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vtb\Desktop\TByt 2026\Chị Liên gửi\"/>
    </mc:Choice>
  </mc:AlternateContent>
  <bookViews>
    <workbookView xWindow="0" yWindow="0" windowWidth="23040" windowHeight="8400" firstSheet="2" activeTab="3"/>
  </bookViews>
  <sheets>
    <sheet name="PL đang làm" sheetId="27" state="hidden" r:id="rId1"/>
    <sheet name="PL 1 Lưu" sheetId="55" state="hidden" r:id="rId2"/>
    <sheet name="PL1" sheetId="64" r:id="rId3"/>
    <sheet name="PL2" sheetId="65" r:id="rId4"/>
    <sheet name="PL 1.TSKT" sheetId="56" state="hidden" r:id="rId5"/>
    <sheet name="PL2-nháp" sheetId="41" state="hidden" r:id="rId6"/>
    <sheet name="so sánh Số SD" sheetId="48" state="hidden" r:id="rId7"/>
    <sheet name="tồn kho  10h22 100225" sheetId="51" state="hidden" r:id="rId8"/>
    <sheet name="tồn kho 6.11 10h22 100225" sheetId="53" state="hidden" r:id="rId9"/>
    <sheet name="DM-TRUNGTHAU_TD thầu" sheetId="50" state="hidden" r:id="rId10"/>
    <sheet name="sản" sheetId="40" state="hidden" r:id="rId11"/>
    <sheet name="YHCT" sheetId="39" state="hidden" r:id="rId12"/>
    <sheet name="xn" sheetId="38" state="hidden" r:id="rId13"/>
    <sheet name="cđha" sheetId="37" state="hidden" r:id="rId14"/>
    <sheet name="DA LIỄU" sheetId="36" state="hidden" r:id="rId15"/>
    <sheet name="Nội soi" sheetId="35" state="hidden" r:id="rId16"/>
    <sheet name="cc" sheetId="34" state="hidden" r:id="rId17"/>
    <sheet name="RHM" sheetId="33" state="hidden" r:id="rId18"/>
    <sheet name="TMH" sheetId="32" state="hidden" r:id="rId19"/>
    <sheet name="mắt" sheetId="31" state="hidden" r:id="rId20"/>
    <sheet name="GMHS" sheetId="30" state="hidden" r:id="rId21"/>
    <sheet name="ngoại" sheetId="29" state="hidden" r:id="rId22"/>
    <sheet name="Nội" sheetId="28" state="hidden" r:id="rId23"/>
  </sheets>
  <externalReferences>
    <externalReference r:id="rId24"/>
    <externalReference r:id="rId25"/>
    <externalReference r:id="rId26"/>
  </externalReferences>
  <definedNames>
    <definedName name="_xlnm._FilterDatabase" localSheetId="16" hidden="1">cc!$A$6:$Q$99</definedName>
    <definedName name="_xlnm._FilterDatabase" localSheetId="9" hidden="1">'DM-TRUNGTHAU_TD thầu'!$A$6:$AD$127</definedName>
    <definedName name="_xlnm._FilterDatabase" localSheetId="20" hidden="1">GMHS!$A$6:$S$80</definedName>
    <definedName name="_xlnm._FilterDatabase" localSheetId="21" hidden="1">ngoại!$A$7:$CW$64</definedName>
    <definedName name="_xlnm._FilterDatabase" localSheetId="1" hidden="1">'PL 1 Lưu'!$A$4:$AG$618</definedName>
    <definedName name="_xlnm._FilterDatabase" localSheetId="4" hidden="1">'PL 1.TSKT'!$A$4:$N$145</definedName>
    <definedName name="_xlnm._FilterDatabase" localSheetId="0" hidden="1">'PL đang làm'!$A$4:$BA$453</definedName>
    <definedName name="_xlnm._FilterDatabase" localSheetId="5" hidden="1">'PL2-nháp'!$B$5:$J$174</definedName>
    <definedName name="_xlnm._FilterDatabase" localSheetId="6" hidden="1">'so sánh Số SD'!$A$3:$L$155</definedName>
    <definedName name="_xlnm._FilterDatabase" localSheetId="18" hidden="1">TMH!$A$6:$S$46</definedName>
    <definedName name="_xlnm._FilterDatabase" localSheetId="8" hidden="1">'tồn kho 6.11 10h22 100225'!$A$9:$G$154</definedName>
    <definedName name="CONGTY.BDG">[1]GENERIC!$S$9:$S$17</definedName>
    <definedName name="CONGTY.GE">[2]GENERIC!$S$9:$S$80</definedName>
    <definedName name="DMNHATHAU" localSheetId="9">'DM-TRUNGTHAU_TD thầu'!$AC$9:$AC$81</definedName>
    <definedName name="DMNHATHAU" localSheetId="1">#REF!</definedName>
    <definedName name="DMNHATHAU" localSheetId="4">#REF!</definedName>
    <definedName name="DMNHATHAU" localSheetId="2">#REF!</definedName>
    <definedName name="DMNHATHAU" localSheetId="6">#REF!</definedName>
    <definedName name="DMNHATHAU">#REF!</definedName>
    <definedName name="NHATHAU" localSheetId="9">#REF!</definedName>
    <definedName name="NHATHAU" localSheetId="1">#REF!</definedName>
    <definedName name="NHATHAU" localSheetId="4">#REF!</definedName>
    <definedName name="NHATHAU" localSheetId="2">#REF!</definedName>
    <definedName name="NHATHAU" localSheetId="6">#REF!</definedName>
    <definedName name="NHATHAU">#REF!</definedName>
    <definedName name="NHATHAU.2" localSheetId="9">#REF!</definedName>
    <definedName name="NHATHAU.2" localSheetId="1">#REF!</definedName>
    <definedName name="NHATHAU.2" localSheetId="4">#REF!</definedName>
    <definedName name="NHATHAU.2" localSheetId="2">#REF!</definedName>
    <definedName name="NHATHAU.2" localSheetId="6">#REF!</definedName>
    <definedName name="NHATHAU.2">#REF!</definedName>
    <definedName name="NHOM" localSheetId="9">#REF!</definedName>
    <definedName name="NHOM" localSheetId="1">#REF!</definedName>
    <definedName name="NHOM" localSheetId="4">#REF!</definedName>
    <definedName name="NHOM" localSheetId="2">#REF!</definedName>
    <definedName name="NHOM" localSheetId="6">#REF!</definedName>
    <definedName name="NHOM">#REF!</definedName>
    <definedName name="_xlnm.Print_Area" localSheetId="4">'PL 1.TSKT'!$A:$G</definedName>
    <definedName name="_xlnm.Print_Titles" localSheetId="9">'DM-TRUNGTHAU_TD thầu'!$6:$7</definedName>
    <definedName name="_xlnm.Print_Titles" localSheetId="4">'PL 1.TSKT'!$4:$4</definedName>
    <definedName name="_xlnm.Print_Titles" localSheetId="2">'PL1'!$5:$6</definedName>
    <definedName name="THANHTIEN" localSheetId="9">#REF!</definedName>
    <definedName name="THANHTIEN" localSheetId="1">#REF!</definedName>
    <definedName name="THANHTIEN" localSheetId="4">#REF!</definedName>
    <definedName name="THANHTIEN" localSheetId="2">#REF!</definedName>
    <definedName name="THANHTIEN" localSheetId="6">#REF!</definedName>
    <definedName name="THANHTIEN">#REF!</definedName>
    <definedName name="TIEN" localSheetId="9">'DM-TRUNGTHAU_TD thầu'!$R$9:$R$81</definedName>
    <definedName name="TIEN" localSheetId="1">#REF!</definedName>
    <definedName name="TIEN" localSheetId="4">#REF!</definedName>
    <definedName name="TIEN" localSheetId="2">#REF!</definedName>
    <definedName name="TIEN" localSheetId="6">#REF!</definedName>
    <definedName name="TIEN">#REF!</definedName>
    <definedName name="TIEN.BDG">[1]GENERIC!$Q$9:$Q$17</definedName>
    <definedName name="TIEN.GE">[2]GENERIC!$Q$9:$Q$80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18" i="55" l="1"/>
  <c r="H617" i="55"/>
  <c r="H616" i="55"/>
  <c r="B616" i="55"/>
  <c r="C616" i="55" s="1"/>
  <c r="H615" i="55"/>
  <c r="H614" i="55"/>
  <c r="H613" i="55"/>
  <c r="B613" i="55"/>
  <c r="C613" i="55" s="1"/>
  <c r="H612" i="55"/>
  <c r="H611" i="55"/>
  <c r="H610" i="55"/>
  <c r="B610" i="55"/>
  <c r="C610" i="55" s="1"/>
  <c r="H609" i="55"/>
  <c r="H608" i="55"/>
  <c r="H607" i="55"/>
  <c r="B607" i="55"/>
  <c r="C607" i="55" s="1"/>
  <c r="H606" i="55"/>
  <c r="H605" i="55"/>
  <c r="H604" i="55"/>
  <c r="B604" i="55"/>
  <c r="C604" i="55" s="1"/>
  <c r="H603" i="55"/>
  <c r="H602" i="55"/>
  <c r="H601" i="55"/>
  <c r="B601" i="55"/>
  <c r="C601" i="55" s="1"/>
  <c r="H600" i="55"/>
  <c r="H599" i="55"/>
  <c r="H598" i="55"/>
  <c r="B598" i="55"/>
  <c r="C598" i="55" s="1"/>
  <c r="H597" i="55"/>
  <c r="H596" i="55"/>
  <c r="H595" i="55"/>
  <c r="C595" i="55"/>
  <c r="B595" i="55"/>
  <c r="H594" i="55"/>
  <c r="H593" i="55"/>
  <c r="H592" i="55"/>
  <c r="C592" i="55"/>
  <c r="B592" i="55"/>
  <c r="H591" i="55"/>
  <c r="H590" i="55"/>
  <c r="H589" i="55"/>
  <c r="B589" i="55"/>
  <c r="C589" i="55" s="1"/>
  <c r="H588" i="55"/>
  <c r="H587" i="55"/>
  <c r="H586" i="55"/>
  <c r="B586" i="55"/>
  <c r="C586" i="55" s="1"/>
  <c r="H584" i="55"/>
  <c r="H582" i="55"/>
  <c r="H581" i="55"/>
  <c r="B581" i="55"/>
  <c r="C581" i="55" s="1"/>
  <c r="H580" i="55"/>
  <c r="H578" i="55"/>
  <c r="H577" i="55"/>
  <c r="B577" i="55"/>
  <c r="C577" i="55" s="1"/>
  <c r="H576" i="55"/>
  <c r="H574" i="55"/>
  <c r="H573" i="55"/>
  <c r="B573" i="55"/>
  <c r="C573" i="55" s="1"/>
  <c r="H572" i="55"/>
  <c r="H570" i="55"/>
  <c r="H569" i="55"/>
  <c r="B569" i="55"/>
  <c r="C569" i="55" s="1"/>
  <c r="H568" i="55"/>
  <c r="H566" i="55"/>
  <c r="H565" i="55"/>
  <c r="B565" i="55"/>
  <c r="C565" i="55" s="1"/>
  <c r="H564" i="55"/>
  <c r="H562" i="55"/>
  <c r="H561" i="55"/>
  <c r="B561" i="55"/>
  <c r="C561" i="55" s="1"/>
  <c r="H560" i="55"/>
  <c r="H558" i="55"/>
  <c r="H557" i="55"/>
  <c r="B557" i="55"/>
  <c r="C557" i="55" s="1"/>
  <c r="X556" i="55"/>
  <c r="H556" i="55" s="1"/>
  <c r="H554" i="55"/>
  <c r="H553" i="55"/>
  <c r="B553" i="55"/>
  <c r="C553" i="55" s="1"/>
  <c r="H552" i="55"/>
  <c r="H550" i="55"/>
  <c r="H549" i="55"/>
  <c r="B549" i="55"/>
  <c r="C549" i="55" s="1"/>
  <c r="H548" i="55"/>
  <c r="H546" i="55"/>
  <c r="H545" i="55"/>
  <c r="B545" i="55"/>
  <c r="C545" i="55" s="1"/>
  <c r="H544" i="55"/>
  <c r="H542" i="55"/>
  <c r="H541" i="55"/>
  <c r="B541" i="55"/>
  <c r="C541" i="55" s="1"/>
  <c r="H540" i="55"/>
  <c r="H538" i="55"/>
  <c r="H537" i="55"/>
  <c r="B537" i="55"/>
  <c r="C537" i="55" s="1"/>
  <c r="O536" i="55"/>
  <c r="L536" i="55"/>
  <c r="K536" i="55"/>
  <c r="J536" i="55"/>
  <c r="H536" i="55" s="1"/>
  <c r="H534" i="55"/>
  <c r="H533" i="55"/>
  <c r="B533" i="55"/>
  <c r="C533" i="55" s="1"/>
  <c r="S532" i="55"/>
  <c r="M532" i="55"/>
  <c r="K532" i="55"/>
  <c r="H532" i="55" s="1"/>
  <c r="H530" i="55"/>
  <c r="H529" i="55"/>
  <c r="B529" i="55"/>
  <c r="C529" i="55" s="1"/>
  <c r="H528" i="55"/>
  <c r="H526" i="55"/>
  <c r="H525" i="55"/>
  <c r="B525" i="55"/>
  <c r="C525" i="55" s="1"/>
  <c r="H524" i="55"/>
  <c r="H522" i="55"/>
  <c r="H521" i="55"/>
  <c r="B521" i="55"/>
  <c r="C521" i="55" s="1"/>
  <c r="H520" i="55"/>
  <c r="H518" i="55"/>
  <c r="H517" i="55"/>
  <c r="B517" i="55"/>
  <c r="C517" i="55" s="1"/>
  <c r="H516" i="55"/>
  <c r="H514" i="55"/>
  <c r="H513" i="55"/>
  <c r="C513" i="55"/>
  <c r="B513" i="55"/>
  <c r="H512" i="55"/>
  <c r="H510" i="55"/>
  <c r="H509" i="55"/>
  <c r="B509" i="55"/>
  <c r="C509" i="55" s="1"/>
  <c r="H508" i="55"/>
  <c r="H506" i="55"/>
  <c r="H505" i="55"/>
  <c r="B505" i="55"/>
  <c r="C505" i="55" s="1"/>
  <c r="H504" i="55"/>
  <c r="H502" i="55"/>
  <c r="H501" i="55"/>
  <c r="B501" i="55"/>
  <c r="C501" i="55" s="1"/>
  <c r="H499" i="55"/>
  <c r="H497" i="55"/>
  <c r="H496" i="55"/>
  <c r="B496" i="55"/>
  <c r="C496" i="55" s="1"/>
  <c r="P495" i="55"/>
  <c r="O495" i="55"/>
  <c r="H493" i="55"/>
  <c r="H492" i="55"/>
  <c r="B492" i="55"/>
  <c r="C492" i="55" s="1"/>
  <c r="H488" i="55"/>
  <c r="H487" i="55"/>
  <c r="B487" i="55"/>
  <c r="C487" i="55" s="1"/>
  <c r="H486" i="55"/>
  <c r="H484" i="55"/>
  <c r="H483" i="55"/>
  <c r="B483" i="55"/>
  <c r="C483" i="55" s="1"/>
  <c r="H482" i="55"/>
  <c r="H481" i="55"/>
  <c r="H479" i="55"/>
  <c r="H478" i="55"/>
  <c r="B478" i="55"/>
  <c r="C478" i="55" s="1"/>
  <c r="H477" i="55"/>
  <c r="H475" i="55"/>
  <c r="H474" i="55"/>
  <c r="B474" i="55"/>
  <c r="C474" i="55" s="1"/>
  <c r="H473" i="55"/>
  <c r="H471" i="55"/>
  <c r="H470" i="55"/>
  <c r="B470" i="55"/>
  <c r="C470" i="55" s="1"/>
  <c r="H469" i="55"/>
  <c r="H467" i="55"/>
  <c r="H466" i="55"/>
  <c r="B466" i="55"/>
  <c r="C466" i="55" s="1"/>
  <c r="H465" i="55"/>
  <c r="H463" i="55"/>
  <c r="H462" i="55"/>
  <c r="B462" i="55"/>
  <c r="C462" i="55" s="1"/>
  <c r="H461" i="55"/>
  <c r="H459" i="55"/>
  <c r="H458" i="55"/>
  <c r="C458" i="55"/>
  <c r="B458" i="55"/>
  <c r="H457" i="55"/>
  <c r="H455" i="55"/>
  <c r="H454" i="55"/>
  <c r="B454" i="55"/>
  <c r="C454" i="55" s="1"/>
  <c r="H453" i="55"/>
  <c r="H451" i="55"/>
  <c r="H450" i="55"/>
  <c r="C450" i="55"/>
  <c r="B450" i="55"/>
  <c r="H449" i="55"/>
  <c r="H447" i="55"/>
  <c r="H446" i="55"/>
  <c r="B446" i="55"/>
  <c r="C446" i="55" s="1"/>
  <c r="H445" i="55"/>
  <c r="H443" i="55"/>
  <c r="H442" i="55"/>
  <c r="B442" i="55"/>
  <c r="C442" i="55" s="1"/>
  <c r="H441" i="55"/>
  <c r="H439" i="55"/>
  <c r="H438" i="55"/>
  <c r="B438" i="55"/>
  <c r="C438" i="55" s="1"/>
  <c r="H436" i="55"/>
  <c r="H434" i="55"/>
  <c r="H433" i="55"/>
  <c r="B433" i="55"/>
  <c r="C433" i="55" s="1"/>
  <c r="H432" i="55"/>
  <c r="H430" i="55"/>
  <c r="H429" i="55"/>
  <c r="B429" i="55"/>
  <c r="C429" i="55" s="1"/>
  <c r="H428" i="55"/>
  <c r="H426" i="55"/>
  <c r="H425" i="55"/>
  <c r="B425" i="55"/>
  <c r="C425" i="55" s="1"/>
  <c r="H424" i="55"/>
  <c r="H422" i="55"/>
  <c r="H421" i="55"/>
  <c r="B421" i="55"/>
  <c r="C421" i="55" s="1"/>
  <c r="H419" i="55"/>
  <c r="H417" i="55"/>
  <c r="H416" i="55"/>
  <c r="B416" i="55"/>
  <c r="C416" i="55" s="1"/>
  <c r="X415" i="55"/>
  <c r="H415" i="55" s="1"/>
  <c r="H413" i="55"/>
  <c r="H412" i="55"/>
  <c r="B412" i="55"/>
  <c r="C412" i="55" s="1"/>
  <c r="H411" i="55"/>
  <c r="H409" i="55"/>
  <c r="H408" i="55"/>
  <c r="B408" i="55"/>
  <c r="C408" i="55" s="1"/>
  <c r="H407" i="55"/>
  <c r="H405" i="55"/>
  <c r="H404" i="55"/>
  <c r="B404" i="55"/>
  <c r="C404" i="55" s="1"/>
  <c r="H403" i="55"/>
  <c r="H401" i="55"/>
  <c r="H400" i="55"/>
  <c r="B400" i="55"/>
  <c r="C400" i="55" s="1"/>
  <c r="O398" i="55"/>
  <c r="K398" i="55"/>
  <c r="J398" i="55"/>
  <c r="H398" i="55" s="1"/>
  <c r="H396" i="55"/>
  <c r="H395" i="55"/>
  <c r="B395" i="55"/>
  <c r="C395" i="55" s="1"/>
  <c r="H394" i="55"/>
  <c r="H392" i="55"/>
  <c r="H391" i="55"/>
  <c r="C391" i="55"/>
  <c r="B391" i="55"/>
  <c r="H390" i="55"/>
  <c r="H388" i="55"/>
  <c r="H387" i="55"/>
  <c r="C387" i="55"/>
  <c r="B387" i="55"/>
  <c r="H385" i="55"/>
  <c r="H383" i="55"/>
  <c r="H382" i="55"/>
  <c r="C382" i="55"/>
  <c r="B382" i="55"/>
  <c r="O381" i="55"/>
  <c r="H381" i="55" s="1"/>
  <c r="H379" i="55"/>
  <c r="H378" i="55"/>
  <c r="B378" i="55"/>
  <c r="C378" i="55" s="1"/>
  <c r="H377" i="55"/>
  <c r="H375" i="55"/>
  <c r="H374" i="55"/>
  <c r="B374" i="55"/>
  <c r="C374" i="55" s="1"/>
  <c r="H373" i="55"/>
  <c r="H371" i="55"/>
  <c r="H370" i="55"/>
  <c r="B370" i="55"/>
  <c r="C370" i="55" s="1"/>
  <c r="K369" i="55"/>
  <c r="H369" i="55" s="1"/>
  <c r="H367" i="55"/>
  <c r="H366" i="55"/>
  <c r="B366" i="55"/>
  <c r="C366" i="55" s="1"/>
  <c r="X365" i="55"/>
  <c r="R365" i="55"/>
  <c r="L365" i="55"/>
  <c r="K365" i="55"/>
  <c r="H363" i="55"/>
  <c r="H362" i="55"/>
  <c r="B362" i="55"/>
  <c r="C362" i="55" s="1"/>
  <c r="H361" i="55"/>
  <c r="H359" i="55"/>
  <c r="H358" i="55"/>
  <c r="B358" i="55"/>
  <c r="C358" i="55" s="1"/>
  <c r="M357" i="55"/>
  <c r="L357" i="55"/>
  <c r="J357" i="55"/>
  <c r="H355" i="55"/>
  <c r="H354" i="55"/>
  <c r="B354" i="55"/>
  <c r="C354" i="55" s="1"/>
  <c r="R352" i="55"/>
  <c r="Q352" i="55"/>
  <c r="L352" i="55"/>
  <c r="H350" i="55"/>
  <c r="H349" i="55"/>
  <c r="B349" i="55"/>
  <c r="C349" i="55" s="1"/>
  <c r="L348" i="55"/>
  <c r="J348" i="55"/>
  <c r="H348" i="55" s="1"/>
  <c r="H346" i="55"/>
  <c r="H345" i="55"/>
  <c r="B345" i="55"/>
  <c r="C345" i="55" s="1"/>
  <c r="R344" i="55"/>
  <c r="P344" i="55"/>
  <c r="M344" i="55"/>
  <c r="K344" i="55"/>
  <c r="H342" i="55"/>
  <c r="H341" i="55"/>
  <c r="B341" i="55"/>
  <c r="C341" i="55" s="1"/>
  <c r="X339" i="55"/>
  <c r="U339" i="55"/>
  <c r="O339" i="55"/>
  <c r="H337" i="55"/>
  <c r="H336" i="55"/>
  <c r="B336" i="55"/>
  <c r="C336" i="55" s="1"/>
  <c r="R335" i="55"/>
  <c r="O335" i="55"/>
  <c r="M335" i="55"/>
  <c r="K335" i="55"/>
  <c r="H333" i="55"/>
  <c r="H332" i="55"/>
  <c r="B332" i="55"/>
  <c r="C332" i="55" s="1"/>
  <c r="S331" i="55"/>
  <c r="J331" i="55"/>
  <c r="H331" i="55" s="1"/>
  <c r="H329" i="55"/>
  <c r="H328" i="55"/>
  <c r="B328" i="55"/>
  <c r="C328" i="55" s="1"/>
  <c r="H327" i="55"/>
  <c r="H325" i="55"/>
  <c r="H324" i="55"/>
  <c r="B324" i="55"/>
  <c r="C324" i="55" s="1"/>
  <c r="H323" i="55"/>
  <c r="H321" i="55"/>
  <c r="H320" i="55"/>
  <c r="B320" i="55"/>
  <c r="C320" i="55" s="1"/>
  <c r="O319" i="55"/>
  <c r="K319" i="55"/>
  <c r="H319" i="55" s="1"/>
  <c r="H317" i="55"/>
  <c r="H316" i="55"/>
  <c r="B316" i="55"/>
  <c r="C316" i="55" s="1"/>
  <c r="H315" i="55"/>
  <c r="H313" i="55"/>
  <c r="H312" i="55"/>
  <c r="B312" i="55"/>
  <c r="C312" i="55" s="1"/>
  <c r="H311" i="55"/>
  <c r="H309" i="55"/>
  <c r="H308" i="55"/>
  <c r="B308" i="55"/>
  <c r="C308" i="55" s="1"/>
  <c r="H307" i="55"/>
  <c r="H305" i="55"/>
  <c r="H304" i="55"/>
  <c r="B304" i="55"/>
  <c r="C304" i="55" s="1"/>
  <c r="K302" i="55"/>
  <c r="H302" i="55"/>
  <c r="H300" i="55"/>
  <c r="H299" i="55"/>
  <c r="B299" i="55"/>
  <c r="C299" i="55" s="1"/>
  <c r="H298" i="55"/>
  <c r="H296" i="55"/>
  <c r="H295" i="55"/>
  <c r="B295" i="55"/>
  <c r="C295" i="55" s="1"/>
  <c r="O294" i="55"/>
  <c r="J294" i="55"/>
  <c r="H292" i="55"/>
  <c r="H291" i="55"/>
  <c r="B291" i="55"/>
  <c r="C291" i="55" s="1"/>
  <c r="H290" i="55"/>
  <c r="H288" i="55"/>
  <c r="H287" i="55"/>
  <c r="B287" i="55"/>
  <c r="C287" i="55" s="1"/>
  <c r="H285" i="55"/>
  <c r="H283" i="55"/>
  <c r="H282" i="55"/>
  <c r="B282" i="55"/>
  <c r="C282" i="55" s="1"/>
  <c r="H281" i="55"/>
  <c r="H279" i="55"/>
  <c r="H278" i="55"/>
  <c r="B278" i="55"/>
  <c r="C278" i="55" s="1"/>
  <c r="H277" i="55"/>
  <c r="H275" i="55"/>
  <c r="H274" i="55"/>
  <c r="B274" i="55"/>
  <c r="C274" i="55" s="1"/>
  <c r="P273" i="55"/>
  <c r="H273" i="55"/>
  <c r="H271" i="55"/>
  <c r="H270" i="55"/>
  <c r="B270" i="55"/>
  <c r="C270" i="55" s="1"/>
  <c r="P269" i="55"/>
  <c r="H269" i="55" s="1"/>
  <c r="H267" i="55"/>
  <c r="H266" i="55"/>
  <c r="B266" i="55"/>
  <c r="C266" i="55" s="1"/>
  <c r="H265" i="55"/>
  <c r="H263" i="55"/>
  <c r="H262" i="55"/>
  <c r="B262" i="55"/>
  <c r="C262" i="55" s="1"/>
  <c r="H261" i="55"/>
  <c r="H259" i="55"/>
  <c r="H258" i="55"/>
  <c r="B258" i="55"/>
  <c r="C258" i="55" s="1"/>
  <c r="H257" i="55"/>
  <c r="H255" i="55"/>
  <c r="H254" i="55"/>
  <c r="B254" i="55"/>
  <c r="C254" i="55" s="1"/>
  <c r="H253" i="55"/>
  <c r="H251" i="55"/>
  <c r="H250" i="55"/>
  <c r="B250" i="55"/>
  <c r="C250" i="55" s="1"/>
  <c r="H249" i="55"/>
  <c r="H247" i="55"/>
  <c r="H246" i="55"/>
  <c r="B246" i="55"/>
  <c r="C246" i="55" s="1"/>
  <c r="M245" i="55"/>
  <c r="H245" i="55" s="1"/>
  <c r="H243" i="55"/>
  <c r="H242" i="55"/>
  <c r="B242" i="55"/>
  <c r="C242" i="55" s="1"/>
  <c r="O241" i="55"/>
  <c r="H241" i="55" s="1"/>
  <c r="H239" i="55"/>
  <c r="H238" i="55"/>
  <c r="B238" i="55"/>
  <c r="C238" i="55" s="1"/>
  <c r="H236" i="55"/>
  <c r="H234" i="55"/>
  <c r="H233" i="55"/>
  <c r="B233" i="55"/>
  <c r="C233" i="55" s="1"/>
  <c r="O232" i="55"/>
  <c r="H232" i="55" s="1"/>
  <c r="H230" i="55"/>
  <c r="H229" i="55"/>
  <c r="B229" i="55"/>
  <c r="C229" i="55" s="1"/>
  <c r="H228" i="55"/>
  <c r="H226" i="55"/>
  <c r="H225" i="55"/>
  <c r="B225" i="55"/>
  <c r="C225" i="55" s="1"/>
  <c r="M224" i="55"/>
  <c r="K224" i="55"/>
  <c r="H222" i="55"/>
  <c r="H221" i="55"/>
  <c r="B221" i="55"/>
  <c r="C221" i="55" s="1"/>
  <c r="O220" i="55"/>
  <c r="H220" i="55" s="1"/>
  <c r="H218" i="55"/>
  <c r="H217" i="55"/>
  <c r="B217" i="55"/>
  <c r="C217" i="55" s="1"/>
  <c r="O216" i="55"/>
  <c r="H216" i="55" s="1"/>
  <c r="H214" i="55"/>
  <c r="H213" i="55"/>
  <c r="B213" i="55"/>
  <c r="C213" i="55" s="1"/>
  <c r="P212" i="55"/>
  <c r="O212" i="55"/>
  <c r="H210" i="55"/>
  <c r="H209" i="55"/>
  <c r="B209" i="55"/>
  <c r="C209" i="55" s="1"/>
  <c r="H208" i="55"/>
  <c r="H206" i="55"/>
  <c r="H205" i="55"/>
  <c r="B205" i="55"/>
  <c r="C205" i="55" s="1"/>
  <c r="O204" i="55"/>
  <c r="H204" i="55" s="1"/>
  <c r="H202" i="55"/>
  <c r="H201" i="55"/>
  <c r="B201" i="55"/>
  <c r="C201" i="55" s="1"/>
  <c r="P200" i="55"/>
  <c r="M200" i="55"/>
  <c r="K200" i="55"/>
  <c r="H198" i="55"/>
  <c r="H197" i="55"/>
  <c r="B197" i="55"/>
  <c r="C197" i="55" s="1"/>
  <c r="H196" i="55"/>
  <c r="H194" i="55"/>
  <c r="H193" i="55"/>
  <c r="B193" i="55"/>
  <c r="C193" i="55" s="1"/>
  <c r="H192" i="55"/>
  <c r="H190" i="55"/>
  <c r="H189" i="55"/>
  <c r="B189" i="55"/>
  <c r="C189" i="55" s="1"/>
  <c r="X188" i="55"/>
  <c r="M188" i="55"/>
  <c r="K188" i="55"/>
  <c r="H186" i="55"/>
  <c r="H185" i="55"/>
  <c r="B185" i="55"/>
  <c r="C185" i="55" s="1"/>
  <c r="H183" i="55"/>
  <c r="H181" i="55"/>
  <c r="H180" i="55"/>
  <c r="B180" i="55"/>
  <c r="C180" i="55" s="1"/>
  <c r="H179" i="55"/>
  <c r="H177" i="55"/>
  <c r="H176" i="55"/>
  <c r="B176" i="55"/>
  <c r="C176" i="55" s="1"/>
  <c r="H175" i="55"/>
  <c r="H173" i="55"/>
  <c r="H172" i="55"/>
  <c r="B172" i="55"/>
  <c r="C172" i="55" s="1"/>
  <c r="H171" i="55"/>
  <c r="H169" i="55"/>
  <c r="H168" i="55"/>
  <c r="B168" i="55"/>
  <c r="C168" i="55" s="1"/>
  <c r="H167" i="55"/>
  <c r="H165" i="55"/>
  <c r="H164" i="55"/>
  <c r="B164" i="55"/>
  <c r="C164" i="55" s="1"/>
  <c r="L163" i="55"/>
  <c r="H163" i="55" s="1"/>
  <c r="H161" i="55"/>
  <c r="H160" i="55"/>
  <c r="B160" i="55"/>
  <c r="C160" i="55" s="1"/>
  <c r="H159" i="55"/>
  <c r="H157" i="55"/>
  <c r="H156" i="55"/>
  <c r="B156" i="55"/>
  <c r="C156" i="55" s="1"/>
  <c r="H155" i="55"/>
  <c r="H153" i="55"/>
  <c r="H152" i="55"/>
  <c r="B152" i="55"/>
  <c r="C152" i="55" s="1"/>
  <c r="K151" i="55"/>
  <c r="H151" i="55" s="1"/>
  <c r="H149" i="55"/>
  <c r="H148" i="55"/>
  <c r="B148" i="55"/>
  <c r="C148" i="55" s="1"/>
  <c r="O147" i="55"/>
  <c r="K147" i="55"/>
  <c r="H147" i="55"/>
  <c r="H145" i="55"/>
  <c r="H144" i="55"/>
  <c r="B144" i="55"/>
  <c r="C144" i="55" s="1"/>
  <c r="K143" i="55"/>
  <c r="J143" i="55"/>
  <c r="H143" i="55"/>
  <c r="H141" i="55"/>
  <c r="H140" i="55"/>
  <c r="B140" i="55"/>
  <c r="C140" i="55" s="1"/>
  <c r="K139" i="55"/>
  <c r="H139" i="55" s="1"/>
  <c r="H137" i="55"/>
  <c r="H136" i="55"/>
  <c r="B136" i="55"/>
  <c r="C136" i="55" s="1"/>
  <c r="V135" i="55"/>
  <c r="H135" i="55"/>
  <c r="H133" i="55"/>
  <c r="H132" i="55"/>
  <c r="B132" i="55"/>
  <c r="C132" i="55" s="1"/>
  <c r="J131" i="55"/>
  <c r="H131" i="55" s="1"/>
  <c r="H129" i="55"/>
  <c r="H128" i="55"/>
  <c r="B128" i="55"/>
  <c r="C128" i="55" s="1"/>
  <c r="H127" i="55"/>
  <c r="H125" i="55"/>
  <c r="H124" i="55"/>
  <c r="B124" i="55"/>
  <c r="C124" i="55" s="1"/>
  <c r="K123" i="55"/>
  <c r="J123" i="55"/>
  <c r="H123" i="55" s="1"/>
  <c r="H121" i="55"/>
  <c r="H120" i="55"/>
  <c r="B120" i="55"/>
  <c r="C120" i="55" s="1"/>
  <c r="H119" i="55"/>
  <c r="H117" i="55"/>
  <c r="H116" i="55"/>
  <c r="B116" i="55"/>
  <c r="C116" i="55" s="1"/>
  <c r="H115" i="55"/>
  <c r="H113" i="55"/>
  <c r="H112" i="55"/>
  <c r="B112" i="55"/>
  <c r="C112" i="55" s="1"/>
  <c r="H111" i="55"/>
  <c r="H109" i="55"/>
  <c r="H108" i="55"/>
  <c r="C108" i="55"/>
  <c r="B108" i="55"/>
  <c r="H107" i="55"/>
  <c r="H106" i="55"/>
  <c r="H104" i="55"/>
  <c r="H103" i="55"/>
  <c r="B103" i="55"/>
  <c r="C103" i="55" s="1"/>
  <c r="H102" i="55"/>
  <c r="H100" i="55"/>
  <c r="H99" i="55"/>
  <c r="B99" i="55"/>
  <c r="C99" i="55" s="1"/>
  <c r="H98" i="55"/>
  <c r="H96" i="55"/>
  <c r="H95" i="55"/>
  <c r="B95" i="55"/>
  <c r="C95" i="55" s="1"/>
  <c r="H94" i="55"/>
  <c r="H92" i="55"/>
  <c r="H91" i="55"/>
  <c r="B91" i="55"/>
  <c r="C91" i="55" s="1"/>
  <c r="H90" i="55"/>
  <c r="H88" i="55"/>
  <c r="H87" i="55"/>
  <c r="B87" i="55"/>
  <c r="C87" i="55" s="1"/>
  <c r="H86" i="55"/>
  <c r="H84" i="55"/>
  <c r="H83" i="55"/>
  <c r="B83" i="55"/>
  <c r="C83" i="55" s="1"/>
  <c r="P82" i="55"/>
  <c r="H82" i="55" s="1"/>
  <c r="H80" i="55"/>
  <c r="H79" i="55"/>
  <c r="B79" i="55"/>
  <c r="C79" i="55" s="1"/>
  <c r="O78" i="55"/>
  <c r="H78" i="55"/>
  <c r="H76" i="55"/>
  <c r="H75" i="55"/>
  <c r="B75" i="55"/>
  <c r="C75" i="55" s="1"/>
  <c r="H74" i="55"/>
  <c r="H72" i="55"/>
  <c r="H71" i="55"/>
  <c r="B71" i="55"/>
  <c r="C71" i="55" s="1"/>
  <c r="H70" i="55"/>
  <c r="H68" i="55"/>
  <c r="H67" i="55"/>
  <c r="B67" i="55"/>
  <c r="C67" i="55" s="1"/>
  <c r="H66" i="55"/>
  <c r="H64" i="55"/>
  <c r="H63" i="55"/>
  <c r="B63" i="55"/>
  <c r="C63" i="55" s="1"/>
  <c r="L62" i="55"/>
  <c r="H62" i="55" s="1"/>
  <c r="H60" i="55"/>
  <c r="H59" i="55"/>
  <c r="B59" i="55"/>
  <c r="C59" i="55" s="1"/>
  <c r="L58" i="55"/>
  <c r="H58" i="55"/>
  <c r="H56" i="55"/>
  <c r="H55" i="55"/>
  <c r="B55" i="55"/>
  <c r="C55" i="55" s="1"/>
  <c r="H54" i="55"/>
  <c r="H52" i="55"/>
  <c r="H51" i="55"/>
  <c r="B51" i="55"/>
  <c r="C51" i="55" s="1"/>
  <c r="S50" i="55"/>
  <c r="P50" i="55"/>
  <c r="O50" i="55"/>
  <c r="M50" i="55"/>
  <c r="K50" i="55"/>
  <c r="H49" i="55"/>
  <c r="H48" i="55"/>
  <c r="H47" i="55"/>
  <c r="B47" i="55"/>
  <c r="C47" i="55" s="1"/>
  <c r="I46" i="55"/>
  <c r="H46" i="55"/>
  <c r="H44" i="55"/>
  <c r="I43" i="55"/>
  <c r="H43" i="55" s="1"/>
  <c r="B43" i="55"/>
  <c r="C43" i="55" s="1"/>
  <c r="O42" i="55"/>
  <c r="H42" i="55"/>
  <c r="H40" i="55"/>
  <c r="H39" i="55"/>
  <c r="B39" i="55"/>
  <c r="C39" i="55" s="1"/>
  <c r="S38" i="55"/>
  <c r="O38" i="55"/>
  <c r="H38" i="55" s="1"/>
  <c r="H36" i="55"/>
  <c r="H35" i="55"/>
  <c r="B35" i="55"/>
  <c r="C35" i="55" s="1"/>
  <c r="U34" i="55"/>
  <c r="S34" i="55"/>
  <c r="P34" i="55"/>
  <c r="O34" i="55"/>
  <c r="M34" i="55"/>
  <c r="L34" i="55"/>
  <c r="K34" i="55"/>
  <c r="J34" i="55"/>
  <c r="H32" i="55"/>
  <c r="H31" i="55"/>
  <c r="B31" i="55"/>
  <c r="C31" i="55" s="1"/>
  <c r="U30" i="55"/>
  <c r="L30" i="55"/>
  <c r="H28" i="55"/>
  <c r="H27" i="55"/>
  <c r="B27" i="55"/>
  <c r="C27" i="55" s="1"/>
  <c r="U26" i="55"/>
  <c r="H26" i="55"/>
  <c r="H24" i="55"/>
  <c r="H23" i="55"/>
  <c r="B23" i="55"/>
  <c r="C23" i="55" s="1"/>
  <c r="S22" i="55"/>
  <c r="K22" i="55"/>
  <c r="H20" i="55"/>
  <c r="H19" i="55"/>
  <c r="B19" i="55"/>
  <c r="C19" i="55" s="1"/>
  <c r="H18" i="55"/>
  <c r="H16" i="55"/>
  <c r="H15" i="55"/>
  <c r="B15" i="55"/>
  <c r="C15" i="55" s="1"/>
  <c r="J14" i="55"/>
  <c r="H14" i="55" s="1"/>
  <c r="H12" i="55"/>
  <c r="H11" i="55"/>
  <c r="B11" i="55"/>
  <c r="C11" i="55" s="1"/>
  <c r="X10" i="55"/>
  <c r="N10" i="55"/>
  <c r="M10" i="55"/>
  <c r="K10" i="55"/>
  <c r="H8" i="55"/>
  <c r="H7" i="55"/>
  <c r="B7" i="55"/>
  <c r="C7" i="55" s="1"/>
  <c r="H22" i="55" l="1"/>
  <c r="H10" i="55"/>
  <c r="H339" i="55"/>
  <c r="H344" i="55"/>
  <c r="H34" i="55"/>
  <c r="H294" i="55"/>
  <c r="H200" i="55"/>
  <c r="H212" i="55"/>
  <c r="H495" i="55"/>
  <c r="H365" i="55"/>
  <c r="H224" i="55"/>
  <c r="H357" i="55"/>
  <c r="H50" i="55"/>
  <c r="H30" i="55"/>
  <c r="H335" i="55"/>
  <c r="H188" i="55"/>
  <c r="H352" i="55"/>
  <c r="H8" i="41"/>
  <c r="H9" i="41"/>
  <c r="H10" i="41"/>
  <c r="H11" i="41"/>
  <c r="H12" i="41"/>
  <c r="H13" i="41"/>
  <c r="H14" i="41"/>
  <c r="H15" i="41"/>
  <c r="H17" i="41"/>
  <c r="H18" i="41"/>
  <c r="H19" i="41"/>
  <c r="H20" i="41"/>
  <c r="H21" i="41"/>
  <c r="H22" i="41"/>
  <c r="H23" i="41"/>
  <c r="H25" i="41"/>
  <c r="H26" i="41"/>
  <c r="H27" i="41"/>
  <c r="H29" i="41"/>
  <c r="H30" i="41"/>
  <c r="H31" i="41"/>
  <c r="H32" i="41"/>
  <c r="H34" i="41"/>
  <c r="H35" i="41"/>
  <c r="H36" i="41"/>
  <c r="H37" i="41"/>
  <c r="H38" i="41"/>
  <c r="H39" i="41"/>
  <c r="H40" i="41"/>
  <c r="H41" i="41"/>
  <c r="H42" i="41"/>
  <c r="H43" i="41"/>
  <c r="H44" i="41"/>
  <c r="H45" i="41"/>
  <c r="H46" i="41"/>
  <c r="H47" i="41"/>
  <c r="H49" i="41"/>
  <c r="H50" i="41"/>
  <c r="H51" i="41"/>
  <c r="H52" i="41"/>
  <c r="H54" i="41"/>
  <c r="H56" i="41"/>
  <c r="H57" i="41"/>
  <c r="H58" i="41"/>
  <c r="H59" i="41"/>
  <c r="H60" i="41"/>
  <c r="H61" i="41"/>
  <c r="H62" i="41"/>
  <c r="H63" i="41"/>
  <c r="H65" i="41"/>
  <c r="H68" i="41"/>
  <c r="H69" i="41"/>
  <c r="H70" i="41"/>
  <c r="H71" i="41"/>
  <c r="H72" i="41"/>
  <c r="H75" i="41"/>
  <c r="H76" i="41"/>
  <c r="H77" i="41"/>
  <c r="H79" i="41"/>
  <c r="H81" i="41"/>
  <c r="H82" i="41"/>
  <c r="H84" i="41"/>
  <c r="H86" i="41"/>
  <c r="H87" i="41"/>
  <c r="H88" i="41"/>
  <c r="H89" i="41"/>
  <c r="H90" i="41"/>
  <c r="H91" i="41"/>
  <c r="H92" i="41"/>
  <c r="H93" i="41"/>
  <c r="H94" i="41"/>
  <c r="H96" i="41"/>
  <c r="H97" i="41"/>
  <c r="H98" i="41"/>
  <c r="H100" i="41"/>
  <c r="H101" i="41"/>
  <c r="H102" i="41"/>
  <c r="H107" i="41"/>
  <c r="H109" i="41"/>
  <c r="H111" i="41"/>
  <c r="H114" i="41"/>
  <c r="H117" i="41"/>
  <c r="H119" i="41"/>
  <c r="H120" i="41"/>
  <c r="H121" i="41"/>
  <c r="H124" i="41"/>
  <c r="H125" i="41"/>
  <c r="H126" i="41"/>
  <c r="H127" i="41"/>
  <c r="H128" i="41"/>
  <c r="H129" i="41"/>
  <c r="H130" i="41"/>
  <c r="H131" i="41"/>
  <c r="H132" i="41"/>
  <c r="H133" i="41"/>
  <c r="H136" i="41"/>
  <c r="H137" i="41"/>
  <c r="H139" i="41"/>
  <c r="H140" i="41"/>
  <c r="H142" i="41"/>
  <c r="H145" i="41"/>
  <c r="H146" i="41"/>
  <c r="H147" i="41"/>
  <c r="H148" i="41"/>
  <c r="H149" i="41"/>
  <c r="H150" i="41"/>
  <c r="H151" i="41"/>
  <c r="H152" i="41"/>
  <c r="H153" i="41"/>
  <c r="H154" i="41"/>
  <c r="H155" i="41"/>
  <c r="H156" i="41"/>
  <c r="H157" i="41"/>
  <c r="H158" i="41"/>
  <c r="H159" i="41"/>
  <c r="H161" i="41"/>
  <c r="H162" i="41"/>
  <c r="AA127" i="50" l="1"/>
  <c r="AA126" i="50"/>
  <c r="AA125" i="50"/>
  <c r="I161" i="41" s="1"/>
  <c r="Y125" i="50"/>
  <c r="Z125" i="50" s="1"/>
  <c r="V124" i="50"/>
  <c r="T124" i="50"/>
  <c r="S124" i="50"/>
  <c r="AA124" i="50" s="1"/>
  <c r="I160" i="41" s="1"/>
  <c r="AA123" i="50"/>
  <c r="I159" i="41" s="1"/>
  <c r="Y123" i="50"/>
  <c r="Z123" i="50" s="1"/>
  <c r="AA122" i="50"/>
  <c r="I154" i="41" s="1"/>
  <c r="Y122" i="50"/>
  <c r="Z122" i="50" s="1"/>
  <c r="AA121" i="50"/>
  <c r="I153" i="41" s="1"/>
  <c r="Y121" i="50"/>
  <c r="Z121" i="50" s="1"/>
  <c r="AA120" i="50"/>
  <c r="I152" i="41" s="1"/>
  <c r="Y120" i="50"/>
  <c r="Z120" i="50" s="1"/>
  <c r="AA119" i="50"/>
  <c r="I149" i="41" s="1"/>
  <c r="Y119" i="50"/>
  <c r="Z119" i="50" s="1"/>
  <c r="AA118" i="50"/>
  <c r="I148" i="41" s="1"/>
  <c r="Y118" i="50"/>
  <c r="Z118" i="50" s="1"/>
  <c r="AA117" i="50"/>
  <c r="I147" i="41" s="1"/>
  <c r="Y117" i="50"/>
  <c r="Z117" i="50" s="1"/>
  <c r="AA116" i="50"/>
  <c r="I146" i="41" s="1"/>
  <c r="Y116" i="50"/>
  <c r="Z116" i="50" s="1"/>
  <c r="AA115" i="50"/>
  <c r="I145" i="41" s="1"/>
  <c r="Y115" i="50"/>
  <c r="Z115" i="50" s="1"/>
  <c r="AA114" i="50"/>
  <c r="I144" i="41" s="1"/>
  <c r="Y114" i="50"/>
  <c r="Z114" i="50" s="1"/>
  <c r="AA113" i="50"/>
  <c r="I143" i="41" s="1"/>
  <c r="Y113" i="50"/>
  <c r="Z113" i="50" s="1"/>
  <c r="AA112" i="50"/>
  <c r="W111" i="50"/>
  <c r="AA111" i="50" s="1"/>
  <c r="I140" i="41" s="1"/>
  <c r="W110" i="50"/>
  <c r="V110" i="50"/>
  <c r="AA110" i="50" s="1"/>
  <c r="I139" i="41" s="1"/>
  <c r="AA109" i="50"/>
  <c r="AA108" i="50"/>
  <c r="I137" i="41" s="1"/>
  <c r="Y108" i="50"/>
  <c r="Z108" i="50" s="1"/>
  <c r="AA107" i="50"/>
  <c r="I136" i="41" s="1"/>
  <c r="Y107" i="50"/>
  <c r="Z107" i="50" s="1"/>
  <c r="AA106" i="50"/>
  <c r="AA105" i="50"/>
  <c r="I134" i="41" s="1"/>
  <c r="Y105" i="50"/>
  <c r="Z105" i="50" s="1"/>
  <c r="AA104" i="50"/>
  <c r="I133" i="41" s="1"/>
  <c r="Y104" i="50"/>
  <c r="Z104" i="50" s="1"/>
  <c r="AA103" i="50"/>
  <c r="I132" i="41" s="1"/>
  <c r="Y103" i="50"/>
  <c r="Z103" i="50" s="1"/>
  <c r="AA102" i="50"/>
  <c r="I131" i="41" s="1"/>
  <c r="Y102" i="50"/>
  <c r="Z102" i="50" s="1"/>
  <c r="T101" i="50"/>
  <c r="AA101" i="50" s="1"/>
  <c r="I130" i="41" s="1"/>
  <c r="AA100" i="50"/>
  <c r="I128" i="41" s="1"/>
  <c r="Y100" i="50"/>
  <c r="Z100" i="50" s="1"/>
  <c r="AA99" i="50"/>
  <c r="I127" i="41" s="1"/>
  <c r="Y99" i="50"/>
  <c r="Z99" i="50" s="1"/>
  <c r="AA98" i="50"/>
  <c r="I126" i="41" s="1"/>
  <c r="Y98" i="50"/>
  <c r="Z98" i="50" s="1"/>
  <c r="AA97" i="50"/>
  <c r="I125" i="41" s="1"/>
  <c r="Y97" i="50"/>
  <c r="Z97" i="50" s="1"/>
  <c r="AA96" i="50"/>
  <c r="I124" i="41" s="1"/>
  <c r="Y96" i="50"/>
  <c r="Z96" i="50" s="1"/>
  <c r="AA95" i="50"/>
  <c r="T94" i="50"/>
  <c r="AA94" i="50" s="1"/>
  <c r="I121" i="41" s="1"/>
  <c r="W93" i="50"/>
  <c r="T93" i="50"/>
  <c r="AA93" i="50" s="1"/>
  <c r="I120" i="41" s="1"/>
  <c r="W92" i="50"/>
  <c r="T92" i="50"/>
  <c r="AA92" i="50" s="1"/>
  <c r="I119" i="41" s="1"/>
  <c r="AA91" i="50"/>
  <c r="AA90" i="50"/>
  <c r="I117" i="41" s="1"/>
  <c r="Y90" i="50"/>
  <c r="Z90" i="50" s="1"/>
  <c r="AA89" i="50"/>
  <c r="I114" i="41" s="1"/>
  <c r="Y89" i="50"/>
  <c r="Z89" i="50" s="1"/>
  <c r="AA88" i="50"/>
  <c r="I113" i="41" s="1"/>
  <c r="Y88" i="50"/>
  <c r="Z88" i="50" s="1"/>
  <c r="AA87" i="50"/>
  <c r="AA86" i="50"/>
  <c r="I107" i="41" s="1"/>
  <c r="Y86" i="50"/>
  <c r="Z86" i="50" s="1"/>
  <c r="W85" i="50"/>
  <c r="T85" i="50"/>
  <c r="AA85" i="50" s="1"/>
  <c r="I102" i="41" s="1"/>
  <c r="AA84" i="50"/>
  <c r="I101" i="41" s="1"/>
  <c r="Y84" i="50"/>
  <c r="Z84" i="50" s="1"/>
  <c r="T83" i="50"/>
  <c r="Y83" i="50" s="1"/>
  <c r="Z83" i="50" s="1"/>
  <c r="AA82" i="50"/>
  <c r="W81" i="50"/>
  <c r="Y81" i="50" s="1"/>
  <c r="Z81" i="50" s="1"/>
  <c r="S80" i="50"/>
  <c r="AA80" i="50" s="1"/>
  <c r="I96" i="41" s="1"/>
  <c r="AA79" i="50"/>
  <c r="AA78" i="50"/>
  <c r="I93" i="41" s="1"/>
  <c r="Y78" i="50"/>
  <c r="Z78" i="50" s="1"/>
  <c r="AA77" i="50"/>
  <c r="I92" i="41" s="1"/>
  <c r="Y77" i="50"/>
  <c r="Z77" i="50" s="1"/>
  <c r="AA76" i="50"/>
  <c r="I91" i="41" s="1"/>
  <c r="Y76" i="50"/>
  <c r="Z76" i="50" s="1"/>
  <c r="T75" i="50"/>
  <c r="Y75" i="50" s="1"/>
  <c r="Z75" i="50" s="1"/>
  <c r="AA74" i="50"/>
  <c r="I88" i="41" s="1"/>
  <c r="Y74" i="50"/>
  <c r="Z74" i="50" s="1"/>
  <c r="W73" i="50"/>
  <c r="S73" i="50"/>
  <c r="S72" i="50"/>
  <c r="AA72" i="50" s="1"/>
  <c r="I86" i="41" s="1"/>
  <c r="AA71" i="50"/>
  <c r="AA70" i="50"/>
  <c r="I84" i="41" s="1"/>
  <c r="Y70" i="50"/>
  <c r="Z70" i="50" s="1"/>
  <c r="W69" i="50"/>
  <c r="AA69" i="50" s="1"/>
  <c r="I82" i="41" s="1"/>
  <c r="AA68" i="50"/>
  <c r="I81" i="41" s="1"/>
  <c r="Y68" i="50"/>
  <c r="Z68" i="50" s="1"/>
  <c r="AA67" i="50"/>
  <c r="AA66" i="50"/>
  <c r="I79" i="41" s="1"/>
  <c r="Y66" i="50"/>
  <c r="Z66" i="50" s="1"/>
  <c r="AA65" i="50"/>
  <c r="I78" i="41" s="1"/>
  <c r="Y65" i="50"/>
  <c r="Z65" i="50" s="1"/>
  <c r="AA64" i="50"/>
  <c r="I77" i="41" s="1"/>
  <c r="Y64" i="50"/>
  <c r="Z64" i="50" s="1"/>
  <c r="AA63" i="50"/>
  <c r="I76" i="41" s="1"/>
  <c r="Y63" i="50"/>
  <c r="Z63" i="50" s="1"/>
  <c r="U62" i="50"/>
  <c r="AA62" i="50" s="1"/>
  <c r="I75" i="41" s="1"/>
  <c r="AA61" i="50"/>
  <c r="I74" i="41" s="1"/>
  <c r="Y61" i="50"/>
  <c r="Z61" i="50" s="1"/>
  <c r="AA60" i="50"/>
  <c r="I70" i="41" s="1"/>
  <c r="Y60" i="50"/>
  <c r="Z60" i="50" s="1"/>
  <c r="AA59" i="50"/>
  <c r="AA58" i="50"/>
  <c r="I65" i="41" s="1"/>
  <c r="Y58" i="50"/>
  <c r="Z58" i="50" s="1"/>
  <c r="AA57" i="50"/>
  <c r="I64" i="41" s="1"/>
  <c r="Y57" i="50"/>
  <c r="Z57" i="50" s="1"/>
  <c r="AA56" i="50"/>
  <c r="I63" i="41" s="1"/>
  <c r="Y56" i="50"/>
  <c r="Z56" i="50" s="1"/>
  <c r="AA55" i="50"/>
  <c r="I62" i="41" s="1"/>
  <c r="Y55" i="50"/>
  <c r="Z55" i="50" s="1"/>
  <c r="AA54" i="50"/>
  <c r="I61" i="41" s="1"/>
  <c r="Y54" i="50"/>
  <c r="Z54" i="50" s="1"/>
  <c r="AA53" i="50"/>
  <c r="I60" i="41" s="1"/>
  <c r="Y53" i="50"/>
  <c r="Z53" i="50" s="1"/>
  <c r="AA52" i="50"/>
  <c r="I59" i="41" s="1"/>
  <c r="Y52" i="50"/>
  <c r="Z52" i="50" s="1"/>
  <c r="AA51" i="50"/>
  <c r="I58" i="41" s="1"/>
  <c r="Y51" i="50"/>
  <c r="Z51" i="50" s="1"/>
  <c r="AA50" i="50"/>
  <c r="I57" i="41" s="1"/>
  <c r="Y50" i="50"/>
  <c r="Z50" i="50" s="1"/>
  <c r="AA49" i="50"/>
  <c r="I56" i="41" s="1"/>
  <c r="Y49" i="50"/>
  <c r="Z49" i="50" s="1"/>
  <c r="AA48" i="50"/>
  <c r="I55" i="41" s="1"/>
  <c r="Y48" i="50"/>
  <c r="Z48" i="50" s="1"/>
  <c r="U47" i="50"/>
  <c r="S47" i="50"/>
  <c r="AA47" i="50" s="1"/>
  <c r="I54" i="41" s="1"/>
  <c r="AA46" i="50"/>
  <c r="AA45" i="50"/>
  <c r="I52" i="41" s="1"/>
  <c r="Y45" i="50"/>
  <c r="Z45" i="50" s="1"/>
  <c r="AA44" i="50"/>
  <c r="I50" i="41" s="1"/>
  <c r="Y44" i="50"/>
  <c r="Z44" i="50" s="1"/>
  <c r="AA43" i="50"/>
  <c r="I49" i="41" s="1"/>
  <c r="Y43" i="50"/>
  <c r="Z43" i="50" s="1"/>
  <c r="AA42" i="50"/>
  <c r="I47" i="41" s="1"/>
  <c r="Y42" i="50"/>
  <c r="Z42" i="50" s="1"/>
  <c r="AA41" i="50"/>
  <c r="I46" i="41" s="1"/>
  <c r="Y41" i="50"/>
  <c r="Z41" i="50" s="1"/>
  <c r="AA40" i="50"/>
  <c r="I45" i="41" s="1"/>
  <c r="Y40" i="50"/>
  <c r="Z40" i="50" s="1"/>
  <c r="U39" i="50"/>
  <c r="Y39" i="50" s="1"/>
  <c r="Z39" i="50" s="1"/>
  <c r="AA38" i="50"/>
  <c r="I41" i="41" s="1"/>
  <c r="Y38" i="50"/>
  <c r="Z38" i="50" s="1"/>
  <c r="AA37" i="50"/>
  <c r="I39" i="41" s="1"/>
  <c r="Y37" i="50"/>
  <c r="Z37" i="50" s="1"/>
  <c r="U36" i="50"/>
  <c r="S36" i="50"/>
  <c r="AA36" i="50" s="1"/>
  <c r="I38" i="41" s="1"/>
  <c r="AA35" i="50"/>
  <c r="I37" i="41" s="1"/>
  <c r="Y35" i="50"/>
  <c r="Z35" i="50" s="1"/>
  <c r="AA34" i="50"/>
  <c r="I36" i="41" s="1"/>
  <c r="Y34" i="50"/>
  <c r="Z34" i="50" s="1"/>
  <c r="AA33" i="50"/>
  <c r="I35" i="41" s="1"/>
  <c r="Y33" i="50"/>
  <c r="Z33" i="50" s="1"/>
  <c r="AA32" i="50"/>
  <c r="I34" i="41" s="1"/>
  <c r="Y32" i="50"/>
  <c r="Z32" i="50" s="1"/>
  <c r="AA31" i="50"/>
  <c r="AA30" i="50"/>
  <c r="I31" i="41" s="1"/>
  <c r="Y30" i="50"/>
  <c r="Z30" i="50" s="1"/>
  <c r="AA29" i="50"/>
  <c r="I30" i="41" s="1"/>
  <c r="Y29" i="50"/>
  <c r="Z29" i="50" s="1"/>
  <c r="AA28" i="50"/>
  <c r="I29" i="41" s="1"/>
  <c r="Y28" i="50"/>
  <c r="Z28" i="50" s="1"/>
  <c r="AA27" i="50"/>
  <c r="I28" i="41" s="1"/>
  <c r="Y27" i="50"/>
  <c r="Z27" i="50" s="1"/>
  <c r="AA26" i="50"/>
  <c r="I26" i="41" s="1"/>
  <c r="Y26" i="50"/>
  <c r="Z26" i="50" s="1"/>
  <c r="AA25" i="50"/>
  <c r="I25" i="41" s="1"/>
  <c r="Y25" i="50"/>
  <c r="Z25" i="50" s="1"/>
  <c r="AA24" i="50"/>
  <c r="I24" i="41" s="1"/>
  <c r="Y24" i="50"/>
  <c r="Z24" i="50" s="1"/>
  <c r="AA23" i="50"/>
  <c r="I23" i="41" s="1"/>
  <c r="Y23" i="50"/>
  <c r="Z23" i="50" s="1"/>
  <c r="AA22" i="50"/>
  <c r="I22" i="41" s="1"/>
  <c r="Y22" i="50"/>
  <c r="Z22" i="50" s="1"/>
  <c r="AA21" i="50"/>
  <c r="I21" i="41" s="1"/>
  <c r="Y21" i="50"/>
  <c r="Z21" i="50" s="1"/>
  <c r="AA20" i="50"/>
  <c r="I20" i="41" s="1"/>
  <c r="Y20" i="50"/>
  <c r="Z20" i="50" s="1"/>
  <c r="AA19" i="50"/>
  <c r="I18" i="41" s="1"/>
  <c r="Y19" i="50"/>
  <c r="Z19" i="50" s="1"/>
  <c r="U18" i="50"/>
  <c r="AA18" i="50" s="1"/>
  <c r="I17" i="41" s="1"/>
  <c r="AA17" i="50"/>
  <c r="I16" i="41" s="1"/>
  <c r="Y17" i="50"/>
  <c r="Z17" i="50" s="1"/>
  <c r="AA16" i="50"/>
  <c r="I15" i="41" s="1"/>
  <c r="Y16" i="50"/>
  <c r="Z16" i="50" s="1"/>
  <c r="T15" i="50"/>
  <c r="Y15" i="50" s="1"/>
  <c r="Z15" i="50" s="1"/>
  <c r="AA14" i="50"/>
  <c r="I13" i="41" s="1"/>
  <c r="Y14" i="50"/>
  <c r="Z14" i="50" s="1"/>
  <c r="AA13" i="50"/>
  <c r="I12" i="41" s="1"/>
  <c r="Y13" i="50"/>
  <c r="Z13" i="50" s="1"/>
  <c r="AA12" i="50"/>
  <c r="I11" i="41" s="1"/>
  <c r="Y12" i="50"/>
  <c r="Z12" i="50" s="1"/>
  <c r="AA11" i="50"/>
  <c r="I10" i="41" s="1"/>
  <c r="Y11" i="50"/>
  <c r="Z11" i="50" s="1"/>
  <c r="AA10" i="50"/>
  <c r="I9" i="41" s="1"/>
  <c r="Y10" i="50"/>
  <c r="Z10" i="50" s="1"/>
  <c r="AA9" i="50"/>
  <c r="I8" i="41" s="1"/>
  <c r="Y9" i="50"/>
  <c r="Z9" i="50" s="1"/>
  <c r="AA75" i="50" l="1"/>
  <c r="I89" i="41" s="1"/>
  <c r="Y110" i="50"/>
  <c r="Z110" i="50" s="1"/>
  <c r="AA15" i="50"/>
  <c r="I14" i="41" s="1"/>
  <c r="Y47" i="50"/>
  <c r="Z47" i="50" s="1"/>
  <c r="AA39" i="50"/>
  <c r="I44" i="41" s="1"/>
  <c r="Y72" i="50"/>
  <c r="Z72" i="50" s="1"/>
  <c r="AA83" i="50"/>
  <c r="I100" i="41" s="1"/>
  <c r="Y94" i="50"/>
  <c r="Z94" i="50" s="1"/>
  <c r="Y18" i="50"/>
  <c r="Z18" i="50" s="1"/>
  <c r="AA81" i="50"/>
  <c r="I98" i="41" s="1"/>
  <c r="AA73" i="50"/>
  <c r="I87" i="41" s="1"/>
  <c r="Y111" i="50"/>
  <c r="Z111" i="50" s="1"/>
  <c r="Y80" i="50"/>
  <c r="Z80" i="50" s="1"/>
  <c r="Y62" i="50"/>
  <c r="Z62" i="50" s="1"/>
  <c r="Y36" i="50"/>
  <c r="Z36" i="50" s="1"/>
  <c r="Y92" i="50"/>
  <c r="Z92" i="50" s="1"/>
  <c r="Y69" i="50"/>
  <c r="Z69" i="50" s="1"/>
  <c r="Y124" i="50"/>
  <c r="Z124" i="50" s="1"/>
  <c r="Y73" i="50"/>
  <c r="Z73" i="50" s="1"/>
  <c r="Y85" i="50"/>
  <c r="Z85" i="50" s="1"/>
  <c r="Y93" i="50"/>
  <c r="Z93" i="50" s="1"/>
  <c r="Y101" i="50"/>
  <c r="Z101" i="50" s="1"/>
  <c r="I155" i="48" l="1"/>
  <c r="E155" i="48"/>
  <c r="I154" i="48"/>
  <c r="E154" i="48"/>
  <c r="G153" i="48"/>
  <c r="J153" i="48" s="1"/>
  <c r="E153" i="48"/>
  <c r="I152" i="48"/>
  <c r="E152" i="48"/>
  <c r="I151" i="48"/>
  <c r="E151" i="48"/>
  <c r="I150" i="48"/>
  <c r="E150" i="48"/>
  <c r="I149" i="48"/>
  <c r="E149" i="48"/>
  <c r="I148" i="48"/>
  <c r="E148" i="48"/>
  <c r="I147" i="48"/>
  <c r="E147" i="48"/>
  <c r="I146" i="48"/>
  <c r="E146" i="48"/>
  <c r="I145" i="48"/>
  <c r="E145" i="48"/>
  <c r="J144" i="48"/>
  <c r="I144" i="48"/>
  <c r="E144" i="48"/>
  <c r="J143" i="48"/>
  <c r="I143" i="48"/>
  <c r="F143" i="48"/>
  <c r="E143" i="48"/>
  <c r="I142" i="48"/>
  <c r="F142" i="48"/>
  <c r="E142" i="48"/>
  <c r="J141" i="48"/>
  <c r="I141" i="48"/>
  <c r="F141" i="48"/>
  <c r="E141" i="48"/>
  <c r="J140" i="48"/>
  <c r="I140" i="48"/>
  <c r="E140" i="48"/>
  <c r="J139" i="48"/>
  <c r="I139" i="48"/>
  <c r="E139" i="48"/>
  <c r="J138" i="48"/>
  <c r="I138" i="48"/>
  <c r="E138" i="48"/>
  <c r="J137" i="48"/>
  <c r="I137" i="48"/>
  <c r="E137" i="48"/>
  <c r="J136" i="48"/>
  <c r="I136" i="48"/>
  <c r="F136" i="48"/>
  <c r="E136" i="48"/>
  <c r="J135" i="48"/>
  <c r="I135" i="48"/>
  <c r="F135" i="48"/>
  <c r="E135" i="48"/>
  <c r="J134" i="48"/>
  <c r="I134" i="48"/>
  <c r="F134" i="48"/>
  <c r="E134" i="48"/>
  <c r="J133" i="48"/>
  <c r="I133" i="48"/>
  <c r="E133" i="48"/>
  <c r="J132" i="48"/>
  <c r="I132" i="48"/>
  <c r="E132" i="48"/>
  <c r="J131" i="48"/>
  <c r="I131" i="48"/>
  <c r="F131" i="48"/>
  <c r="E131" i="48"/>
  <c r="J130" i="48"/>
  <c r="I130" i="48"/>
  <c r="F130" i="48"/>
  <c r="E130" i="48"/>
  <c r="I129" i="48"/>
  <c r="F129" i="48"/>
  <c r="E129" i="48"/>
  <c r="J128" i="48"/>
  <c r="I128" i="48"/>
  <c r="F128" i="48"/>
  <c r="E128" i="48"/>
  <c r="I127" i="48"/>
  <c r="F127" i="48"/>
  <c r="E127" i="48"/>
  <c r="I126" i="48"/>
  <c r="F126" i="48"/>
  <c r="E126" i="48"/>
  <c r="J125" i="48"/>
  <c r="I125" i="48"/>
  <c r="F125" i="48"/>
  <c r="E125" i="48"/>
  <c r="J124" i="48"/>
  <c r="I124" i="48"/>
  <c r="E124" i="48"/>
  <c r="J123" i="48"/>
  <c r="I123" i="48"/>
  <c r="F123" i="48"/>
  <c r="E123" i="48"/>
  <c r="J122" i="48"/>
  <c r="I122" i="48"/>
  <c r="F122" i="48"/>
  <c r="E122" i="48"/>
  <c r="I121" i="48"/>
  <c r="F121" i="48"/>
  <c r="E121" i="48"/>
  <c r="I120" i="48"/>
  <c r="F120" i="48"/>
  <c r="E120" i="48"/>
  <c r="I119" i="48"/>
  <c r="F119" i="48"/>
  <c r="I118" i="48"/>
  <c r="F118" i="48"/>
  <c r="E118" i="48"/>
  <c r="J117" i="48"/>
  <c r="I117" i="48"/>
  <c r="F117" i="48"/>
  <c r="E117" i="48"/>
  <c r="J116" i="48"/>
  <c r="I116" i="48"/>
  <c r="F116" i="48"/>
  <c r="E116" i="48"/>
  <c r="J115" i="48"/>
  <c r="I115" i="48"/>
  <c r="F115" i="48"/>
  <c r="E115" i="48"/>
  <c r="J114" i="48"/>
  <c r="I114" i="48"/>
  <c r="E114" i="48"/>
  <c r="J113" i="48"/>
  <c r="I113" i="48"/>
  <c r="F113" i="48"/>
  <c r="E113" i="48"/>
  <c r="J112" i="48"/>
  <c r="I112" i="48"/>
  <c r="F112" i="48"/>
  <c r="E112" i="48"/>
  <c r="J111" i="48"/>
  <c r="I111" i="48"/>
  <c r="F111" i="48"/>
  <c r="E111" i="48"/>
  <c r="J110" i="48"/>
  <c r="I110" i="48"/>
  <c r="F110" i="48"/>
  <c r="E110" i="48"/>
  <c r="J109" i="48"/>
  <c r="I109" i="48"/>
  <c r="F109" i="48"/>
  <c r="E109" i="48"/>
  <c r="J108" i="48"/>
  <c r="I108" i="48"/>
  <c r="E108" i="48"/>
  <c r="J107" i="48"/>
  <c r="I107" i="48"/>
  <c r="F107" i="48"/>
  <c r="E107" i="48"/>
  <c r="J106" i="48"/>
  <c r="I106" i="48"/>
  <c r="F106" i="48"/>
  <c r="E106" i="48"/>
  <c r="J105" i="48"/>
  <c r="I105" i="48"/>
  <c r="F105" i="48"/>
  <c r="E105" i="48"/>
  <c r="J104" i="48"/>
  <c r="I104" i="48"/>
  <c r="F104" i="48"/>
  <c r="E104" i="48"/>
  <c r="J103" i="48"/>
  <c r="I103" i="48"/>
  <c r="E103" i="48"/>
  <c r="J102" i="48"/>
  <c r="I102" i="48"/>
  <c r="E102" i="48"/>
  <c r="J101" i="48"/>
  <c r="I101" i="48"/>
  <c r="F101" i="48"/>
  <c r="J100" i="48"/>
  <c r="I100" i="48"/>
  <c r="F100" i="48"/>
  <c r="E100" i="48"/>
  <c r="J99" i="48"/>
  <c r="I99" i="48"/>
  <c r="E99" i="48"/>
  <c r="J98" i="48"/>
  <c r="I98" i="48"/>
  <c r="J97" i="48"/>
  <c r="I97" i="48"/>
  <c r="E97" i="48"/>
  <c r="J96" i="48"/>
  <c r="I96" i="48"/>
  <c r="F96" i="48"/>
  <c r="E96" i="48"/>
  <c r="J95" i="48"/>
  <c r="I95" i="48"/>
  <c r="E95" i="48"/>
  <c r="J94" i="48"/>
  <c r="I94" i="48"/>
  <c r="E94" i="48"/>
  <c r="I93" i="48"/>
  <c r="E93" i="48"/>
  <c r="J92" i="48"/>
  <c r="I92" i="48"/>
  <c r="E92" i="48"/>
  <c r="J91" i="48"/>
  <c r="I91" i="48"/>
  <c r="F91" i="48"/>
  <c r="E91" i="48"/>
  <c r="J90" i="48"/>
  <c r="I90" i="48"/>
  <c r="F90" i="48"/>
  <c r="E90" i="48"/>
  <c r="J89" i="48"/>
  <c r="I89" i="48"/>
  <c r="F89" i="48"/>
  <c r="E89" i="48"/>
  <c r="J88" i="48"/>
  <c r="I88" i="48"/>
  <c r="F88" i="48"/>
  <c r="E88" i="48"/>
  <c r="J87" i="48"/>
  <c r="I87" i="48"/>
  <c r="E87" i="48"/>
  <c r="J86" i="48"/>
  <c r="I86" i="48"/>
  <c r="F86" i="48"/>
  <c r="E86" i="48"/>
  <c r="J85" i="48"/>
  <c r="I85" i="48"/>
  <c r="E85" i="48"/>
  <c r="J84" i="48"/>
  <c r="I84" i="48"/>
  <c r="F84" i="48"/>
  <c r="E84" i="48"/>
  <c r="J83" i="48"/>
  <c r="I83" i="48"/>
  <c r="F83" i="48"/>
  <c r="E83" i="48"/>
  <c r="J82" i="48"/>
  <c r="I82" i="48"/>
  <c r="F82" i="48"/>
  <c r="E82" i="48"/>
  <c r="J81" i="48"/>
  <c r="I81" i="48"/>
  <c r="E81" i="48"/>
  <c r="J80" i="48"/>
  <c r="I80" i="48"/>
  <c r="F80" i="48"/>
  <c r="E80" i="48"/>
  <c r="J79" i="48"/>
  <c r="I79" i="48"/>
  <c r="F79" i="48"/>
  <c r="E79" i="48"/>
  <c r="J78" i="48"/>
  <c r="I78" i="48"/>
  <c r="F78" i="48"/>
  <c r="E78" i="48"/>
  <c r="J77" i="48"/>
  <c r="I77" i="48"/>
  <c r="F77" i="48"/>
  <c r="E77" i="48"/>
  <c r="J76" i="48"/>
  <c r="I76" i="48"/>
  <c r="F76" i="48"/>
  <c r="E76" i="48"/>
  <c r="I75" i="48"/>
  <c r="E75" i="48"/>
  <c r="J74" i="48"/>
  <c r="I74" i="48"/>
  <c r="F74" i="48"/>
  <c r="E74" i="48"/>
  <c r="J73" i="48"/>
  <c r="I73" i="48"/>
  <c r="F73" i="48"/>
  <c r="E73" i="48"/>
  <c r="J72" i="48"/>
  <c r="I72" i="48"/>
  <c r="F72" i="48"/>
  <c r="E72" i="48"/>
  <c r="J71" i="48"/>
  <c r="I71" i="48"/>
  <c r="F71" i="48"/>
  <c r="E71" i="48"/>
  <c r="J70" i="48"/>
  <c r="I70" i="48"/>
  <c r="F70" i="48"/>
  <c r="E70" i="48"/>
  <c r="J69" i="48"/>
  <c r="I69" i="48"/>
  <c r="F69" i="48"/>
  <c r="E69" i="48"/>
  <c r="J68" i="48"/>
  <c r="I68" i="48"/>
  <c r="F68" i="48"/>
  <c r="E68" i="48"/>
  <c r="I67" i="48"/>
  <c r="F67" i="48"/>
  <c r="E67" i="48"/>
  <c r="J66" i="48"/>
  <c r="I66" i="48"/>
  <c r="E66" i="48"/>
  <c r="J65" i="48"/>
  <c r="I65" i="48"/>
  <c r="E65" i="48"/>
  <c r="J64" i="48"/>
  <c r="I64" i="48"/>
  <c r="E64" i="48"/>
  <c r="I63" i="48"/>
  <c r="F63" i="48"/>
  <c r="E63" i="48"/>
  <c r="J62" i="48"/>
  <c r="I62" i="48"/>
  <c r="E62" i="48"/>
  <c r="J61" i="48"/>
  <c r="I61" i="48"/>
  <c r="E61" i="48"/>
  <c r="I60" i="48"/>
  <c r="E60" i="48"/>
  <c r="J59" i="48"/>
  <c r="I59" i="48"/>
  <c r="F59" i="48"/>
  <c r="E59" i="48"/>
  <c r="I58" i="48"/>
  <c r="F58" i="48"/>
  <c r="E58" i="48"/>
  <c r="J57" i="48"/>
  <c r="I57" i="48"/>
  <c r="F57" i="48"/>
  <c r="E57" i="48"/>
  <c r="J56" i="48"/>
  <c r="I56" i="48"/>
  <c r="F56" i="48"/>
  <c r="E56" i="48"/>
  <c r="J55" i="48"/>
  <c r="I55" i="48"/>
  <c r="F55" i="48"/>
  <c r="E55" i="48"/>
  <c r="J54" i="48"/>
  <c r="I54" i="48"/>
  <c r="F54" i="48"/>
  <c r="E54" i="48"/>
  <c r="J53" i="48"/>
  <c r="I53" i="48"/>
  <c r="F53" i="48"/>
  <c r="E53" i="48"/>
  <c r="J52" i="48"/>
  <c r="I52" i="48"/>
  <c r="F52" i="48"/>
  <c r="E52" i="48"/>
  <c r="J51" i="48"/>
  <c r="I51" i="48"/>
  <c r="F51" i="48"/>
  <c r="E51" i="48"/>
  <c r="J50" i="48"/>
  <c r="I50" i="48"/>
  <c r="F50" i="48"/>
  <c r="E50" i="48"/>
  <c r="J49" i="48"/>
  <c r="I49" i="48"/>
  <c r="F49" i="48"/>
  <c r="E49" i="48"/>
  <c r="J48" i="48"/>
  <c r="I48" i="48"/>
  <c r="F48" i="48"/>
  <c r="E48" i="48"/>
  <c r="J47" i="48"/>
  <c r="I47" i="48"/>
  <c r="F47" i="48"/>
  <c r="E47" i="48"/>
  <c r="J46" i="48"/>
  <c r="I46" i="48"/>
  <c r="E46" i="48"/>
  <c r="J45" i="48"/>
  <c r="I45" i="48"/>
  <c r="F45" i="48"/>
  <c r="E45" i="48"/>
  <c r="J44" i="48"/>
  <c r="I44" i="48"/>
  <c r="F44" i="48"/>
  <c r="E44" i="48"/>
  <c r="J43" i="48"/>
  <c r="I43" i="48"/>
  <c r="E43" i="48"/>
  <c r="J42" i="48"/>
  <c r="I42" i="48"/>
  <c r="F42" i="48"/>
  <c r="E42" i="48"/>
  <c r="J41" i="48"/>
  <c r="I41" i="48"/>
  <c r="F41" i="48"/>
  <c r="E41" i="48"/>
  <c r="J40" i="48"/>
  <c r="I40" i="48"/>
  <c r="F40" i="48"/>
  <c r="E40" i="48"/>
  <c r="J39" i="48"/>
  <c r="I39" i="48"/>
  <c r="F39" i="48"/>
  <c r="E39" i="48"/>
  <c r="J38" i="48"/>
  <c r="I38" i="48"/>
  <c r="E38" i="48"/>
  <c r="J37" i="48"/>
  <c r="I37" i="48"/>
  <c r="E37" i="48"/>
  <c r="J36" i="48"/>
  <c r="I36" i="48"/>
  <c r="F36" i="48"/>
  <c r="E36" i="48"/>
  <c r="I35" i="48"/>
  <c r="E35" i="48"/>
  <c r="J34" i="48"/>
  <c r="I34" i="48"/>
  <c r="F34" i="48"/>
  <c r="E34" i="48"/>
  <c r="J33" i="48"/>
  <c r="I33" i="48"/>
  <c r="F33" i="48"/>
  <c r="E33" i="48"/>
  <c r="J32" i="48"/>
  <c r="I32" i="48"/>
  <c r="F32" i="48"/>
  <c r="E32" i="48"/>
  <c r="J31" i="48"/>
  <c r="I31" i="48"/>
  <c r="F31" i="48"/>
  <c r="E31" i="48"/>
  <c r="J30" i="48"/>
  <c r="I30" i="48"/>
  <c r="F30" i="48"/>
  <c r="E30" i="48"/>
  <c r="J29" i="48"/>
  <c r="I29" i="48"/>
  <c r="F29" i="48"/>
  <c r="I28" i="48"/>
  <c r="E28" i="48"/>
  <c r="J27" i="48"/>
  <c r="I27" i="48"/>
  <c r="F27" i="48"/>
  <c r="E27" i="48"/>
  <c r="I26" i="48"/>
  <c r="F26" i="48"/>
  <c r="E26" i="48"/>
  <c r="J25" i="48"/>
  <c r="I25" i="48"/>
  <c r="F25" i="48"/>
  <c r="E25" i="48"/>
  <c r="I24" i="48"/>
  <c r="F24" i="48"/>
  <c r="J23" i="48"/>
  <c r="I23" i="48"/>
  <c r="E23" i="48"/>
  <c r="J22" i="48"/>
  <c r="I22" i="48"/>
  <c r="F22" i="48"/>
  <c r="E22" i="48"/>
  <c r="J21" i="48"/>
  <c r="I21" i="48"/>
  <c r="F21" i="48"/>
  <c r="E21" i="48"/>
  <c r="I20" i="48"/>
  <c r="F20" i="48"/>
  <c r="E20" i="48"/>
  <c r="J19" i="48"/>
  <c r="I19" i="48"/>
  <c r="F19" i="48"/>
  <c r="E19" i="48"/>
  <c r="J18" i="48"/>
  <c r="I18" i="48"/>
  <c r="F18" i="48"/>
  <c r="E18" i="48"/>
  <c r="J17" i="48"/>
  <c r="I17" i="48"/>
  <c r="F17" i="48"/>
  <c r="E17" i="48"/>
  <c r="J16" i="48"/>
  <c r="I16" i="48"/>
  <c r="F16" i="48"/>
  <c r="E16" i="48"/>
  <c r="I15" i="48"/>
  <c r="E15" i="48"/>
  <c r="J14" i="48"/>
  <c r="I14" i="48"/>
  <c r="F14" i="48"/>
  <c r="E14" i="48"/>
  <c r="J13" i="48"/>
  <c r="I13" i="48"/>
  <c r="F13" i="48"/>
  <c r="E13" i="48"/>
  <c r="I12" i="48"/>
  <c r="F12" i="48"/>
  <c r="E12" i="48"/>
  <c r="J11" i="48"/>
  <c r="I11" i="48"/>
  <c r="F11" i="48"/>
  <c r="E11" i="48"/>
  <c r="J10" i="48"/>
  <c r="I10" i="48"/>
  <c r="F10" i="48"/>
  <c r="E10" i="48"/>
  <c r="J9" i="48"/>
  <c r="I9" i="48"/>
  <c r="F9" i="48"/>
  <c r="E9" i="48"/>
  <c r="J8" i="48"/>
  <c r="I8" i="48"/>
  <c r="F8" i="48"/>
  <c r="E8" i="48"/>
  <c r="J7" i="48"/>
  <c r="I7" i="48"/>
  <c r="F7" i="48"/>
  <c r="E7" i="48"/>
  <c r="J6" i="48"/>
  <c r="I6" i="48"/>
  <c r="F6" i="48"/>
  <c r="E6" i="48"/>
  <c r="J5" i="48"/>
  <c r="I5" i="48"/>
  <c r="F5" i="48"/>
  <c r="E5" i="48"/>
  <c r="J4" i="48"/>
  <c r="I4" i="48"/>
  <c r="F4" i="48"/>
  <c r="E4" i="48"/>
  <c r="I153" i="48" l="1"/>
  <c r="B170" i="41" l="1"/>
  <c r="C170" i="41" s="1"/>
  <c r="B110" i="41" l="1"/>
  <c r="C110" i="41" s="1"/>
  <c r="B174" i="41" l="1"/>
  <c r="C174" i="41" s="1"/>
  <c r="B173" i="41"/>
  <c r="C173" i="41" s="1"/>
  <c r="B172" i="41"/>
  <c r="C172" i="41" s="1"/>
  <c r="B171" i="41"/>
  <c r="C171" i="41" s="1"/>
  <c r="B169" i="41"/>
  <c r="C169" i="41" s="1"/>
  <c r="B168" i="41"/>
  <c r="C168" i="41" s="1"/>
  <c r="B167" i="41"/>
  <c r="C167" i="41" s="1"/>
  <c r="B166" i="41"/>
  <c r="C166" i="41" s="1"/>
  <c r="B165" i="41"/>
  <c r="C165" i="41" s="1"/>
  <c r="B164" i="41"/>
  <c r="C164" i="41" s="1"/>
  <c r="B162" i="41"/>
  <c r="C162" i="41" s="1"/>
  <c r="B161" i="41"/>
  <c r="C161" i="41" s="1"/>
  <c r="B160" i="41"/>
  <c r="C160" i="41" s="1"/>
  <c r="B159" i="41"/>
  <c r="C159" i="41" s="1"/>
  <c r="B158" i="41"/>
  <c r="C158" i="41" s="1"/>
  <c r="B157" i="41"/>
  <c r="C157" i="41" s="1"/>
  <c r="B156" i="41"/>
  <c r="C156" i="41" s="1"/>
  <c r="B155" i="41"/>
  <c r="C155" i="41" s="1"/>
  <c r="B154" i="41"/>
  <c r="C154" i="41" s="1"/>
  <c r="B153" i="41"/>
  <c r="C153" i="41" s="1"/>
  <c r="B152" i="41"/>
  <c r="C152" i="41" s="1"/>
  <c r="B151" i="41"/>
  <c r="C151" i="41" s="1"/>
  <c r="B150" i="41"/>
  <c r="C150" i="41" s="1"/>
  <c r="B149" i="41"/>
  <c r="C149" i="41" s="1"/>
  <c r="B148" i="41"/>
  <c r="C148" i="41" s="1"/>
  <c r="B147" i="41"/>
  <c r="C147" i="41" s="1"/>
  <c r="B146" i="41"/>
  <c r="C146" i="41" s="1"/>
  <c r="B145" i="41"/>
  <c r="C145" i="41" s="1"/>
  <c r="B144" i="41"/>
  <c r="C144" i="41" s="1"/>
  <c r="B143" i="41"/>
  <c r="C143" i="41" s="1"/>
  <c r="B142" i="41"/>
  <c r="C142" i="41" s="1"/>
  <c r="B140" i="41"/>
  <c r="C140" i="41" s="1"/>
  <c r="B139" i="41"/>
  <c r="C139" i="41" s="1"/>
  <c r="B137" i="41"/>
  <c r="C137" i="41" s="1"/>
  <c r="B136" i="41"/>
  <c r="C136" i="41" s="1"/>
  <c r="B134" i="41"/>
  <c r="C134" i="41" s="1"/>
  <c r="B133" i="41"/>
  <c r="C133" i="41" s="1"/>
  <c r="B132" i="41"/>
  <c r="C132" i="41" s="1"/>
  <c r="B131" i="41"/>
  <c r="C131" i="41" s="1"/>
  <c r="B130" i="41"/>
  <c r="C130" i="41" s="1"/>
  <c r="B129" i="41"/>
  <c r="C129" i="41" s="1"/>
  <c r="B128" i="41"/>
  <c r="C128" i="41" s="1"/>
  <c r="B127" i="41"/>
  <c r="C127" i="41" s="1"/>
  <c r="B126" i="41"/>
  <c r="C126" i="41" s="1"/>
  <c r="B125" i="41"/>
  <c r="C125" i="41" s="1"/>
  <c r="B124" i="41"/>
  <c r="C124" i="41" s="1"/>
  <c r="B122" i="41"/>
  <c r="C122" i="41" s="1"/>
  <c r="B121" i="41"/>
  <c r="C121" i="41" s="1"/>
  <c r="B120" i="41"/>
  <c r="C120" i="41" s="1"/>
  <c r="B119" i="41"/>
  <c r="C119" i="41" s="1"/>
  <c r="B117" i="41"/>
  <c r="C117" i="41" s="1"/>
  <c r="B116" i="41"/>
  <c r="C116" i="41" s="1"/>
  <c r="B115" i="41"/>
  <c r="C115" i="41" s="1"/>
  <c r="B114" i="41"/>
  <c r="C114" i="41" s="1"/>
  <c r="B113" i="41"/>
  <c r="C113" i="41" s="1"/>
  <c r="B111" i="41"/>
  <c r="C111" i="41" s="1"/>
  <c r="B109" i="41"/>
  <c r="C109" i="41" s="1"/>
  <c r="B107" i="41"/>
  <c r="C107" i="41" s="1"/>
  <c r="B106" i="41"/>
  <c r="C106" i="41" s="1"/>
  <c r="B105" i="41"/>
  <c r="C105" i="41" s="1"/>
  <c r="B104" i="41"/>
  <c r="C104" i="41" s="1"/>
  <c r="B103" i="41"/>
  <c r="C103" i="41" s="1"/>
  <c r="B102" i="41"/>
  <c r="C102" i="41" s="1"/>
  <c r="B101" i="41"/>
  <c r="C101" i="41" s="1"/>
  <c r="B100" i="41"/>
  <c r="C100" i="41" s="1"/>
  <c r="B98" i="41"/>
  <c r="C98" i="41" s="1"/>
  <c r="B97" i="41"/>
  <c r="C97" i="41" s="1"/>
  <c r="B96" i="41"/>
  <c r="C96" i="41" s="1"/>
  <c r="B94" i="41"/>
  <c r="C94" i="41" s="1"/>
  <c r="B93" i="41"/>
  <c r="C93" i="41" s="1"/>
  <c r="B92" i="41"/>
  <c r="C92" i="41" s="1"/>
  <c r="B91" i="41"/>
  <c r="C91" i="41" s="1"/>
  <c r="B90" i="41"/>
  <c r="C90" i="41" s="1"/>
  <c r="B89" i="41"/>
  <c r="C89" i="41" s="1"/>
  <c r="B88" i="41"/>
  <c r="C88" i="41" s="1"/>
  <c r="B87" i="41"/>
  <c r="C87" i="41" s="1"/>
  <c r="B86" i="41"/>
  <c r="C86" i="41" s="1"/>
  <c r="B84" i="41"/>
  <c r="C84" i="41" s="1"/>
  <c r="B83" i="41"/>
  <c r="C83" i="41" s="1"/>
  <c r="B82" i="41"/>
  <c r="C82" i="41" s="1"/>
  <c r="B81" i="41"/>
  <c r="C81" i="41" s="1"/>
  <c r="B79" i="41"/>
  <c r="C79" i="41" s="1"/>
  <c r="B78" i="41"/>
  <c r="C78" i="41" s="1"/>
  <c r="B77" i="41"/>
  <c r="C77" i="41" s="1"/>
  <c r="B76" i="41"/>
  <c r="C76" i="41" s="1"/>
  <c r="B75" i="41"/>
  <c r="C75" i="41" s="1"/>
  <c r="B74" i="41"/>
  <c r="C74" i="41" s="1"/>
  <c r="B73" i="41"/>
  <c r="C73" i="41" s="1"/>
  <c r="B72" i="41"/>
  <c r="C72" i="41" s="1"/>
  <c r="B71" i="41"/>
  <c r="C71" i="41" s="1"/>
  <c r="B70" i="41"/>
  <c r="C70" i="41" s="1"/>
  <c r="B69" i="41"/>
  <c r="C69" i="41" s="1"/>
  <c r="B68" i="41"/>
  <c r="C68" i="41" s="1"/>
  <c r="B66" i="41"/>
  <c r="C66" i="41" s="1"/>
  <c r="B65" i="41"/>
  <c r="C65" i="41" s="1"/>
  <c r="B64" i="41"/>
  <c r="C64" i="41" s="1"/>
  <c r="B63" i="41"/>
  <c r="C63" i="41" s="1"/>
  <c r="B62" i="41"/>
  <c r="C62" i="41" s="1"/>
  <c r="B61" i="41"/>
  <c r="C61" i="41" s="1"/>
  <c r="B60" i="41"/>
  <c r="C60" i="41" s="1"/>
  <c r="B59" i="41"/>
  <c r="C59" i="41" s="1"/>
  <c r="B58" i="41"/>
  <c r="C58" i="41" s="1"/>
  <c r="B57" i="41"/>
  <c r="C57" i="41" s="1"/>
  <c r="B56" i="41"/>
  <c r="C56" i="41" s="1"/>
  <c r="B55" i="41"/>
  <c r="C55" i="41" s="1"/>
  <c r="B54" i="41"/>
  <c r="C54" i="41" s="1"/>
  <c r="B52" i="41"/>
  <c r="C52" i="41" s="1"/>
  <c r="B51" i="41"/>
  <c r="C51" i="41" s="1"/>
  <c r="B50" i="41"/>
  <c r="C50" i="41" s="1"/>
  <c r="B49" i="41"/>
  <c r="C49" i="41" s="1"/>
  <c r="B48" i="41"/>
  <c r="C48" i="41" s="1"/>
  <c r="B47" i="41"/>
  <c r="C47" i="41" s="1"/>
  <c r="B46" i="41"/>
  <c r="C46" i="41" s="1"/>
  <c r="B45" i="41"/>
  <c r="C45" i="41" s="1"/>
  <c r="B44" i="41"/>
  <c r="C44" i="41" s="1"/>
  <c r="B43" i="41"/>
  <c r="C43" i="41" s="1"/>
  <c r="B42" i="41"/>
  <c r="C42" i="41" s="1"/>
  <c r="B41" i="41"/>
  <c r="C41" i="41" s="1"/>
  <c r="B40" i="41"/>
  <c r="C40" i="41" s="1"/>
  <c r="B39" i="41"/>
  <c r="C39" i="41" s="1"/>
  <c r="B38" i="41"/>
  <c r="C38" i="41" s="1"/>
  <c r="B37" i="41"/>
  <c r="C37" i="41" s="1"/>
  <c r="B36" i="41"/>
  <c r="C36" i="41" s="1"/>
  <c r="B35" i="41"/>
  <c r="C35" i="41" s="1"/>
  <c r="B34" i="41"/>
  <c r="C34" i="41" s="1"/>
  <c r="B32" i="41"/>
  <c r="C32" i="41" s="1"/>
  <c r="B31" i="41"/>
  <c r="C31" i="41" s="1"/>
  <c r="B30" i="41"/>
  <c r="C30" i="41" s="1"/>
  <c r="B29" i="41"/>
  <c r="C29" i="41" s="1"/>
  <c r="B28" i="41"/>
  <c r="C28" i="41" s="1"/>
  <c r="B27" i="41"/>
  <c r="C27" i="41" s="1"/>
  <c r="B26" i="41"/>
  <c r="C26" i="41" s="1"/>
  <c r="B25" i="41"/>
  <c r="C25" i="41" s="1"/>
  <c r="B24" i="41"/>
  <c r="C24" i="41" s="1"/>
  <c r="B23" i="41"/>
  <c r="C23" i="41" s="1"/>
  <c r="B22" i="41"/>
  <c r="C22" i="41" s="1"/>
  <c r="B21" i="41"/>
  <c r="C21" i="41" s="1"/>
  <c r="B20" i="41"/>
  <c r="C20" i="41" s="1"/>
  <c r="B19" i="41"/>
  <c r="C19" i="41" s="1"/>
  <c r="B18" i="41"/>
  <c r="C18" i="41" s="1"/>
  <c r="B17" i="41"/>
  <c r="C17" i="41" s="1"/>
  <c r="B16" i="41"/>
  <c r="C16" i="41" s="1"/>
  <c r="B15" i="41"/>
  <c r="C15" i="41" s="1"/>
  <c r="B14" i="41"/>
  <c r="C14" i="41" s="1"/>
  <c r="B13" i="41"/>
  <c r="C13" i="41" s="1"/>
  <c r="B12" i="41"/>
  <c r="C12" i="41" s="1"/>
  <c r="B11" i="41"/>
  <c r="C11" i="41" s="1"/>
  <c r="B10" i="41"/>
  <c r="C10" i="41" s="1"/>
  <c r="B9" i="41"/>
  <c r="C9" i="41" s="1"/>
  <c r="B8" i="41"/>
  <c r="C8" i="41" l="1"/>
  <c r="H41" i="40" l="1"/>
  <c r="H65" i="34" l="1"/>
  <c r="D8" i="27" l="1"/>
  <c r="D9" i="27" s="1"/>
  <c r="D11" i="27"/>
  <c r="D12" i="27" s="1"/>
  <c r="D14" i="27"/>
  <c r="D15" i="27" s="1"/>
  <c r="D17" i="27"/>
  <c r="D18" i="27" s="1"/>
  <c r="D20" i="27"/>
  <c r="D21" i="27" s="1"/>
  <c r="D23" i="27"/>
  <c r="D24" i="27" s="1"/>
  <c r="D26" i="27"/>
  <c r="D27" i="27" s="1"/>
  <c r="D29" i="27"/>
  <c r="D30" i="27" s="1"/>
  <c r="D32" i="27"/>
  <c r="D33" i="27" s="1"/>
  <c r="D35" i="27"/>
  <c r="D36" i="27" s="1"/>
  <c r="D38" i="27"/>
  <c r="D39" i="27" s="1"/>
  <c r="D41" i="27"/>
  <c r="D42" i="27" s="1"/>
  <c r="D44" i="27"/>
  <c r="D45" i="27" s="1"/>
  <c r="D47" i="27"/>
  <c r="D48" i="27" s="1"/>
  <c r="D50" i="27"/>
  <c r="D51" i="27" s="1"/>
  <c r="D53" i="27"/>
  <c r="D54" i="27" s="1"/>
  <c r="D56" i="27"/>
  <c r="D57" i="27" s="1"/>
  <c r="D59" i="27"/>
  <c r="D60" i="27" s="1"/>
  <c r="D62" i="27"/>
  <c r="D63" i="27" s="1"/>
  <c r="D65" i="27"/>
  <c r="D66" i="27" s="1"/>
  <c r="D68" i="27"/>
  <c r="D69" i="27" s="1"/>
  <c r="D71" i="27"/>
  <c r="D72" i="27" s="1"/>
  <c r="D74" i="27"/>
  <c r="D75" i="27" s="1"/>
  <c r="D77" i="27"/>
  <c r="D78" i="27" s="1"/>
  <c r="D80" i="27"/>
  <c r="D81" i="27" s="1"/>
  <c r="D82" i="27" s="1"/>
  <c r="D84" i="27"/>
  <c r="D85" i="27" s="1"/>
  <c r="D87" i="27"/>
  <c r="D88" i="27" s="1"/>
  <c r="D90" i="27"/>
  <c r="D91" i="27" s="1"/>
  <c r="D93" i="27"/>
  <c r="D94" i="27" s="1"/>
  <c r="D96" i="27"/>
  <c r="D97" i="27" s="1"/>
  <c r="D99" i="27"/>
  <c r="D100" i="27" s="1"/>
  <c r="D102" i="27"/>
  <c r="D103" i="27" s="1"/>
  <c r="D105" i="27"/>
  <c r="D106" i="27" s="1"/>
  <c r="D108" i="27"/>
  <c r="D109" i="27" s="1"/>
  <c r="D111" i="27"/>
  <c r="D112" i="27" s="1"/>
  <c r="D114" i="27"/>
  <c r="D115" i="27" s="1"/>
  <c r="D117" i="27"/>
  <c r="D118" i="27" s="1"/>
  <c r="D120" i="27"/>
  <c r="D121" i="27" s="1"/>
  <c r="D123" i="27"/>
  <c r="D124" i="27" s="1"/>
  <c r="D126" i="27"/>
  <c r="D127" i="27" s="1"/>
  <c r="D129" i="27"/>
  <c r="D130" i="27" s="1"/>
  <c r="D132" i="27"/>
  <c r="D133" i="27" s="1"/>
  <c r="D135" i="27"/>
  <c r="D136" i="27" s="1"/>
  <c r="D138" i="27"/>
  <c r="D139" i="27"/>
  <c r="D140" i="27" s="1"/>
  <c r="D142" i="27"/>
  <c r="D143" i="27" s="1"/>
  <c r="D145" i="27"/>
  <c r="D146" i="27" s="1"/>
  <c r="D148" i="27"/>
  <c r="D149" i="27" s="1"/>
  <c r="D151" i="27"/>
  <c r="D152" i="27" s="1"/>
  <c r="D154" i="27"/>
  <c r="D155" i="27" s="1"/>
  <c r="D157" i="27"/>
  <c r="D158" i="27" s="1"/>
  <c r="D160" i="27"/>
  <c r="D161" i="27" s="1"/>
  <c r="D163" i="27"/>
  <c r="D164" i="27" s="1"/>
  <c r="D166" i="27"/>
  <c r="D167" i="27" s="1"/>
  <c r="D169" i="27"/>
  <c r="D170" i="27" s="1"/>
  <c r="D172" i="27"/>
  <c r="D173" i="27" s="1"/>
  <c r="D175" i="27"/>
  <c r="D176" i="27" s="1"/>
  <c r="D178" i="27"/>
  <c r="D179" i="27" s="1"/>
  <c r="D180" i="27" s="1"/>
  <c r="D182" i="27"/>
  <c r="D183" i="27" s="1"/>
  <c r="D185" i="27"/>
  <c r="D186" i="27" s="1"/>
  <c r="D188" i="27"/>
  <c r="D189" i="27" s="1"/>
  <c r="D191" i="27"/>
  <c r="D192" i="27" s="1"/>
  <c r="D194" i="27"/>
  <c r="D195" i="27" s="1"/>
  <c r="D197" i="27"/>
  <c r="D198" i="27" s="1"/>
  <c r="D200" i="27"/>
  <c r="D201" i="27" s="1"/>
  <c r="D203" i="27"/>
  <c r="D204" i="27" s="1"/>
  <c r="D206" i="27"/>
  <c r="D207" i="27" s="1"/>
  <c r="D209" i="27"/>
  <c r="D210" i="27" s="1"/>
  <c r="D212" i="27"/>
  <c r="D213" i="27" s="1"/>
  <c r="D215" i="27"/>
  <c r="D216" i="27" s="1"/>
  <c r="D217" i="27" s="1"/>
  <c r="D219" i="27"/>
  <c r="D220" i="27" s="1"/>
  <c r="D222" i="27"/>
  <c r="D223" i="27" s="1"/>
  <c r="D225" i="27"/>
  <c r="D226" i="27" s="1"/>
  <c r="D228" i="27"/>
  <c r="D229" i="27" s="1"/>
  <c r="D230" i="27" s="1"/>
  <c r="D232" i="27"/>
  <c r="D233" i="27" s="1"/>
  <c r="D235" i="27"/>
  <c r="D236" i="27" s="1"/>
  <c r="D238" i="27"/>
  <c r="D239" i="27" s="1"/>
  <c r="D241" i="27"/>
  <c r="D242" i="27" s="1"/>
  <c r="D244" i="27"/>
  <c r="D245" i="27" s="1"/>
  <c r="D247" i="27"/>
  <c r="D248" i="27" s="1"/>
  <c r="D250" i="27"/>
  <c r="D251" i="27" s="1"/>
  <c r="D253" i="27"/>
  <c r="D254" i="27" s="1"/>
  <c r="D256" i="27"/>
  <c r="D258" i="27"/>
  <c r="D259" i="27" s="1"/>
  <c r="D261" i="27"/>
  <c r="D262" i="27" s="1"/>
  <c r="D264" i="27"/>
  <c r="D265" i="27" s="1"/>
  <c r="D266" i="27" s="1"/>
  <c r="D268" i="27"/>
  <c r="D269" i="27" s="1"/>
  <c r="D271" i="27"/>
  <c r="D272" i="27" s="1"/>
  <c r="D274" i="27"/>
  <c r="D275" i="27" s="1"/>
  <c r="D277" i="27"/>
  <c r="D278" i="27" s="1"/>
  <c r="D280" i="27"/>
  <c r="D281" i="27" s="1"/>
  <c r="D283" i="27"/>
  <c r="D284" i="27" s="1"/>
  <c r="D286" i="27"/>
  <c r="D287" i="27" s="1"/>
  <c r="D289" i="27"/>
  <c r="D290" i="27" s="1"/>
  <c r="D291" i="27" s="1"/>
  <c r="D293" i="27"/>
  <c r="D294" i="27" s="1"/>
  <c r="D296" i="27"/>
  <c r="D297" i="27" s="1"/>
  <c r="D299" i="27"/>
  <c r="D300" i="27" s="1"/>
  <c r="D301" i="27" s="1"/>
  <c r="D303" i="27"/>
  <c r="D304" i="27" s="1"/>
  <c r="D306" i="27"/>
  <c r="D307" i="27" s="1"/>
  <c r="D309" i="27"/>
  <c r="D310" i="27" s="1"/>
  <c r="D312" i="27"/>
  <c r="D313" i="27" s="1"/>
  <c r="D315" i="27"/>
  <c r="D316" i="27" s="1"/>
  <c r="D317" i="27" s="1"/>
  <c r="D319" i="27"/>
  <c r="D320" i="27" s="1"/>
  <c r="D322" i="27"/>
  <c r="D323" i="27" s="1"/>
  <c r="D325" i="27"/>
  <c r="D326" i="27" s="1"/>
  <c r="D328" i="27"/>
  <c r="D329" i="27" s="1"/>
  <c r="D330" i="27" s="1"/>
  <c r="D332" i="27"/>
  <c r="D333" i="27"/>
  <c r="D335" i="27"/>
  <c r="D336" i="27" s="1"/>
  <c r="D338" i="27"/>
  <c r="D339" i="27" s="1"/>
  <c r="D341" i="27"/>
  <c r="D342" i="27" s="1"/>
  <c r="D344" i="27"/>
  <c r="D345" i="27" s="1"/>
  <c r="D347" i="27"/>
  <c r="D348" i="27" s="1"/>
  <c r="D350" i="27"/>
  <c r="D351" i="27" s="1"/>
  <c r="D353" i="27"/>
  <c r="D354" i="27" s="1"/>
  <c r="D356" i="27"/>
  <c r="D357" i="27" s="1"/>
  <c r="D359" i="27"/>
  <c r="D360" i="27" s="1"/>
  <c r="D362" i="27"/>
  <c r="D363" i="27" s="1"/>
  <c r="D364" i="27" s="1"/>
  <c r="D366" i="27"/>
  <c r="D367" i="27" s="1"/>
  <c r="D369" i="27"/>
  <c r="D370" i="27" s="1"/>
  <c r="D371" i="27" s="1"/>
  <c r="D373" i="27"/>
  <c r="D374" i="27" s="1"/>
  <c r="D376" i="27"/>
  <c r="D377" i="27" s="1"/>
  <c r="D378" i="27" s="1"/>
  <c r="D380" i="27"/>
  <c r="D381" i="27" s="1"/>
  <c r="D383" i="27"/>
  <c r="D384" i="27" s="1"/>
  <c r="D386" i="27"/>
  <c r="D387" i="27" s="1"/>
  <c r="D389" i="27"/>
  <c r="D390" i="27" s="1"/>
  <c r="D392" i="27"/>
  <c r="D393" i="27" s="1"/>
  <c r="D395" i="27"/>
  <c r="D396" i="27" s="1"/>
  <c r="D398" i="27"/>
  <c r="D399" i="27" s="1"/>
  <c r="D401" i="27"/>
  <c r="D402" i="27" s="1"/>
  <c r="D404" i="27"/>
  <c r="D405" i="27" s="1"/>
  <c r="D407" i="27"/>
  <c r="D408" i="27" s="1"/>
  <c r="D410" i="27"/>
  <c r="D411" i="27" s="1"/>
  <c r="D413" i="27"/>
  <c r="D414" i="27" s="1"/>
  <c r="D416" i="27"/>
  <c r="D417" i="27" s="1"/>
  <c r="D419" i="27"/>
  <c r="D420" i="27" s="1"/>
  <c r="D422" i="27"/>
  <c r="D423" i="27" s="1"/>
  <c r="D425" i="27"/>
  <c r="D426" i="27" s="1"/>
  <c r="D428" i="27"/>
  <c r="D429" i="27" s="1"/>
  <c r="D431" i="27"/>
  <c r="D432" i="27" s="1"/>
  <c r="D434" i="27"/>
  <c r="D435" i="27" s="1"/>
  <c r="D437" i="27"/>
  <c r="D438" i="27" s="1"/>
  <c r="D440" i="27"/>
  <c r="D441" i="27" s="1"/>
  <c r="D442" i="27" s="1"/>
  <c r="I298" i="27" l="1"/>
  <c r="H151" i="38"/>
  <c r="H141" i="38"/>
  <c r="H140" i="38"/>
  <c r="H100" i="38"/>
  <c r="H101" i="38"/>
  <c r="H102" i="38"/>
  <c r="H103" i="38"/>
  <c r="H104" i="38"/>
  <c r="H105" i="38"/>
  <c r="H106" i="38"/>
  <c r="H107" i="38"/>
  <c r="H108" i="38"/>
  <c r="H109" i="38"/>
  <c r="H99" i="38"/>
  <c r="H96" i="38"/>
  <c r="H97" i="38"/>
  <c r="H98" i="38"/>
  <c r="H94" i="38"/>
  <c r="T252" i="27" s="1"/>
  <c r="H95" i="38"/>
  <c r="T255" i="27" s="1"/>
  <c r="H93" i="38"/>
  <c r="H10" i="38"/>
  <c r="H11" i="38"/>
  <c r="H12" i="38"/>
  <c r="H13" i="38"/>
  <c r="T19" i="27" s="1"/>
  <c r="H14" i="38"/>
  <c r="H15" i="38"/>
  <c r="H9" i="38"/>
  <c r="T7" i="27"/>
  <c r="T22" i="27"/>
  <c r="T25" i="27"/>
  <c r="T249" i="27"/>
  <c r="T263" i="27"/>
  <c r="T267" i="27"/>
  <c r="T372" i="27"/>
  <c r="T403" i="27"/>
  <c r="L86" i="27" l="1"/>
  <c r="AU10" i="27" l="1"/>
  <c r="AU13" i="27"/>
  <c r="AU25" i="27"/>
  <c r="AU37" i="27"/>
  <c r="AU49" i="27"/>
  <c r="AU52" i="27"/>
  <c r="AU58" i="27"/>
  <c r="AU89" i="27"/>
  <c r="AU92" i="27"/>
  <c r="AU141" i="27"/>
  <c r="AU150" i="27"/>
  <c r="AU162" i="27"/>
  <c r="AU211" i="27"/>
  <c r="AU214" i="27"/>
  <c r="AU221" i="27"/>
  <c r="AU249" i="27"/>
  <c r="AU252" i="27"/>
  <c r="AU255" i="27"/>
  <c r="AU257" i="27"/>
  <c r="AU263" i="27"/>
  <c r="AU267" i="27"/>
  <c r="AU273" i="27"/>
  <c r="AU292" i="27"/>
  <c r="AU311" i="27"/>
  <c r="AU314" i="27"/>
  <c r="AU375" i="27"/>
  <c r="AU403" i="27"/>
  <c r="AU415" i="27"/>
  <c r="AU418" i="27"/>
  <c r="AU424" i="27"/>
  <c r="AU7" i="27"/>
  <c r="W10" i="27"/>
  <c r="W13" i="27"/>
  <c r="W25" i="27"/>
  <c r="W37" i="27"/>
  <c r="W49" i="27"/>
  <c r="W52" i="27"/>
  <c r="W58" i="27"/>
  <c r="W89" i="27"/>
  <c r="W92" i="27"/>
  <c r="W141" i="27"/>
  <c r="W150" i="27"/>
  <c r="W162" i="27"/>
  <c r="W211" i="27"/>
  <c r="W214" i="27"/>
  <c r="W221" i="27"/>
  <c r="W249" i="27"/>
  <c r="W252" i="27"/>
  <c r="W255" i="27"/>
  <c r="W257" i="27"/>
  <c r="W263" i="27"/>
  <c r="W267" i="27"/>
  <c r="W273" i="27"/>
  <c r="W292" i="27"/>
  <c r="W311" i="27"/>
  <c r="W314" i="27"/>
  <c r="W375" i="27"/>
  <c r="W403" i="27"/>
  <c r="W415" i="27"/>
  <c r="W418" i="27"/>
  <c r="W424" i="27"/>
  <c r="W7" i="27"/>
  <c r="B20" i="40"/>
  <c r="C20" i="40" s="1"/>
  <c r="B51" i="40"/>
  <c r="C51" i="40" s="1"/>
  <c r="B50" i="40"/>
  <c r="C50" i="40" s="1"/>
  <c r="B49" i="40"/>
  <c r="C49" i="40" s="1"/>
  <c r="B48" i="40"/>
  <c r="C48" i="40" s="1"/>
  <c r="B46" i="40"/>
  <c r="C46" i="40" s="1"/>
  <c r="B44" i="40"/>
  <c r="C44" i="40" s="1"/>
  <c r="B43" i="40"/>
  <c r="C43" i="40" s="1"/>
  <c r="B41" i="40"/>
  <c r="C41" i="40" s="1"/>
  <c r="B39" i="40"/>
  <c r="C39" i="40" s="1"/>
  <c r="B38" i="40"/>
  <c r="C38" i="40" s="1"/>
  <c r="B36" i="40"/>
  <c r="C36" i="40" s="1"/>
  <c r="B35" i="40"/>
  <c r="C35" i="40" s="1"/>
  <c r="B33" i="40"/>
  <c r="C33" i="40" s="1"/>
  <c r="B32" i="40"/>
  <c r="C32" i="40" s="1"/>
  <c r="B31" i="40"/>
  <c r="C31" i="40" s="1"/>
  <c r="B29" i="40"/>
  <c r="C29" i="40" s="1"/>
  <c r="B27" i="40"/>
  <c r="C27" i="40" s="1"/>
  <c r="B26" i="40"/>
  <c r="C26" i="40" s="1"/>
  <c r="B24" i="40"/>
  <c r="C24" i="40" s="1"/>
  <c r="B23" i="40"/>
  <c r="C23" i="40" s="1"/>
  <c r="B22" i="40"/>
  <c r="C22" i="40" s="1"/>
  <c r="B19" i="40"/>
  <c r="C19" i="40" s="1"/>
  <c r="B18" i="40"/>
  <c r="C18" i="40" s="1"/>
  <c r="B16" i="40"/>
  <c r="C16" i="40" s="1"/>
  <c r="B15" i="40"/>
  <c r="C15" i="40" s="1"/>
  <c r="B14" i="40"/>
  <c r="C14" i="40" s="1"/>
  <c r="B13" i="40"/>
  <c r="C13" i="40" s="1"/>
  <c r="B12" i="40"/>
  <c r="C12" i="40" s="1"/>
  <c r="B11" i="40"/>
  <c r="C11" i="40" s="1"/>
  <c r="B10" i="40"/>
  <c r="C10" i="40" s="1"/>
  <c r="B9" i="40"/>
  <c r="C9" i="40" s="1"/>
  <c r="U73" i="27" l="1"/>
  <c r="U79" i="27"/>
  <c r="U375" i="27"/>
  <c r="U403" i="27"/>
  <c r="B55" i="28" l="1"/>
  <c r="C55" i="28" s="1"/>
  <c r="B54" i="28"/>
  <c r="C54" i="28" s="1"/>
  <c r="B53" i="28"/>
  <c r="C53" i="28" s="1"/>
  <c r="B52" i="28"/>
  <c r="C52" i="28" s="1"/>
  <c r="C51" i="28"/>
  <c r="B51" i="28"/>
  <c r="B49" i="28"/>
  <c r="C49" i="28" s="1"/>
  <c r="B47" i="28"/>
  <c r="C47" i="28" s="1"/>
  <c r="B46" i="28"/>
  <c r="C46" i="28" s="1"/>
  <c r="B44" i="28"/>
  <c r="C44" i="28" s="1"/>
  <c r="B42" i="28"/>
  <c r="C42" i="28" s="1"/>
  <c r="B40" i="28"/>
  <c r="C40" i="28" s="1"/>
  <c r="B39" i="28"/>
  <c r="C39" i="28" s="1"/>
  <c r="B37" i="28"/>
  <c r="C37" i="28" s="1"/>
  <c r="B36" i="28"/>
  <c r="C36" i="28" s="1"/>
  <c r="B34" i="28"/>
  <c r="C34" i="28" s="1"/>
  <c r="B33" i="28"/>
  <c r="C33" i="28" s="1"/>
  <c r="B32" i="28"/>
  <c r="C32" i="28" s="1"/>
  <c r="B30" i="28"/>
  <c r="C30" i="28" s="1"/>
  <c r="B29" i="28"/>
  <c r="C29" i="28" s="1"/>
  <c r="B28" i="28"/>
  <c r="C28" i="28" s="1"/>
  <c r="B27" i="28"/>
  <c r="C27" i="28" s="1"/>
  <c r="B25" i="28"/>
  <c r="C25" i="28" s="1"/>
  <c r="B24" i="28"/>
  <c r="C24" i="28" s="1"/>
  <c r="B23" i="28"/>
  <c r="C23" i="28" s="1"/>
  <c r="B22" i="28"/>
  <c r="C22" i="28" s="1"/>
  <c r="B21" i="28"/>
  <c r="C21" i="28" s="1"/>
  <c r="B19" i="28"/>
  <c r="C19" i="28" s="1"/>
  <c r="B18" i="28"/>
  <c r="C18" i="28" s="1"/>
  <c r="C17" i="28"/>
  <c r="B17" i="28"/>
  <c r="B16" i="28"/>
  <c r="C16" i="28" s="1"/>
  <c r="B15" i="28"/>
  <c r="C15" i="28" s="1"/>
  <c r="B14" i="28"/>
  <c r="C14" i="28" s="1"/>
  <c r="B13" i="28"/>
  <c r="C13" i="28" s="1"/>
  <c r="B12" i="28"/>
  <c r="C12" i="28" s="1"/>
  <c r="C11" i="28"/>
  <c r="B11" i="28"/>
  <c r="B10" i="28"/>
  <c r="C10" i="28" s="1"/>
  <c r="B9" i="28"/>
  <c r="C9" i="28" s="1"/>
  <c r="B79" i="30"/>
  <c r="C79" i="30" s="1"/>
  <c r="B78" i="30"/>
  <c r="C78" i="30" s="1"/>
  <c r="B77" i="30"/>
  <c r="C77" i="30" s="1"/>
  <c r="C76" i="30"/>
  <c r="B76" i="30"/>
  <c r="B75" i="30"/>
  <c r="C75" i="30" s="1"/>
  <c r="H73" i="30"/>
  <c r="B73" i="30"/>
  <c r="C73" i="30" s="1"/>
  <c r="H72" i="30"/>
  <c r="B72" i="30"/>
  <c r="C72" i="30" s="1"/>
  <c r="H71" i="30"/>
  <c r="B71" i="30"/>
  <c r="C71" i="30" s="1"/>
  <c r="H70" i="30"/>
  <c r="J427" i="27" s="1"/>
  <c r="B70" i="30"/>
  <c r="C70" i="30" s="1"/>
  <c r="H69" i="30"/>
  <c r="J403" i="27" s="1"/>
  <c r="B69" i="30"/>
  <c r="C69" i="30" s="1"/>
  <c r="H68" i="30"/>
  <c r="J400" i="27" s="1"/>
  <c r="B68" i="30"/>
  <c r="C68" i="30" s="1"/>
  <c r="B67" i="30"/>
  <c r="C67" i="30" s="1"/>
  <c r="H66" i="30"/>
  <c r="B66" i="30"/>
  <c r="C66" i="30" s="1"/>
  <c r="C65" i="30"/>
  <c r="B65" i="30"/>
  <c r="B64" i="30"/>
  <c r="C64" i="30" s="1"/>
  <c r="H63" i="30"/>
  <c r="B63" i="30"/>
  <c r="C63" i="30" s="1"/>
  <c r="H61" i="30"/>
  <c r="B61" i="30"/>
  <c r="C61" i="30" s="1"/>
  <c r="H59" i="30"/>
  <c r="B59" i="30"/>
  <c r="C59" i="30" s="1"/>
  <c r="H57" i="30"/>
  <c r="B57" i="30"/>
  <c r="C57" i="30" s="1"/>
  <c r="H56" i="30"/>
  <c r="B56" i="30"/>
  <c r="C56" i="30" s="1"/>
  <c r="H55" i="30"/>
  <c r="J276" i="27" s="1"/>
  <c r="B55" i="30"/>
  <c r="C55" i="30" s="1"/>
  <c r="H54" i="30"/>
  <c r="J273" i="27" s="1"/>
  <c r="B54" i="30"/>
  <c r="C54" i="30" s="1"/>
  <c r="B53" i="30"/>
  <c r="C53" i="30" s="1"/>
  <c r="H51" i="30"/>
  <c r="B51" i="30"/>
  <c r="C51" i="30" s="1"/>
  <c r="H50" i="30"/>
  <c r="B50" i="30"/>
  <c r="C50" i="30" s="1"/>
  <c r="B48" i="30"/>
  <c r="C48" i="30" s="1"/>
  <c r="H47" i="30"/>
  <c r="B47" i="30"/>
  <c r="C47" i="30" s="1"/>
  <c r="H46" i="30"/>
  <c r="J249" i="27" s="1"/>
  <c r="B46" i="30"/>
  <c r="C46" i="30" s="1"/>
  <c r="B45" i="30"/>
  <c r="C45" i="30" s="1"/>
  <c r="H44" i="30"/>
  <c r="J240" i="27" s="1"/>
  <c r="B44" i="30"/>
  <c r="C44" i="30" s="1"/>
  <c r="H42" i="30"/>
  <c r="J227" i="27" s="1"/>
  <c r="B42" i="30"/>
  <c r="C42" i="30" s="1"/>
  <c r="H41" i="30"/>
  <c r="B41" i="30"/>
  <c r="C41" i="30" s="1"/>
  <c r="H40" i="30"/>
  <c r="B40" i="30"/>
  <c r="C40" i="30" s="1"/>
  <c r="H38" i="30"/>
  <c r="B38" i="30"/>
  <c r="C38" i="30" s="1"/>
  <c r="H37" i="30"/>
  <c r="B37" i="30"/>
  <c r="C37" i="30" s="1"/>
  <c r="H36" i="30"/>
  <c r="B36" i="30"/>
  <c r="C36" i="30" s="1"/>
  <c r="H35" i="30"/>
  <c r="B35" i="30"/>
  <c r="C35" i="30" s="1"/>
  <c r="H34" i="30"/>
  <c r="B34" i="30"/>
  <c r="C34" i="30" s="1"/>
  <c r="B32" i="30"/>
  <c r="C32" i="30" s="1"/>
  <c r="H31" i="30"/>
  <c r="B31" i="30"/>
  <c r="C31" i="30" s="1"/>
  <c r="H30" i="30"/>
  <c r="J150" i="27" s="1"/>
  <c r="C30" i="30"/>
  <c r="B30" i="30"/>
  <c r="H29" i="30"/>
  <c r="B29" i="30"/>
  <c r="C29" i="30" s="1"/>
  <c r="H28" i="30"/>
  <c r="C28" i="30"/>
  <c r="B28" i="30"/>
  <c r="H26" i="30"/>
  <c r="B26" i="30"/>
  <c r="C26" i="30" s="1"/>
  <c r="H25" i="30"/>
  <c r="C25" i="30"/>
  <c r="B25" i="30"/>
  <c r="H24" i="30"/>
  <c r="B24" i="30"/>
  <c r="C24" i="30" s="1"/>
  <c r="H23" i="30"/>
  <c r="B23" i="30"/>
  <c r="C23" i="30" s="1"/>
  <c r="H22" i="30"/>
  <c r="J113" i="27" s="1"/>
  <c r="B22" i="30"/>
  <c r="C22" i="30" s="1"/>
  <c r="H21" i="30"/>
  <c r="C21" i="30"/>
  <c r="B21" i="30"/>
  <c r="H20" i="30"/>
  <c r="B20" i="30"/>
  <c r="C20" i="30" s="1"/>
  <c r="H19" i="30"/>
  <c r="C19" i="30"/>
  <c r="B19" i="30"/>
  <c r="H18" i="30"/>
  <c r="B18" i="30"/>
  <c r="C18" i="30" s="1"/>
  <c r="H16" i="30"/>
  <c r="C16" i="30"/>
  <c r="B16" i="30"/>
  <c r="H15" i="30"/>
  <c r="B15" i="30"/>
  <c r="C15" i="30" s="1"/>
  <c r="B14" i="30"/>
  <c r="C14" i="30" s="1"/>
  <c r="H13" i="30"/>
  <c r="J37" i="27" s="1"/>
  <c r="B13" i="30"/>
  <c r="C13" i="30" s="1"/>
  <c r="H12" i="30"/>
  <c r="J25" i="27" s="1"/>
  <c r="C12" i="30"/>
  <c r="B12" i="30"/>
  <c r="H11" i="30"/>
  <c r="B11" i="30"/>
  <c r="C11" i="30" s="1"/>
  <c r="H10" i="30"/>
  <c r="B10" i="30"/>
  <c r="C10" i="30" s="1"/>
  <c r="H9" i="30"/>
  <c r="C9" i="30"/>
  <c r="B9" i="30"/>
  <c r="B174" i="31"/>
  <c r="C174" i="31" s="1"/>
  <c r="B173" i="31"/>
  <c r="C173" i="31" s="1"/>
  <c r="B172" i="31"/>
  <c r="C172" i="31" s="1"/>
  <c r="B171" i="31"/>
  <c r="C171" i="31" s="1"/>
  <c r="B51" i="31"/>
  <c r="C51" i="31" s="1"/>
  <c r="B50" i="31"/>
  <c r="C50" i="31" s="1"/>
  <c r="B49" i="31"/>
  <c r="C49" i="31" s="1"/>
  <c r="B48" i="31"/>
  <c r="C48" i="31" s="1"/>
  <c r="B46" i="31"/>
  <c r="C46" i="31" s="1"/>
  <c r="B44" i="31"/>
  <c r="C44" i="31" s="1"/>
  <c r="B42" i="31"/>
  <c r="C42" i="31" s="1"/>
  <c r="B41" i="31"/>
  <c r="C41" i="31" s="1"/>
  <c r="B39" i="31"/>
  <c r="C39" i="31" s="1"/>
  <c r="B38" i="31"/>
  <c r="C38" i="31" s="1"/>
  <c r="C37" i="31"/>
  <c r="B37" i="31"/>
  <c r="B35" i="31"/>
  <c r="C35" i="31" s="1"/>
  <c r="B34" i="31"/>
  <c r="C34" i="31" s="1"/>
  <c r="B33" i="31"/>
  <c r="C33" i="31" s="1"/>
  <c r="B31" i="31"/>
  <c r="C31" i="31" s="1"/>
  <c r="B30" i="31"/>
  <c r="C30" i="31" s="1"/>
  <c r="B29" i="31"/>
  <c r="C29" i="31" s="1"/>
  <c r="B27" i="31"/>
  <c r="C27" i="31" s="1"/>
  <c r="B26" i="31"/>
  <c r="C26" i="31" s="1"/>
  <c r="B24" i="31"/>
  <c r="C24" i="31" s="1"/>
  <c r="B22" i="31"/>
  <c r="C22" i="31" s="1"/>
  <c r="B21" i="31"/>
  <c r="C21" i="31" s="1"/>
  <c r="B20" i="31"/>
  <c r="C20" i="31" s="1"/>
  <c r="B19" i="31"/>
  <c r="C19" i="31" s="1"/>
  <c r="B17" i="31"/>
  <c r="C17" i="31" s="1"/>
  <c r="C16" i="31"/>
  <c r="B16" i="31"/>
  <c r="B15" i="31"/>
  <c r="C15" i="31" s="1"/>
  <c r="B14" i="31"/>
  <c r="C14" i="31" s="1"/>
  <c r="B13" i="31"/>
  <c r="C13" i="31" s="1"/>
  <c r="B12" i="31"/>
  <c r="C12" i="31" s="1"/>
  <c r="B11" i="31"/>
  <c r="C11" i="31" s="1"/>
  <c r="B10" i="31"/>
  <c r="C10" i="31" s="1"/>
  <c r="B9" i="31"/>
  <c r="C9" i="31" s="1"/>
  <c r="B9" i="32"/>
  <c r="C9" i="32" s="1"/>
  <c r="B173" i="33"/>
  <c r="C173" i="33" s="1"/>
  <c r="B172" i="33"/>
  <c r="C172" i="33" s="1"/>
  <c r="B171" i="33"/>
  <c r="C171" i="33" s="1"/>
  <c r="B170" i="33"/>
  <c r="C170" i="33" s="1"/>
  <c r="B169" i="33"/>
  <c r="C169" i="33" s="1"/>
  <c r="B168" i="33"/>
  <c r="C168" i="33" s="1"/>
  <c r="B167" i="33"/>
  <c r="C167" i="33" s="1"/>
  <c r="B166" i="33"/>
  <c r="C166" i="33" s="1"/>
  <c r="B165" i="33"/>
  <c r="C165" i="33" s="1"/>
  <c r="B163" i="33"/>
  <c r="C163" i="33" s="1"/>
  <c r="B162" i="33"/>
  <c r="C162" i="33" s="1"/>
  <c r="B161" i="33"/>
  <c r="C161" i="33" s="1"/>
  <c r="B160" i="33"/>
  <c r="C160" i="33" s="1"/>
  <c r="B159" i="33"/>
  <c r="C159" i="33" s="1"/>
  <c r="B158" i="33"/>
  <c r="C158" i="33" s="1"/>
  <c r="B157" i="33"/>
  <c r="C157" i="33" s="1"/>
  <c r="B156" i="33"/>
  <c r="C156" i="33" s="1"/>
  <c r="B155" i="33"/>
  <c r="C155" i="33" s="1"/>
  <c r="B154" i="33"/>
  <c r="C154" i="33" s="1"/>
  <c r="B153" i="33"/>
  <c r="C153" i="33" s="1"/>
  <c r="C152" i="33"/>
  <c r="B152" i="33"/>
  <c r="B151" i="33"/>
  <c r="C151" i="33" s="1"/>
  <c r="B150" i="33"/>
  <c r="C150" i="33" s="1"/>
  <c r="B149" i="33"/>
  <c r="C149" i="33" s="1"/>
  <c r="B148" i="33"/>
  <c r="C148" i="33" s="1"/>
  <c r="B147" i="33"/>
  <c r="C147" i="33" s="1"/>
  <c r="B146" i="33"/>
  <c r="C146" i="33" s="1"/>
  <c r="B145" i="33"/>
  <c r="C145" i="33" s="1"/>
  <c r="B144" i="33"/>
  <c r="C144" i="33" s="1"/>
  <c r="B143" i="33"/>
  <c r="C143" i="33" s="1"/>
  <c r="B141" i="33"/>
  <c r="C141" i="33" s="1"/>
  <c r="B140" i="33"/>
  <c r="C140" i="33" s="1"/>
  <c r="B138" i="33"/>
  <c r="C138" i="33" s="1"/>
  <c r="B137" i="33"/>
  <c r="C137" i="33" s="1"/>
  <c r="B135" i="33"/>
  <c r="C135" i="33" s="1"/>
  <c r="B134" i="33"/>
  <c r="C134" i="33" s="1"/>
  <c r="B133" i="33"/>
  <c r="C133" i="33" s="1"/>
  <c r="B132" i="33"/>
  <c r="C132" i="33" s="1"/>
  <c r="B131" i="33"/>
  <c r="C131" i="33" s="1"/>
  <c r="B130" i="33"/>
  <c r="C130" i="33" s="1"/>
  <c r="B129" i="33"/>
  <c r="C129" i="33" s="1"/>
  <c r="B128" i="33"/>
  <c r="C128" i="33" s="1"/>
  <c r="B127" i="33"/>
  <c r="C127" i="33" s="1"/>
  <c r="B126" i="33"/>
  <c r="C126" i="33" s="1"/>
  <c r="C125" i="33"/>
  <c r="B125" i="33"/>
  <c r="B123" i="33"/>
  <c r="C123" i="33" s="1"/>
  <c r="B122" i="33"/>
  <c r="C122" i="33" s="1"/>
  <c r="B121" i="33"/>
  <c r="C121" i="33" s="1"/>
  <c r="B120" i="33"/>
  <c r="C120" i="33" s="1"/>
  <c r="B118" i="33"/>
  <c r="C118" i="33" s="1"/>
  <c r="C117" i="33"/>
  <c r="B117" i="33"/>
  <c r="B116" i="33"/>
  <c r="C116" i="33" s="1"/>
  <c r="B115" i="33"/>
  <c r="C115" i="33" s="1"/>
  <c r="B114" i="33"/>
  <c r="C114" i="33" s="1"/>
  <c r="B112" i="33"/>
  <c r="C112" i="33" s="1"/>
  <c r="B111" i="33"/>
  <c r="C111" i="33" s="1"/>
  <c r="C110" i="33"/>
  <c r="B110" i="33"/>
  <c r="B108" i="33"/>
  <c r="C108" i="33" s="1"/>
  <c r="B107" i="33"/>
  <c r="C107" i="33" s="1"/>
  <c r="B106" i="33"/>
  <c r="C106" i="33" s="1"/>
  <c r="B105" i="33"/>
  <c r="C105" i="33" s="1"/>
  <c r="B104" i="33"/>
  <c r="C104" i="33" s="1"/>
  <c r="B103" i="33"/>
  <c r="C103" i="33" s="1"/>
  <c r="B102" i="33"/>
  <c r="C102" i="33" s="1"/>
  <c r="B101" i="33"/>
  <c r="C101" i="33" s="1"/>
  <c r="B99" i="33"/>
  <c r="C99" i="33" s="1"/>
  <c r="B98" i="33"/>
  <c r="C98" i="33" s="1"/>
  <c r="B97" i="33"/>
  <c r="C97" i="33" s="1"/>
  <c r="C95" i="33"/>
  <c r="B95" i="33"/>
  <c r="B94" i="33"/>
  <c r="C94" i="33" s="1"/>
  <c r="B93" i="33"/>
  <c r="C93" i="33" s="1"/>
  <c r="B92" i="33"/>
  <c r="C92" i="33" s="1"/>
  <c r="B91" i="33"/>
  <c r="C91" i="33" s="1"/>
  <c r="B90" i="33"/>
  <c r="C90" i="33" s="1"/>
  <c r="B89" i="33"/>
  <c r="C89" i="33" s="1"/>
  <c r="B88" i="33"/>
  <c r="C88" i="33" s="1"/>
  <c r="B87" i="33"/>
  <c r="C87" i="33" s="1"/>
  <c r="B85" i="33"/>
  <c r="C85" i="33" s="1"/>
  <c r="B84" i="33"/>
  <c r="C84" i="33" s="1"/>
  <c r="B83" i="33"/>
  <c r="C83" i="33" s="1"/>
  <c r="B82" i="33"/>
  <c r="C82" i="33" s="1"/>
  <c r="B80" i="33"/>
  <c r="C80" i="33" s="1"/>
  <c r="B79" i="33"/>
  <c r="C79" i="33" s="1"/>
  <c r="B78" i="33"/>
  <c r="C78" i="33" s="1"/>
  <c r="B77" i="33"/>
  <c r="C77" i="33" s="1"/>
  <c r="B76" i="33"/>
  <c r="C76" i="33" s="1"/>
  <c r="B75" i="33"/>
  <c r="C75" i="33" s="1"/>
  <c r="B74" i="33"/>
  <c r="C74" i="33" s="1"/>
  <c r="B73" i="33"/>
  <c r="C73" i="33" s="1"/>
  <c r="B72" i="33"/>
  <c r="C72" i="33" s="1"/>
  <c r="B71" i="33"/>
  <c r="C71" i="33" s="1"/>
  <c r="B70" i="33"/>
  <c r="C70" i="33" s="1"/>
  <c r="C69" i="33"/>
  <c r="B69" i="33"/>
  <c r="B67" i="33"/>
  <c r="C67" i="33" s="1"/>
  <c r="B66" i="33"/>
  <c r="C66" i="33" s="1"/>
  <c r="B65" i="33"/>
  <c r="C65" i="33" s="1"/>
  <c r="B64" i="33"/>
  <c r="C64" i="33" s="1"/>
  <c r="B63" i="33"/>
  <c r="C63" i="33" s="1"/>
  <c r="B62" i="33"/>
  <c r="C62" i="33" s="1"/>
  <c r="B61" i="33"/>
  <c r="C61" i="33" s="1"/>
  <c r="B60" i="33"/>
  <c r="C60" i="33" s="1"/>
  <c r="B59" i="33"/>
  <c r="C59" i="33" s="1"/>
  <c r="B58" i="33"/>
  <c r="C58" i="33" s="1"/>
  <c r="B57" i="33"/>
  <c r="C57" i="33" s="1"/>
  <c r="B56" i="33"/>
  <c r="C56" i="33" s="1"/>
  <c r="B55" i="33"/>
  <c r="C55" i="33" s="1"/>
  <c r="B53" i="33"/>
  <c r="C53" i="33" s="1"/>
  <c r="B52" i="33"/>
  <c r="C52" i="33" s="1"/>
  <c r="B51" i="33"/>
  <c r="C51" i="33" s="1"/>
  <c r="B50" i="33"/>
  <c r="C50" i="33" s="1"/>
  <c r="C49" i="33"/>
  <c r="B49" i="33"/>
  <c r="B48" i="33"/>
  <c r="C48" i="33" s="1"/>
  <c r="B47" i="33"/>
  <c r="C47" i="33" s="1"/>
  <c r="B46" i="33"/>
  <c r="C46" i="33" s="1"/>
  <c r="B45" i="33"/>
  <c r="C45" i="33" s="1"/>
  <c r="B44" i="33"/>
  <c r="C44" i="33" s="1"/>
  <c r="B43" i="33"/>
  <c r="C43" i="33" s="1"/>
  <c r="B42" i="33"/>
  <c r="C42" i="33" s="1"/>
  <c r="B41" i="33"/>
  <c r="C41" i="33" s="1"/>
  <c r="B40" i="33"/>
  <c r="C40" i="33" s="1"/>
  <c r="B39" i="33"/>
  <c r="C39" i="33" s="1"/>
  <c r="B38" i="33"/>
  <c r="C38" i="33" s="1"/>
  <c r="B37" i="33"/>
  <c r="C37" i="33" s="1"/>
  <c r="B36" i="33"/>
  <c r="C36" i="33" s="1"/>
  <c r="B35" i="33"/>
  <c r="C35" i="33" s="1"/>
  <c r="B33" i="33"/>
  <c r="C33" i="33" s="1"/>
  <c r="B32" i="33"/>
  <c r="C32" i="33" s="1"/>
  <c r="B31" i="33"/>
  <c r="C31" i="33" s="1"/>
  <c r="B30" i="33"/>
  <c r="C30" i="33" s="1"/>
  <c r="B29" i="33"/>
  <c r="C29" i="33" s="1"/>
  <c r="B28" i="33"/>
  <c r="C28" i="33" s="1"/>
  <c r="B27" i="33"/>
  <c r="C27" i="33" s="1"/>
  <c r="B26" i="33"/>
  <c r="C26" i="33" s="1"/>
  <c r="B25" i="33"/>
  <c r="C25" i="33" s="1"/>
  <c r="B24" i="33"/>
  <c r="C24" i="33" s="1"/>
  <c r="B23" i="33"/>
  <c r="C23" i="33" s="1"/>
  <c r="B22" i="33"/>
  <c r="C22" i="33" s="1"/>
  <c r="B21" i="33"/>
  <c r="C21" i="33" s="1"/>
  <c r="B20" i="33"/>
  <c r="C20" i="33" s="1"/>
  <c r="B19" i="33"/>
  <c r="C19" i="33" s="1"/>
  <c r="C18" i="33"/>
  <c r="B18" i="33"/>
  <c r="B17" i="33"/>
  <c r="C17" i="33" s="1"/>
  <c r="B16" i="33"/>
  <c r="C16" i="33" s="1"/>
  <c r="B15" i="33"/>
  <c r="C15" i="33" s="1"/>
  <c r="B14" i="33"/>
  <c r="C14" i="33" s="1"/>
  <c r="B13" i="33"/>
  <c r="C13" i="33" s="1"/>
  <c r="B12" i="33"/>
  <c r="C12" i="33" s="1"/>
  <c r="B11" i="33"/>
  <c r="C11" i="33" s="1"/>
  <c r="B10" i="33"/>
  <c r="C10" i="33" s="1"/>
  <c r="B9" i="33"/>
  <c r="C9" i="33" s="1"/>
  <c r="B97" i="34"/>
  <c r="C97" i="34" s="1"/>
  <c r="B96" i="34"/>
  <c r="C96" i="34" s="1"/>
  <c r="B95" i="34"/>
  <c r="C95" i="34" s="1"/>
  <c r="B94" i="34"/>
  <c r="C94" i="34" s="1"/>
  <c r="B93" i="34"/>
  <c r="C93" i="34" s="1"/>
  <c r="B92" i="34"/>
  <c r="C92" i="34" s="1"/>
  <c r="B91" i="34"/>
  <c r="C91" i="34" s="1"/>
  <c r="H89" i="34"/>
  <c r="N406" i="27" s="1"/>
  <c r="B89" i="34"/>
  <c r="C89" i="34" s="1"/>
  <c r="H88" i="34"/>
  <c r="B88" i="34"/>
  <c r="C88" i="34" s="1"/>
  <c r="H87" i="34"/>
  <c r="B87" i="34"/>
  <c r="C87" i="34" s="1"/>
  <c r="H86" i="34"/>
  <c r="B86" i="34"/>
  <c r="C86" i="34" s="1"/>
  <c r="H85" i="34"/>
  <c r="N391" i="27" s="1"/>
  <c r="B85" i="34"/>
  <c r="C85" i="34" s="1"/>
  <c r="H84" i="34"/>
  <c r="B84" i="34"/>
  <c r="C84" i="34" s="1"/>
  <c r="B83" i="34"/>
  <c r="C83" i="34" s="1"/>
  <c r="B82" i="34"/>
  <c r="C82" i="34" s="1"/>
  <c r="H81" i="34"/>
  <c r="N379" i="27" s="1"/>
  <c r="B81" i="34"/>
  <c r="C81" i="34" s="1"/>
  <c r="H79" i="34"/>
  <c r="N375" i="27" s="1"/>
  <c r="B79" i="34"/>
  <c r="C79" i="34" s="1"/>
  <c r="H78" i="34"/>
  <c r="N372" i="27" s="1"/>
  <c r="B78" i="34"/>
  <c r="C78" i="34" s="1"/>
  <c r="H76" i="34"/>
  <c r="N352" i="27" s="1"/>
  <c r="B76" i="34"/>
  <c r="C76" i="34" s="1"/>
  <c r="H75" i="34"/>
  <c r="C75" i="34"/>
  <c r="B75" i="34"/>
  <c r="H74" i="34"/>
  <c r="B74" i="34"/>
  <c r="C74" i="34" s="1"/>
  <c r="H73" i="34"/>
  <c r="N343" i="27" s="1"/>
  <c r="B73" i="34"/>
  <c r="C73" i="34" s="1"/>
  <c r="H72" i="34"/>
  <c r="N340" i="27" s="1"/>
  <c r="B72" i="34"/>
  <c r="C72" i="34" s="1"/>
  <c r="H71" i="34"/>
  <c r="B71" i="34"/>
  <c r="C71" i="34" s="1"/>
  <c r="H70" i="34"/>
  <c r="N334" i="27" s="1"/>
  <c r="B70" i="34"/>
  <c r="C70" i="34" s="1"/>
  <c r="H69" i="34"/>
  <c r="N331" i="27" s="1"/>
  <c r="B69" i="34"/>
  <c r="C69" i="34" s="1"/>
  <c r="H67" i="34"/>
  <c r="B67" i="34"/>
  <c r="C67" i="34" s="1"/>
  <c r="B65" i="34"/>
  <c r="C65" i="34" s="1"/>
  <c r="H63" i="34"/>
  <c r="B63" i="34"/>
  <c r="C63" i="34" s="1"/>
  <c r="H62" i="34"/>
  <c r="B62" i="34"/>
  <c r="C62" i="34" s="1"/>
  <c r="H61" i="34"/>
  <c r="B61" i="34"/>
  <c r="C61" i="34" s="1"/>
  <c r="H60" i="34"/>
  <c r="H59" i="34"/>
  <c r="B59" i="34"/>
  <c r="C59" i="34" s="1"/>
  <c r="H58" i="34"/>
  <c r="N260" i="27" s="1"/>
  <c r="B58" i="34"/>
  <c r="C58" i="34" s="1"/>
  <c r="H57" i="34"/>
  <c r="N257" i="27" s="1"/>
  <c r="B57" i="34"/>
  <c r="C57" i="34" s="1"/>
  <c r="H55" i="34"/>
  <c r="N255" i="27" s="1"/>
  <c r="B55" i="34"/>
  <c r="C55" i="34" s="1"/>
  <c r="H54" i="34"/>
  <c r="N252" i="27" s="1"/>
  <c r="C54" i="34"/>
  <c r="B54" i="34"/>
  <c r="H53" i="34"/>
  <c r="B53" i="34"/>
  <c r="C53" i="34" s="1"/>
  <c r="H52" i="34"/>
  <c r="N243" i="27" s="1"/>
  <c r="B52" i="34"/>
  <c r="C52" i="34" s="1"/>
  <c r="H51" i="34"/>
  <c r="B51" i="34"/>
  <c r="C51" i="34" s="1"/>
  <c r="H49" i="34"/>
  <c r="B49" i="34"/>
  <c r="C49" i="34" s="1"/>
  <c r="H47" i="34"/>
  <c r="B47" i="34"/>
  <c r="C47" i="34" s="1"/>
  <c r="H46" i="34"/>
  <c r="N205" i="27" s="1"/>
  <c r="B46" i="34"/>
  <c r="C46" i="34" s="1"/>
  <c r="H45" i="34"/>
  <c r="N202" i="27" s="1"/>
  <c r="B45" i="34"/>
  <c r="C45" i="34" s="1"/>
  <c r="H44" i="34"/>
  <c r="N196" i="27" s="1"/>
  <c r="B44" i="34"/>
  <c r="C44" i="34" s="1"/>
  <c r="H43" i="34"/>
  <c r="N193" i="27" s="1"/>
  <c r="B43" i="34"/>
  <c r="C43" i="34" s="1"/>
  <c r="H42" i="34"/>
  <c r="N190" i="27" s="1"/>
  <c r="B42" i="34"/>
  <c r="C42" i="34" s="1"/>
  <c r="H41" i="34"/>
  <c r="B41" i="34"/>
  <c r="C41" i="34" s="1"/>
  <c r="H39" i="34"/>
  <c r="B39" i="34"/>
  <c r="C39" i="34" s="1"/>
  <c r="H38" i="34"/>
  <c r="B38" i="34"/>
  <c r="C38" i="34" s="1"/>
  <c r="H37" i="34"/>
  <c r="B37" i="34"/>
  <c r="C37" i="34" s="1"/>
  <c r="H36" i="34"/>
  <c r="B36" i="34"/>
  <c r="C36" i="34" s="1"/>
  <c r="H35" i="34"/>
  <c r="N159" i="27" s="1"/>
  <c r="B35" i="34"/>
  <c r="C35" i="34" s="1"/>
  <c r="H34" i="34"/>
  <c r="N156" i="27" s="1"/>
  <c r="B34" i="34"/>
  <c r="C34" i="34" s="1"/>
  <c r="H33" i="34"/>
  <c r="B33" i="34"/>
  <c r="C33" i="34" s="1"/>
  <c r="H32" i="34"/>
  <c r="N150" i="27" s="1"/>
  <c r="B32" i="34"/>
  <c r="C32" i="34" s="1"/>
  <c r="H31" i="34"/>
  <c r="B31" i="34"/>
  <c r="C31" i="34" s="1"/>
  <c r="H30" i="34"/>
  <c r="B30" i="34"/>
  <c r="C30" i="34" s="1"/>
  <c r="H29" i="34"/>
  <c r="B29" i="34"/>
  <c r="C29" i="34" s="1"/>
  <c r="H27" i="34"/>
  <c r="B27" i="34"/>
  <c r="H26" i="34"/>
  <c r="B26" i="34"/>
  <c r="H25" i="34"/>
  <c r="B25" i="34"/>
  <c r="C25" i="34" s="1"/>
  <c r="H24" i="34"/>
  <c r="N113" i="27" s="1"/>
  <c r="B24" i="34"/>
  <c r="C24" i="34" s="1"/>
  <c r="H23" i="34"/>
  <c r="N110" i="27" s="1"/>
  <c r="B23" i="34"/>
  <c r="C23" i="34" s="1"/>
  <c r="H22" i="34"/>
  <c r="N107" i="27" s="1"/>
  <c r="B22" i="34"/>
  <c r="C22" i="34" s="1"/>
  <c r="H20" i="34"/>
  <c r="N76" i="27" s="1"/>
  <c r="B20" i="34"/>
  <c r="C20" i="34" s="1"/>
  <c r="H19" i="34"/>
  <c r="B19" i="34"/>
  <c r="C19" i="34" s="1"/>
  <c r="H18" i="34"/>
  <c r="N58" i="27" s="1"/>
  <c r="B18" i="34"/>
  <c r="C18" i="34" s="1"/>
  <c r="H17" i="34"/>
  <c r="B17" i="34"/>
  <c r="C17" i="34" s="1"/>
  <c r="H16" i="34"/>
  <c r="N52" i="27" s="1"/>
  <c r="B16" i="34"/>
  <c r="C16" i="34" s="1"/>
  <c r="H15" i="34"/>
  <c r="B15" i="34"/>
  <c r="C15" i="34" s="1"/>
  <c r="H14" i="34"/>
  <c r="N31" i="27" s="1"/>
  <c r="B14" i="34"/>
  <c r="C14" i="34" s="1"/>
  <c r="H13" i="34"/>
  <c r="N28" i="27" s="1"/>
  <c r="B13" i="34"/>
  <c r="C13" i="34" s="1"/>
  <c r="H12" i="34"/>
  <c r="B12" i="34"/>
  <c r="C12" i="34" s="1"/>
  <c r="H11" i="34"/>
  <c r="N16" i="27" s="1"/>
  <c r="B11" i="34"/>
  <c r="C11" i="34" s="1"/>
  <c r="H10" i="34"/>
  <c r="N10" i="27" s="1"/>
  <c r="B10" i="34"/>
  <c r="C10" i="34" s="1"/>
  <c r="H9" i="34"/>
  <c r="B9" i="34"/>
  <c r="C9" i="34" s="1"/>
  <c r="B173" i="35"/>
  <c r="C173" i="35" s="1"/>
  <c r="C172" i="35"/>
  <c r="B172" i="35"/>
  <c r="C171" i="35"/>
  <c r="B171" i="35"/>
  <c r="C170" i="35"/>
  <c r="B170" i="35"/>
  <c r="C169" i="35"/>
  <c r="C168" i="35"/>
  <c r="C167" i="35"/>
  <c r="C166" i="35"/>
  <c r="C165" i="35"/>
  <c r="B163" i="35"/>
  <c r="C163" i="35" s="1"/>
  <c r="C162" i="35"/>
  <c r="B161" i="35"/>
  <c r="C161" i="35" s="1"/>
  <c r="C160" i="35"/>
  <c r="B160" i="35"/>
  <c r="B159" i="35"/>
  <c r="C159" i="35" s="1"/>
  <c r="B158" i="35"/>
  <c r="C158" i="35" s="1"/>
  <c r="C157" i="35"/>
  <c r="B157" i="35"/>
  <c r="C156" i="35"/>
  <c r="B156" i="35"/>
  <c r="C155" i="35"/>
  <c r="B155" i="35"/>
  <c r="B154" i="35"/>
  <c r="C154" i="35" s="1"/>
  <c r="B153" i="35"/>
  <c r="C153" i="35" s="1"/>
  <c r="B152" i="35"/>
  <c r="C152" i="35" s="1"/>
  <c r="B151" i="35"/>
  <c r="C151" i="35" s="1"/>
  <c r="C150" i="35"/>
  <c r="B149" i="35"/>
  <c r="C149" i="35" s="1"/>
  <c r="C148" i="35"/>
  <c r="C147" i="35"/>
  <c r="B147" i="35"/>
  <c r="B146" i="35"/>
  <c r="C146" i="35" s="1"/>
  <c r="B145" i="35"/>
  <c r="C145" i="35" s="1"/>
  <c r="B144" i="35"/>
  <c r="C144" i="35" s="1"/>
  <c r="B143" i="35"/>
  <c r="C143" i="35" s="1"/>
  <c r="C141" i="35"/>
  <c r="B141" i="35"/>
  <c r="B140" i="35"/>
  <c r="C140" i="35" s="1"/>
  <c r="B138" i="35"/>
  <c r="C138" i="35" s="1"/>
  <c r="B137" i="35"/>
  <c r="C137" i="35" s="1"/>
  <c r="B135" i="35"/>
  <c r="C135" i="35" s="1"/>
  <c r="B134" i="35"/>
  <c r="C134" i="35" s="1"/>
  <c r="C133" i="35"/>
  <c r="B133" i="35"/>
  <c r="C132" i="35"/>
  <c r="B132" i="35"/>
  <c r="B131" i="35"/>
  <c r="C131" i="35" s="1"/>
  <c r="C130" i="35"/>
  <c r="B130" i="35"/>
  <c r="C129" i="35"/>
  <c r="B129" i="35"/>
  <c r="B128" i="35"/>
  <c r="C128" i="35" s="1"/>
  <c r="C127" i="35"/>
  <c r="B127" i="35"/>
  <c r="B126" i="35"/>
  <c r="C126" i="35" s="1"/>
  <c r="B125" i="35"/>
  <c r="C125" i="35" s="1"/>
  <c r="B123" i="35"/>
  <c r="C123" i="35" s="1"/>
  <c r="B122" i="35"/>
  <c r="C122" i="35" s="1"/>
  <c r="B121" i="35"/>
  <c r="C121" i="35" s="1"/>
  <c r="C120" i="35"/>
  <c r="B120" i="35"/>
  <c r="C118" i="35"/>
  <c r="B118" i="35"/>
  <c r="B117" i="35"/>
  <c r="C117" i="35" s="1"/>
  <c r="C116" i="35"/>
  <c r="B116" i="35"/>
  <c r="C115" i="35"/>
  <c r="B115" i="35"/>
  <c r="B114" i="35"/>
  <c r="C114" i="35" s="1"/>
  <c r="C112" i="35"/>
  <c r="B111" i="35"/>
  <c r="C111" i="35" s="1"/>
  <c r="B110" i="35"/>
  <c r="C110" i="35" s="1"/>
  <c r="C108" i="35"/>
  <c r="B108" i="35"/>
  <c r="B107" i="35"/>
  <c r="C107" i="35" s="1"/>
  <c r="B106" i="35"/>
  <c r="C106" i="35" s="1"/>
  <c r="B105" i="35"/>
  <c r="C105" i="35" s="1"/>
  <c r="B104" i="35"/>
  <c r="C104" i="35" s="1"/>
  <c r="C103" i="35"/>
  <c r="B102" i="35"/>
  <c r="C102" i="35" s="1"/>
  <c r="C101" i="35"/>
  <c r="C99" i="35"/>
  <c r="B98" i="35"/>
  <c r="C98" i="35" s="1"/>
  <c r="B97" i="35"/>
  <c r="C97" i="35" s="1"/>
  <c r="B95" i="35"/>
  <c r="C95" i="35" s="1"/>
  <c r="B94" i="35"/>
  <c r="C94" i="35" s="1"/>
  <c r="C93" i="35"/>
  <c r="B92" i="35"/>
  <c r="C92" i="35" s="1"/>
  <c r="B91" i="35"/>
  <c r="C91" i="35" s="1"/>
  <c r="B90" i="35"/>
  <c r="C90" i="35" s="1"/>
  <c r="B89" i="35"/>
  <c r="C89" i="35" s="1"/>
  <c r="B88" i="35"/>
  <c r="C88" i="35" s="1"/>
  <c r="B87" i="35"/>
  <c r="C87" i="35" s="1"/>
  <c r="B85" i="35"/>
  <c r="C85" i="35" s="1"/>
  <c r="B84" i="35"/>
  <c r="C84" i="35" s="1"/>
  <c r="B83" i="35"/>
  <c r="C83" i="35" s="1"/>
  <c r="B82" i="35"/>
  <c r="C82" i="35" s="1"/>
  <c r="B80" i="35"/>
  <c r="C80" i="35" s="1"/>
  <c r="B79" i="35"/>
  <c r="C79" i="35" s="1"/>
  <c r="C78" i="35"/>
  <c r="B78" i="35"/>
  <c r="B77" i="35"/>
  <c r="C77" i="35" s="1"/>
  <c r="B76" i="35"/>
  <c r="C76" i="35" s="1"/>
  <c r="B75" i="35"/>
  <c r="C75" i="35" s="1"/>
  <c r="B74" i="35"/>
  <c r="C74" i="35" s="1"/>
  <c r="B73" i="35"/>
  <c r="C73" i="35" s="1"/>
  <c r="B72" i="35"/>
  <c r="C72" i="35" s="1"/>
  <c r="B71" i="35"/>
  <c r="C71" i="35" s="1"/>
  <c r="B70" i="35"/>
  <c r="C70" i="35" s="1"/>
  <c r="B69" i="35"/>
  <c r="C69" i="35" s="1"/>
  <c r="B67" i="35"/>
  <c r="C67" i="35" s="1"/>
  <c r="B66" i="35"/>
  <c r="C66" i="35" s="1"/>
  <c r="B65" i="35"/>
  <c r="C65" i="35" s="1"/>
  <c r="B64" i="35"/>
  <c r="C64" i="35" s="1"/>
  <c r="B63" i="35"/>
  <c r="C63" i="35" s="1"/>
  <c r="B62" i="35"/>
  <c r="C62" i="35" s="1"/>
  <c r="B61" i="35"/>
  <c r="C61" i="35" s="1"/>
  <c r="B60" i="35"/>
  <c r="C60" i="35" s="1"/>
  <c r="B59" i="35"/>
  <c r="C59" i="35" s="1"/>
  <c r="C58" i="35"/>
  <c r="C57" i="35"/>
  <c r="B57" i="35"/>
  <c r="B56" i="35"/>
  <c r="C56" i="35" s="1"/>
  <c r="C55" i="35"/>
  <c r="B53" i="35"/>
  <c r="C53" i="35" s="1"/>
  <c r="B52" i="35"/>
  <c r="C52" i="35" s="1"/>
  <c r="B51" i="35"/>
  <c r="C51" i="35" s="1"/>
  <c r="B50" i="35"/>
  <c r="C50" i="35" s="1"/>
  <c r="B49" i="35"/>
  <c r="C49" i="35" s="1"/>
  <c r="B48" i="35"/>
  <c r="C48" i="35" s="1"/>
  <c r="B47" i="35"/>
  <c r="C47" i="35" s="1"/>
  <c r="B46" i="35"/>
  <c r="C46" i="35" s="1"/>
  <c r="B45" i="35"/>
  <c r="C45" i="35" s="1"/>
  <c r="B44" i="35"/>
  <c r="C44" i="35" s="1"/>
  <c r="B43" i="35"/>
  <c r="C43" i="35" s="1"/>
  <c r="B42" i="35"/>
  <c r="C42" i="35" s="1"/>
  <c r="B41" i="35"/>
  <c r="C41" i="35" s="1"/>
  <c r="B40" i="35"/>
  <c r="C40" i="35" s="1"/>
  <c r="C39" i="35"/>
  <c r="B39" i="35"/>
  <c r="B38" i="35"/>
  <c r="C38" i="35" s="1"/>
  <c r="B37" i="35"/>
  <c r="C37" i="35" s="1"/>
  <c r="B36" i="35"/>
  <c r="C36" i="35" s="1"/>
  <c r="B35" i="35"/>
  <c r="C35" i="35" s="1"/>
  <c r="B33" i="35"/>
  <c r="C33" i="35" s="1"/>
  <c r="B32" i="35"/>
  <c r="C32" i="35" s="1"/>
  <c r="B31" i="35"/>
  <c r="C31" i="35" s="1"/>
  <c r="B30" i="35"/>
  <c r="C30" i="35" s="1"/>
  <c r="B29" i="35"/>
  <c r="C29" i="35" s="1"/>
  <c r="B28" i="35"/>
  <c r="C28" i="35" s="1"/>
  <c r="B27" i="35"/>
  <c r="C27" i="35" s="1"/>
  <c r="C26" i="35"/>
  <c r="C25" i="35"/>
  <c r="B25" i="35"/>
  <c r="C24" i="35"/>
  <c r="B24" i="35"/>
  <c r="C23" i="35"/>
  <c r="B23" i="35"/>
  <c r="B22" i="35"/>
  <c r="C22" i="35" s="1"/>
  <c r="C21" i="35"/>
  <c r="B21" i="35"/>
  <c r="B20" i="35"/>
  <c r="C20" i="35" s="1"/>
  <c r="C19" i="35"/>
  <c r="C18" i="35"/>
  <c r="B17" i="35"/>
  <c r="C17" i="35" s="1"/>
  <c r="C16" i="35"/>
  <c r="C15" i="35"/>
  <c r="C14" i="35"/>
  <c r="B14" i="35"/>
  <c r="B13" i="35"/>
  <c r="C13" i="35" s="1"/>
  <c r="C12" i="35"/>
  <c r="C11" i="35"/>
  <c r="B11" i="35"/>
  <c r="B10" i="35"/>
  <c r="C10" i="35" s="1"/>
  <c r="B9" i="35"/>
  <c r="C9" i="35" s="1"/>
  <c r="B141" i="36"/>
  <c r="C141" i="36" s="1"/>
  <c r="B140" i="36"/>
  <c r="C140" i="36" s="1"/>
  <c r="B139" i="36"/>
  <c r="C139" i="36" s="1"/>
  <c r="B138" i="36"/>
  <c r="C138" i="36" s="1"/>
  <c r="B137" i="36"/>
  <c r="C137" i="36" s="1"/>
  <c r="B136" i="36"/>
  <c r="C136" i="36" s="1"/>
  <c r="B135" i="36"/>
  <c r="C135" i="36" s="1"/>
  <c r="B134" i="36"/>
  <c r="C134" i="36" s="1"/>
  <c r="B133" i="36"/>
  <c r="C133" i="36" s="1"/>
  <c r="C131" i="36"/>
  <c r="B131" i="36"/>
  <c r="B130" i="36"/>
  <c r="C130" i="36" s="1"/>
  <c r="B129" i="36"/>
  <c r="C129" i="36" s="1"/>
  <c r="B128" i="36"/>
  <c r="C128" i="36" s="1"/>
  <c r="B127" i="36"/>
  <c r="C127" i="36" s="1"/>
  <c r="B126" i="36"/>
  <c r="C126" i="36" s="1"/>
  <c r="B125" i="36"/>
  <c r="C125" i="36" s="1"/>
  <c r="B124" i="36"/>
  <c r="C124" i="36" s="1"/>
  <c r="C123" i="36"/>
  <c r="B122" i="36"/>
  <c r="C122" i="36" s="1"/>
  <c r="B121" i="36"/>
  <c r="C121" i="36" s="1"/>
  <c r="C120" i="36"/>
  <c r="C119" i="36"/>
  <c r="B118" i="36"/>
  <c r="C118" i="36" s="1"/>
  <c r="B117" i="36"/>
  <c r="C117" i="36" s="1"/>
  <c r="C116" i="36"/>
  <c r="B116" i="36"/>
  <c r="B115" i="36"/>
  <c r="C115" i="36" s="1"/>
  <c r="C114" i="36"/>
  <c r="B114" i="36"/>
  <c r="C111" i="36"/>
  <c r="B111" i="36"/>
  <c r="B109" i="36"/>
  <c r="C109" i="36" s="1"/>
  <c r="C108" i="36"/>
  <c r="B108" i="36"/>
  <c r="B106" i="36"/>
  <c r="C106" i="36" s="1"/>
  <c r="B105" i="36"/>
  <c r="C105" i="36" s="1"/>
  <c r="B104" i="36"/>
  <c r="C104" i="36" s="1"/>
  <c r="B103" i="36"/>
  <c r="C103" i="36" s="1"/>
  <c r="B102" i="36"/>
  <c r="C102" i="36" s="1"/>
  <c r="C101" i="36"/>
  <c r="B101" i="36"/>
  <c r="B100" i="36"/>
  <c r="C100" i="36" s="1"/>
  <c r="C99" i="36"/>
  <c r="B99" i="36"/>
  <c r="C98" i="36"/>
  <c r="B98" i="36"/>
  <c r="C97" i="36"/>
  <c r="B97" i="36"/>
  <c r="B96" i="36"/>
  <c r="C96" i="36" s="1"/>
  <c r="B94" i="36"/>
  <c r="C94" i="36" s="1"/>
  <c r="B93" i="36"/>
  <c r="C93" i="36" s="1"/>
  <c r="B92" i="36"/>
  <c r="C92" i="36" s="1"/>
  <c r="B91" i="36"/>
  <c r="C91" i="36" s="1"/>
  <c r="C89" i="36"/>
  <c r="B89" i="36"/>
  <c r="B88" i="36"/>
  <c r="C88" i="36" s="1"/>
  <c r="B87" i="36"/>
  <c r="C87" i="36" s="1"/>
  <c r="C86" i="36"/>
  <c r="B86" i="36"/>
  <c r="C85" i="36"/>
  <c r="B85" i="36"/>
  <c r="C83" i="36"/>
  <c r="B83" i="36"/>
  <c r="B81" i="36"/>
  <c r="C81" i="36" s="1"/>
  <c r="B80" i="36"/>
  <c r="C80" i="36" s="1"/>
  <c r="B79" i="36"/>
  <c r="C79" i="36" s="1"/>
  <c r="B78" i="36"/>
  <c r="C78" i="36" s="1"/>
  <c r="B77" i="36"/>
  <c r="C77" i="36" s="1"/>
  <c r="C76" i="36"/>
  <c r="B75" i="36"/>
  <c r="C75" i="36" s="1"/>
  <c r="C74" i="36"/>
  <c r="C72" i="36"/>
  <c r="B71" i="36"/>
  <c r="C71" i="36" s="1"/>
  <c r="C70" i="36"/>
  <c r="C68" i="36"/>
  <c r="B68" i="36"/>
  <c r="C67" i="36"/>
  <c r="C66" i="36"/>
  <c r="B65" i="36"/>
  <c r="C65" i="36" s="1"/>
  <c r="C64" i="36"/>
  <c r="B64" i="36"/>
  <c r="B63" i="36"/>
  <c r="C63" i="36" s="1"/>
  <c r="B62" i="36"/>
  <c r="C62" i="36" s="1"/>
  <c r="B61" i="36"/>
  <c r="C61" i="36" s="1"/>
  <c r="C60" i="36"/>
  <c r="B60" i="36"/>
  <c r="C58" i="36"/>
  <c r="B58" i="36"/>
  <c r="B57" i="36"/>
  <c r="C57" i="36" s="1"/>
  <c r="B56" i="36"/>
  <c r="C56" i="36" s="1"/>
  <c r="C55" i="36"/>
  <c r="B55" i="36"/>
  <c r="C53" i="36"/>
  <c r="B53" i="36"/>
  <c r="B52" i="36"/>
  <c r="C52" i="36" s="1"/>
  <c r="C51" i="36"/>
  <c r="B51" i="36"/>
  <c r="B50" i="36"/>
  <c r="C50" i="36" s="1"/>
  <c r="B49" i="36"/>
  <c r="C49" i="36" s="1"/>
  <c r="B48" i="36"/>
  <c r="C48" i="36" s="1"/>
  <c r="C47" i="36"/>
  <c r="B47" i="36"/>
  <c r="B46" i="36"/>
  <c r="C46" i="36" s="1"/>
  <c r="B45" i="36"/>
  <c r="C45" i="36" s="1"/>
  <c r="C44" i="36"/>
  <c r="B44" i="36"/>
  <c r="B43" i="36"/>
  <c r="C43" i="36" s="1"/>
  <c r="B41" i="36"/>
  <c r="C41" i="36" s="1"/>
  <c r="C40" i="36"/>
  <c r="B40" i="36"/>
  <c r="B39" i="36"/>
  <c r="C39" i="36" s="1"/>
  <c r="C38" i="36"/>
  <c r="B38" i="36"/>
  <c r="B37" i="36"/>
  <c r="C37" i="36" s="1"/>
  <c r="B36" i="36"/>
  <c r="C36" i="36" s="1"/>
  <c r="B35" i="36"/>
  <c r="C35" i="36" s="1"/>
  <c r="C34" i="36"/>
  <c r="B34" i="36"/>
  <c r="B33" i="36"/>
  <c r="C33" i="36" s="1"/>
  <c r="B31" i="36"/>
  <c r="C31" i="36" s="1"/>
  <c r="C30" i="36"/>
  <c r="B30" i="36"/>
  <c r="B29" i="36"/>
  <c r="C29" i="36" s="1"/>
  <c r="B28" i="36"/>
  <c r="C28" i="36" s="1"/>
  <c r="C27" i="36"/>
  <c r="B27" i="36"/>
  <c r="B26" i="36"/>
  <c r="C26" i="36" s="1"/>
  <c r="C25" i="36"/>
  <c r="B25" i="36"/>
  <c r="B24" i="36"/>
  <c r="C24" i="36" s="1"/>
  <c r="B23" i="36"/>
  <c r="C23" i="36" s="1"/>
  <c r="B22" i="36"/>
  <c r="C22" i="36" s="1"/>
  <c r="C21" i="36"/>
  <c r="B21" i="36"/>
  <c r="B20" i="36"/>
  <c r="C20" i="36" s="1"/>
  <c r="B19" i="36"/>
  <c r="C19" i="36" s="1"/>
  <c r="C18" i="36"/>
  <c r="B18" i="36"/>
  <c r="B17" i="36"/>
  <c r="C17" i="36" s="1"/>
  <c r="B16" i="36"/>
  <c r="C16" i="36" s="1"/>
  <c r="C15" i="36"/>
  <c r="B15" i="36"/>
  <c r="B14" i="36"/>
  <c r="C14" i="36" s="1"/>
  <c r="C13" i="36"/>
  <c r="B13" i="36"/>
  <c r="C11" i="36"/>
  <c r="B10" i="36"/>
  <c r="C10" i="36" s="1"/>
  <c r="B9" i="36"/>
  <c r="C9" i="36" s="1"/>
  <c r="B173" i="37"/>
  <c r="C173" i="37" s="1"/>
  <c r="B172" i="37"/>
  <c r="C172" i="37" s="1"/>
  <c r="B171" i="37"/>
  <c r="C171" i="37" s="1"/>
  <c r="B170" i="37"/>
  <c r="C170" i="37" s="1"/>
  <c r="B169" i="37"/>
  <c r="C169" i="37" s="1"/>
  <c r="B168" i="37"/>
  <c r="C168" i="37" s="1"/>
  <c r="B167" i="37"/>
  <c r="C167" i="37" s="1"/>
  <c r="B166" i="37"/>
  <c r="C166" i="37" s="1"/>
  <c r="B165" i="37"/>
  <c r="C165" i="37" s="1"/>
  <c r="B163" i="37"/>
  <c r="C163" i="37" s="1"/>
  <c r="B162" i="37"/>
  <c r="C162" i="37" s="1"/>
  <c r="B161" i="37"/>
  <c r="C161" i="37" s="1"/>
  <c r="B160" i="37"/>
  <c r="C160" i="37" s="1"/>
  <c r="B159" i="37"/>
  <c r="C159" i="37" s="1"/>
  <c r="B158" i="37"/>
  <c r="C158" i="37" s="1"/>
  <c r="B157" i="37"/>
  <c r="C157" i="37" s="1"/>
  <c r="B156" i="37"/>
  <c r="C156" i="37" s="1"/>
  <c r="B155" i="37"/>
  <c r="C155" i="37" s="1"/>
  <c r="B154" i="37"/>
  <c r="C154" i="37" s="1"/>
  <c r="B153" i="37"/>
  <c r="C153" i="37" s="1"/>
  <c r="B152" i="37"/>
  <c r="C152" i="37" s="1"/>
  <c r="B151" i="37"/>
  <c r="C151" i="37" s="1"/>
  <c r="B150" i="37"/>
  <c r="C150" i="37" s="1"/>
  <c r="B149" i="37"/>
  <c r="C149" i="37" s="1"/>
  <c r="B148" i="37"/>
  <c r="C148" i="37" s="1"/>
  <c r="B147" i="37"/>
  <c r="C147" i="37" s="1"/>
  <c r="B146" i="37"/>
  <c r="C146" i="37" s="1"/>
  <c r="B145" i="37"/>
  <c r="C145" i="37" s="1"/>
  <c r="B144" i="37"/>
  <c r="C144" i="37" s="1"/>
  <c r="B143" i="37"/>
  <c r="C143" i="37" s="1"/>
  <c r="B141" i="37"/>
  <c r="C141" i="37" s="1"/>
  <c r="B140" i="37"/>
  <c r="C140" i="37" s="1"/>
  <c r="B138" i="37"/>
  <c r="C138" i="37" s="1"/>
  <c r="B137" i="37"/>
  <c r="C137" i="37" s="1"/>
  <c r="B135" i="37"/>
  <c r="C135" i="37" s="1"/>
  <c r="B134" i="37"/>
  <c r="C134" i="37" s="1"/>
  <c r="B133" i="37"/>
  <c r="C133" i="37" s="1"/>
  <c r="B132" i="37"/>
  <c r="C132" i="37" s="1"/>
  <c r="B131" i="37"/>
  <c r="C131" i="37" s="1"/>
  <c r="B130" i="37"/>
  <c r="C130" i="37" s="1"/>
  <c r="B129" i="37"/>
  <c r="C129" i="37" s="1"/>
  <c r="B128" i="37"/>
  <c r="C128" i="37" s="1"/>
  <c r="B127" i="37"/>
  <c r="C127" i="37" s="1"/>
  <c r="B126" i="37"/>
  <c r="C126" i="37" s="1"/>
  <c r="B125" i="37"/>
  <c r="C125" i="37" s="1"/>
  <c r="B123" i="37"/>
  <c r="C123" i="37" s="1"/>
  <c r="B122" i="37"/>
  <c r="C122" i="37" s="1"/>
  <c r="B121" i="37"/>
  <c r="C121" i="37" s="1"/>
  <c r="B120" i="37"/>
  <c r="C120" i="37" s="1"/>
  <c r="B118" i="37"/>
  <c r="C118" i="37" s="1"/>
  <c r="B117" i="37"/>
  <c r="C117" i="37" s="1"/>
  <c r="B116" i="37"/>
  <c r="C116" i="37" s="1"/>
  <c r="B115" i="37"/>
  <c r="C115" i="37" s="1"/>
  <c r="B114" i="37"/>
  <c r="C114" i="37" s="1"/>
  <c r="B112" i="37"/>
  <c r="C112" i="37" s="1"/>
  <c r="B111" i="37"/>
  <c r="C111" i="37" s="1"/>
  <c r="B110" i="37"/>
  <c r="C110" i="37" s="1"/>
  <c r="B108" i="37"/>
  <c r="C108" i="37" s="1"/>
  <c r="B107" i="37"/>
  <c r="C107" i="37" s="1"/>
  <c r="B106" i="37"/>
  <c r="C106" i="37" s="1"/>
  <c r="B105" i="37"/>
  <c r="C105" i="37" s="1"/>
  <c r="B104" i="37"/>
  <c r="C104" i="37" s="1"/>
  <c r="B103" i="37"/>
  <c r="C103" i="37" s="1"/>
  <c r="B102" i="37"/>
  <c r="C102" i="37" s="1"/>
  <c r="B101" i="37"/>
  <c r="C101" i="37" s="1"/>
  <c r="B99" i="37"/>
  <c r="C99" i="37" s="1"/>
  <c r="B98" i="37"/>
  <c r="C98" i="37" s="1"/>
  <c r="B97" i="37"/>
  <c r="C97" i="37" s="1"/>
  <c r="B95" i="37"/>
  <c r="C95" i="37" s="1"/>
  <c r="B94" i="37"/>
  <c r="C94" i="37" s="1"/>
  <c r="B93" i="37"/>
  <c r="C93" i="37" s="1"/>
  <c r="B92" i="37"/>
  <c r="C92" i="37" s="1"/>
  <c r="B91" i="37"/>
  <c r="C91" i="37" s="1"/>
  <c r="B90" i="37"/>
  <c r="C90" i="37" s="1"/>
  <c r="B89" i="37"/>
  <c r="C89" i="37" s="1"/>
  <c r="B88" i="37"/>
  <c r="C88" i="37" s="1"/>
  <c r="B87" i="37"/>
  <c r="C87" i="37" s="1"/>
  <c r="B85" i="37"/>
  <c r="C85" i="37" s="1"/>
  <c r="B84" i="37"/>
  <c r="C84" i="37" s="1"/>
  <c r="B83" i="37"/>
  <c r="C83" i="37" s="1"/>
  <c r="B82" i="37"/>
  <c r="C82" i="37" s="1"/>
  <c r="B80" i="37"/>
  <c r="C80" i="37" s="1"/>
  <c r="B79" i="37"/>
  <c r="C79" i="37" s="1"/>
  <c r="B78" i="37"/>
  <c r="C78" i="37" s="1"/>
  <c r="B77" i="37"/>
  <c r="C77" i="37" s="1"/>
  <c r="B76" i="37"/>
  <c r="C76" i="37" s="1"/>
  <c r="B75" i="37"/>
  <c r="C75" i="37" s="1"/>
  <c r="B74" i="37"/>
  <c r="C74" i="37" s="1"/>
  <c r="B73" i="37"/>
  <c r="C73" i="37" s="1"/>
  <c r="B72" i="37"/>
  <c r="C72" i="37" s="1"/>
  <c r="B71" i="37"/>
  <c r="C71" i="37" s="1"/>
  <c r="B70" i="37"/>
  <c r="C70" i="37" s="1"/>
  <c r="B69" i="37"/>
  <c r="C69" i="37" s="1"/>
  <c r="B67" i="37"/>
  <c r="C67" i="37" s="1"/>
  <c r="B66" i="37"/>
  <c r="C66" i="37" s="1"/>
  <c r="C65" i="37"/>
  <c r="B65" i="37"/>
  <c r="B64" i="37"/>
  <c r="C64" i="37" s="1"/>
  <c r="B63" i="37"/>
  <c r="C63" i="37" s="1"/>
  <c r="B62" i="37"/>
  <c r="C62" i="37" s="1"/>
  <c r="B61" i="37"/>
  <c r="C61" i="37" s="1"/>
  <c r="B60" i="37"/>
  <c r="C60" i="37" s="1"/>
  <c r="B59" i="37"/>
  <c r="C59" i="37" s="1"/>
  <c r="B58" i="37"/>
  <c r="C58" i="37" s="1"/>
  <c r="B57" i="37"/>
  <c r="C57" i="37" s="1"/>
  <c r="B56" i="37"/>
  <c r="C56" i="37" s="1"/>
  <c r="B55" i="37"/>
  <c r="C55" i="37" s="1"/>
  <c r="B53" i="37"/>
  <c r="C53" i="37" s="1"/>
  <c r="B52" i="37"/>
  <c r="C52" i="37" s="1"/>
  <c r="B51" i="37"/>
  <c r="C51" i="37" s="1"/>
  <c r="B50" i="37"/>
  <c r="C50" i="37" s="1"/>
  <c r="B49" i="37"/>
  <c r="C49" i="37" s="1"/>
  <c r="B48" i="37"/>
  <c r="C48" i="37" s="1"/>
  <c r="B47" i="37"/>
  <c r="C47" i="37" s="1"/>
  <c r="C46" i="37"/>
  <c r="B46" i="37"/>
  <c r="B45" i="37"/>
  <c r="C45" i="37" s="1"/>
  <c r="B44" i="37"/>
  <c r="C44" i="37" s="1"/>
  <c r="B43" i="37"/>
  <c r="C43" i="37" s="1"/>
  <c r="B42" i="37"/>
  <c r="C42" i="37" s="1"/>
  <c r="B41" i="37"/>
  <c r="C41" i="37" s="1"/>
  <c r="B40" i="37"/>
  <c r="C40" i="37" s="1"/>
  <c r="B39" i="37"/>
  <c r="C39" i="37" s="1"/>
  <c r="B38" i="37"/>
  <c r="C38" i="37" s="1"/>
  <c r="B37" i="37"/>
  <c r="C37" i="37" s="1"/>
  <c r="B36" i="37"/>
  <c r="C36" i="37" s="1"/>
  <c r="B35" i="37"/>
  <c r="C35" i="37" s="1"/>
  <c r="B33" i="37"/>
  <c r="C33" i="37" s="1"/>
  <c r="B32" i="37"/>
  <c r="C32" i="37" s="1"/>
  <c r="B31" i="37"/>
  <c r="C31" i="37" s="1"/>
  <c r="B30" i="37"/>
  <c r="C30" i="37" s="1"/>
  <c r="B29" i="37"/>
  <c r="C29" i="37" s="1"/>
  <c r="B28" i="37"/>
  <c r="C28" i="37" s="1"/>
  <c r="C27" i="37"/>
  <c r="B27" i="37"/>
  <c r="B26" i="37"/>
  <c r="C26" i="37" s="1"/>
  <c r="B25" i="37"/>
  <c r="C25" i="37" s="1"/>
  <c r="B24" i="37"/>
  <c r="C24" i="37" s="1"/>
  <c r="B23" i="37"/>
  <c r="C23" i="37" s="1"/>
  <c r="B22" i="37"/>
  <c r="C22" i="37" s="1"/>
  <c r="B21" i="37"/>
  <c r="C21" i="37" s="1"/>
  <c r="B20" i="37"/>
  <c r="C20" i="37" s="1"/>
  <c r="B19" i="37"/>
  <c r="C19" i="37" s="1"/>
  <c r="B18" i="37"/>
  <c r="C18" i="37" s="1"/>
  <c r="B17" i="37"/>
  <c r="C17" i="37" s="1"/>
  <c r="B16" i="37"/>
  <c r="C16" i="37" s="1"/>
  <c r="B15" i="37"/>
  <c r="C15" i="37" s="1"/>
  <c r="B14" i="37"/>
  <c r="C14" i="37" s="1"/>
  <c r="B13" i="37"/>
  <c r="C13" i="37" s="1"/>
  <c r="B12" i="37"/>
  <c r="C12" i="37" s="1"/>
  <c r="B11" i="37"/>
  <c r="C11" i="37" s="1"/>
  <c r="B10" i="37"/>
  <c r="C10" i="37" s="1"/>
  <c r="B9" i="37"/>
  <c r="C9" i="37" s="1"/>
  <c r="B173" i="38"/>
  <c r="C173" i="38" s="1"/>
  <c r="B172" i="38"/>
  <c r="C172" i="38" s="1"/>
  <c r="B171" i="38"/>
  <c r="C171" i="38" s="1"/>
  <c r="B170" i="38"/>
  <c r="C170" i="38" s="1"/>
  <c r="B169" i="38"/>
  <c r="C169" i="38" s="1"/>
  <c r="B168" i="38"/>
  <c r="C168" i="38" s="1"/>
  <c r="C167" i="38"/>
  <c r="B167" i="38"/>
  <c r="B166" i="38"/>
  <c r="C166" i="38" s="1"/>
  <c r="B165" i="38"/>
  <c r="C165" i="38" s="1"/>
  <c r="B163" i="38"/>
  <c r="C163" i="38" s="1"/>
  <c r="B162" i="38"/>
  <c r="C162" i="38" s="1"/>
  <c r="C161" i="38"/>
  <c r="B161" i="38"/>
  <c r="B160" i="38"/>
  <c r="C160" i="38" s="1"/>
  <c r="B159" i="38"/>
  <c r="C159" i="38" s="1"/>
  <c r="B158" i="38"/>
  <c r="C158" i="38" s="1"/>
  <c r="B157" i="38"/>
  <c r="C157" i="38" s="1"/>
  <c r="C156" i="38"/>
  <c r="B156" i="38"/>
  <c r="C155" i="38"/>
  <c r="B155" i="38"/>
  <c r="B154" i="38"/>
  <c r="C154" i="38" s="1"/>
  <c r="B153" i="38"/>
  <c r="C153" i="38" s="1"/>
  <c r="B152" i="38"/>
  <c r="C152" i="38" s="1"/>
  <c r="B151" i="38"/>
  <c r="C151" i="38" s="1"/>
  <c r="C150" i="38"/>
  <c r="B150" i="38"/>
  <c r="B149" i="38"/>
  <c r="C149" i="38" s="1"/>
  <c r="B148" i="38"/>
  <c r="C148" i="38" s="1"/>
  <c r="B147" i="38"/>
  <c r="C147" i="38" s="1"/>
  <c r="B146" i="38"/>
  <c r="C146" i="38" s="1"/>
  <c r="B145" i="38"/>
  <c r="C145" i="38" s="1"/>
  <c r="B144" i="38"/>
  <c r="C144" i="38" s="1"/>
  <c r="C143" i="38"/>
  <c r="B143" i="38"/>
  <c r="B141" i="38"/>
  <c r="C141" i="38" s="1"/>
  <c r="B140" i="38"/>
  <c r="C140" i="38" s="1"/>
  <c r="B138" i="38"/>
  <c r="C138" i="38" s="1"/>
  <c r="B137" i="38"/>
  <c r="C137" i="38" s="1"/>
  <c r="C135" i="38"/>
  <c r="B135" i="38"/>
  <c r="C134" i="38"/>
  <c r="B134" i="38"/>
  <c r="B133" i="38"/>
  <c r="C133" i="38" s="1"/>
  <c r="B132" i="38"/>
  <c r="C132" i="38" s="1"/>
  <c r="C131" i="38"/>
  <c r="B131" i="38"/>
  <c r="B130" i="38"/>
  <c r="C130" i="38" s="1"/>
  <c r="B129" i="38"/>
  <c r="C129" i="38" s="1"/>
  <c r="B128" i="38"/>
  <c r="C128" i="38" s="1"/>
  <c r="B127" i="38"/>
  <c r="C127" i="38" s="1"/>
  <c r="B126" i="38"/>
  <c r="C126" i="38" s="1"/>
  <c r="C125" i="38"/>
  <c r="B125" i="38"/>
  <c r="B123" i="38"/>
  <c r="C123" i="38" s="1"/>
  <c r="C122" i="38"/>
  <c r="B122" i="38"/>
  <c r="C121" i="38"/>
  <c r="B121" i="38"/>
  <c r="B120" i="38"/>
  <c r="C120" i="38" s="1"/>
  <c r="B118" i="38"/>
  <c r="C118" i="38" s="1"/>
  <c r="B117" i="38"/>
  <c r="C117" i="38" s="1"/>
  <c r="B116" i="38"/>
  <c r="C116" i="38" s="1"/>
  <c r="B115" i="38"/>
  <c r="C115" i="38" s="1"/>
  <c r="B114" i="38"/>
  <c r="C114" i="38" s="1"/>
  <c r="B112" i="38"/>
  <c r="C112" i="38" s="1"/>
  <c r="B111" i="38"/>
  <c r="C111" i="38" s="1"/>
  <c r="C110" i="38"/>
  <c r="B110" i="38"/>
  <c r="B108" i="38"/>
  <c r="C108" i="38" s="1"/>
  <c r="B107" i="38"/>
  <c r="C107" i="38" s="1"/>
  <c r="C106" i="38"/>
  <c r="B106" i="38"/>
  <c r="B105" i="38"/>
  <c r="C105" i="38" s="1"/>
  <c r="B104" i="38"/>
  <c r="C104" i="38" s="1"/>
  <c r="C103" i="38"/>
  <c r="B103" i="38"/>
  <c r="B102" i="38"/>
  <c r="C102" i="38" s="1"/>
  <c r="B101" i="38"/>
  <c r="C101" i="38" s="1"/>
  <c r="B99" i="38"/>
  <c r="C99" i="38" s="1"/>
  <c r="B98" i="38"/>
  <c r="C98" i="38" s="1"/>
  <c r="B97" i="38"/>
  <c r="C97" i="38" s="1"/>
  <c r="B95" i="38"/>
  <c r="C95" i="38" s="1"/>
  <c r="B94" i="38"/>
  <c r="C94" i="38" s="1"/>
  <c r="C93" i="38"/>
  <c r="B93" i="38"/>
  <c r="B92" i="38"/>
  <c r="C92" i="38" s="1"/>
  <c r="B91" i="38"/>
  <c r="C91" i="38" s="1"/>
  <c r="B90" i="38"/>
  <c r="C90" i="38" s="1"/>
  <c r="C89" i="38"/>
  <c r="B89" i="38"/>
  <c r="B88" i="38"/>
  <c r="C88" i="38" s="1"/>
  <c r="C87" i="38"/>
  <c r="B87" i="38"/>
  <c r="B85" i="38"/>
  <c r="C85" i="38" s="1"/>
  <c r="B84" i="38"/>
  <c r="C84" i="38" s="1"/>
  <c r="B83" i="38"/>
  <c r="C83" i="38" s="1"/>
  <c r="B82" i="38"/>
  <c r="C82" i="38" s="1"/>
  <c r="B80" i="38"/>
  <c r="C80" i="38" s="1"/>
  <c r="B79" i="38"/>
  <c r="C79" i="38" s="1"/>
  <c r="C78" i="38"/>
  <c r="B78" i="38"/>
  <c r="B77" i="38"/>
  <c r="C77" i="38" s="1"/>
  <c r="B76" i="38"/>
  <c r="C76" i="38" s="1"/>
  <c r="C75" i="38"/>
  <c r="B75" i="38"/>
  <c r="B74" i="38"/>
  <c r="C74" i="38" s="1"/>
  <c r="B73" i="38"/>
  <c r="C73" i="38" s="1"/>
  <c r="C72" i="38"/>
  <c r="B72" i="38"/>
  <c r="B71" i="38"/>
  <c r="C71" i="38" s="1"/>
  <c r="B70" i="38"/>
  <c r="C70" i="38" s="1"/>
  <c r="B69" i="38"/>
  <c r="C69" i="38" s="1"/>
  <c r="B67" i="38"/>
  <c r="C67" i="38" s="1"/>
  <c r="B66" i="38"/>
  <c r="C66" i="38" s="1"/>
  <c r="B65" i="38"/>
  <c r="C65" i="38" s="1"/>
  <c r="B64" i="38"/>
  <c r="C64" i="38" s="1"/>
  <c r="B63" i="38"/>
  <c r="C63" i="38" s="1"/>
  <c r="B62" i="38"/>
  <c r="C62" i="38" s="1"/>
  <c r="B61" i="38"/>
  <c r="C61" i="38" s="1"/>
  <c r="B60" i="38"/>
  <c r="C60" i="38" s="1"/>
  <c r="B59" i="38"/>
  <c r="C59" i="38" s="1"/>
  <c r="B58" i="38"/>
  <c r="C58" i="38" s="1"/>
  <c r="B57" i="38"/>
  <c r="C57" i="38" s="1"/>
  <c r="B56" i="38"/>
  <c r="C56" i="38" s="1"/>
  <c r="B55" i="38"/>
  <c r="C55" i="38" s="1"/>
  <c r="B53" i="38"/>
  <c r="C53" i="38" s="1"/>
  <c r="B52" i="38"/>
  <c r="C52" i="38" s="1"/>
  <c r="B51" i="38"/>
  <c r="C51" i="38" s="1"/>
  <c r="B50" i="38"/>
  <c r="C50" i="38" s="1"/>
  <c r="C49" i="38"/>
  <c r="B49" i="38"/>
  <c r="B48" i="38"/>
  <c r="C48" i="38" s="1"/>
  <c r="B47" i="38"/>
  <c r="C47" i="38" s="1"/>
  <c r="B46" i="38"/>
  <c r="C46" i="38" s="1"/>
  <c r="B45" i="38"/>
  <c r="C45" i="38" s="1"/>
  <c r="B44" i="38"/>
  <c r="C44" i="38" s="1"/>
  <c r="C43" i="38"/>
  <c r="B43" i="38"/>
  <c r="B42" i="38"/>
  <c r="C42" i="38" s="1"/>
  <c r="C41" i="38"/>
  <c r="B41" i="38"/>
  <c r="B40" i="38"/>
  <c r="C40" i="38" s="1"/>
  <c r="B39" i="38"/>
  <c r="C39" i="38" s="1"/>
  <c r="B38" i="38"/>
  <c r="C38" i="38" s="1"/>
  <c r="B37" i="38"/>
  <c r="C37" i="38" s="1"/>
  <c r="B36" i="38"/>
  <c r="C36" i="38" s="1"/>
  <c r="C35" i="38"/>
  <c r="B35" i="38"/>
  <c r="B33" i="38"/>
  <c r="C33" i="38" s="1"/>
  <c r="B32" i="38"/>
  <c r="C32" i="38" s="1"/>
  <c r="B31" i="38"/>
  <c r="C31" i="38" s="1"/>
  <c r="B30" i="38"/>
  <c r="C30" i="38" s="1"/>
  <c r="B29" i="38"/>
  <c r="C29" i="38" s="1"/>
  <c r="B28" i="38"/>
  <c r="C28" i="38" s="1"/>
  <c r="C27" i="38"/>
  <c r="B27" i="38"/>
  <c r="B26" i="38"/>
  <c r="C26" i="38" s="1"/>
  <c r="B25" i="38"/>
  <c r="C25" i="38" s="1"/>
  <c r="B24" i="38"/>
  <c r="C24" i="38" s="1"/>
  <c r="B23" i="38"/>
  <c r="C23" i="38" s="1"/>
  <c r="C22" i="38"/>
  <c r="B22" i="38"/>
  <c r="C21" i="38"/>
  <c r="B21" i="38"/>
  <c r="B20" i="38"/>
  <c r="C20" i="38" s="1"/>
  <c r="B19" i="38"/>
  <c r="C19" i="38" s="1"/>
  <c r="B18" i="38"/>
  <c r="C18" i="38" s="1"/>
  <c r="B17" i="38"/>
  <c r="C17" i="38" s="1"/>
  <c r="C16" i="38"/>
  <c r="B16" i="38"/>
  <c r="B15" i="38"/>
  <c r="C15" i="38" s="1"/>
  <c r="B14" i="38"/>
  <c r="C14" i="38" s="1"/>
  <c r="B13" i="38"/>
  <c r="C13" i="38" s="1"/>
  <c r="B12" i="38"/>
  <c r="C12" i="38" s="1"/>
  <c r="B11" i="38"/>
  <c r="C11" i="38" s="1"/>
  <c r="B10" i="38"/>
  <c r="C10" i="38" s="1"/>
  <c r="C9" i="38"/>
  <c r="B9" i="38"/>
  <c r="B43" i="39"/>
  <c r="C43" i="39" s="1"/>
  <c r="B42" i="39"/>
  <c r="C42" i="39" s="1"/>
  <c r="B41" i="39"/>
  <c r="C41" i="39" s="1"/>
  <c r="B40" i="39"/>
  <c r="C40" i="39" s="1"/>
  <c r="C39" i="39"/>
  <c r="B39" i="39"/>
  <c r="H38" i="39"/>
  <c r="C38" i="39"/>
  <c r="B38" i="39"/>
  <c r="B37" i="39"/>
  <c r="C37" i="39" s="1"/>
  <c r="H36" i="39"/>
  <c r="B36" i="39"/>
  <c r="C36" i="39" s="1"/>
  <c r="H35" i="39"/>
  <c r="B35" i="39"/>
  <c r="C35" i="39" s="1"/>
  <c r="B33" i="39"/>
  <c r="C33" i="39" s="1"/>
  <c r="G31" i="39"/>
  <c r="B31" i="39"/>
  <c r="C31" i="39" s="1"/>
  <c r="H25" i="39"/>
  <c r="U292" i="27" s="1"/>
  <c r="C25" i="39"/>
  <c r="B25" i="39"/>
  <c r="H23" i="39"/>
  <c r="U267" i="27" s="1"/>
  <c r="G23" i="39"/>
  <c r="B23" i="39"/>
  <c r="C23" i="39" s="1"/>
  <c r="G21" i="39"/>
  <c r="H21" i="39" s="1"/>
  <c r="U263" i="27" s="1"/>
  <c r="C21" i="39"/>
  <c r="B21" i="39"/>
  <c r="H20" i="39"/>
  <c r="U257" i="27" s="1"/>
  <c r="G20" i="39"/>
  <c r="C20" i="39"/>
  <c r="B20" i="39"/>
  <c r="H14" i="39"/>
  <c r="U101" i="27" s="1"/>
  <c r="B14" i="39"/>
  <c r="C14" i="39" s="1"/>
  <c r="B12" i="39"/>
  <c r="C12" i="39" s="1"/>
  <c r="B11" i="39"/>
  <c r="C11" i="39" s="1"/>
  <c r="G10" i="39"/>
  <c r="H10" i="39" s="1"/>
  <c r="U70" i="27" s="1"/>
  <c r="B10" i="39"/>
  <c r="C10" i="39" s="1"/>
  <c r="G9" i="39"/>
  <c r="H9" i="39" s="1"/>
  <c r="U40" i="27" s="1"/>
  <c r="B9" i="39"/>
  <c r="C9" i="39" s="1"/>
  <c r="B453" i="27"/>
  <c r="C453" i="27" s="1"/>
  <c r="B452" i="27"/>
  <c r="C452" i="27" s="1"/>
  <c r="B451" i="27"/>
  <c r="C451" i="27" s="1"/>
  <c r="B450" i="27"/>
  <c r="C450" i="27" s="1"/>
  <c r="B449" i="27"/>
  <c r="C449" i="27" s="1"/>
  <c r="AP448" i="27"/>
  <c r="R448" i="27"/>
  <c r="H448" i="27" s="1"/>
  <c r="B448" i="27"/>
  <c r="C448" i="27" s="1"/>
  <c r="AP447" i="27"/>
  <c r="R447" i="27"/>
  <c r="H447" i="27" s="1"/>
  <c r="B447" i="27"/>
  <c r="C447" i="27" s="1"/>
  <c r="AP446" i="27"/>
  <c r="R446" i="27"/>
  <c r="H446" i="27" s="1"/>
  <c r="B446" i="27"/>
  <c r="C446" i="27" s="1"/>
  <c r="AP445" i="27"/>
  <c r="R445" i="27"/>
  <c r="H445" i="27" s="1"/>
  <c r="AP444" i="27"/>
  <c r="R444" i="27"/>
  <c r="H444" i="27" s="1"/>
  <c r="O443" i="27"/>
  <c r="H443" i="27" s="1"/>
  <c r="B443" i="27"/>
  <c r="C443" i="27" s="1"/>
  <c r="H442" i="27"/>
  <c r="H441" i="27"/>
  <c r="H440" i="27"/>
  <c r="AP439" i="27"/>
  <c r="AH439" i="27"/>
  <c r="J439" i="27"/>
  <c r="B439" i="27"/>
  <c r="C439" i="27" s="1"/>
  <c r="H438" i="27"/>
  <c r="H437" i="27"/>
  <c r="AP436" i="27"/>
  <c r="R436" i="27"/>
  <c r="B436" i="27"/>
  <c r="C436" i="27" s="1"/>
  <c r="H435" i="27"/>
  <c r="H434" i="27"/>
  <c r="AP433" i="27"/>
  <c r="AH433" i="27"/>
  <c r="J433" i="27"/>
  <c r="B433" i="27"/>
  <c r="C433" i="27" s="1"/>
  <c r="H432" i="27"/>
  <c r="H431" i="27"/>
  <c r="AP430" i="27"/>
  <c r="AH430" i="27"/>
  <c r="J430" i="27"/>
  <c r="B430" i="27"/>
  <c r="C430" i="27" s="1"/>
  <c r="H429" i="27"/>
  <c r="H428" i="27"/>
  <c r="AP427" i="27"/>
  <c r="AH427" i="27"/>
  <c r="B427" i="27"/>
  <c r="C427" i="27" s="1"/>
  <c r="H426" i="27"/>
  <c r="H425" i="27"/>
  <c r="AP424" i="27"/>
  <c r="B424" i="27"/>
  <c r="C424" i="27" s="1"/>
  <c r="H423" i="27"/>
  <c r="H422" i="27"/>
  <c r="AQ421" i="27"/>
  <c r="AP421" i="27"/>
  <c r="S421" i="27"/>
  <c r="B421" i="27"/>
  <c r="C421" i="27" s="1"/>
  <c r="H420" i="27"/>
  <c r="H419" i="27"/>
  <c r="AP418" i="27"/>
  <c r="B418" i="27"/>
  <c r="C418" i="27" s="1"/>
  <c r="H417" i="27"/>
  <c r="H416" i="27"/>
  <c r="AP415" i="27"/>
  <c r="B415" i="27"/>
  <c r="C415" i="27" s="1"/>
  <c r="H414" i="27"/>
  <c r="H413" i="27"/>
  <c r="AP412" i="27"/>
  <c r="AO412" i="27"/>
  <c r="AI412" i="27"/>
  <c r="Q412" i="27"/>
  <c r="K412" i="27"/>
  <c r="B412" i="27"/>
  <c r="C412" i="27" s="1"/>
  <c r="H411" i="27"/>
  <c r="H410" i="27"/>
  <c r="AP409" i="27"/>
  <c r="AI409" i="27"/>
  <c r="K409" i="27"/>
  <c r="B409" i="27"/>
  <c r="C409" i="27" s="1"/>
  <c r="H408" i="27"/>
  <c r="H407" i="27"/>
  <c r="AP406" i="27"/>
  <c r="AL406" i="27"/>
  <c r="AI406" i="27"/>
  <c r="K406" i="27"/>
  <c r="B406" i="27"/>
  <c r="C406" i="27" s="1"/>
  <c r="H405" i="27"/>
  <c r="H404" i="27"/>
  <c r="AR403" i="27"/>
  <c r="AP403" i="27"/>
  <c r="AO403" i="27"/>
  <c r="AM403" i="27"/>
  <c r="AL403" i="27"/>
  <c r="AK403" i="27"/>
  <c r="AJ403" i="27"/>
  <c r="AI403" i="27"/>
  <c r="AH403" i="27"/>
  <c r="AG403" i="27"/>
  <c r="Q403" i="27"/>
  <c r="O403" i="27"/>
  <c r="N403" i="27"/>
  <c r="M403" i="27"/>
  <c r="L403" i="27"/>
  <c r="K403" i="27"/>
  <c r="I403" i="27"/>
  <c r="B403" i="27"/>
  <c r="C403" i="27" s="1"/>
  <c r="H402" i="27"/>
  <c r="H401" i="27"/>
  <c r="AP400" i="27"/>
  <c r="AL400" i="27"/>
  <c r="AJ400" i="27"/>
  <c r="AH400" i="27"/>
  <c r="R400" i="27"/>
  <c r="N400" i="27"/>
  <c r="L400" i="27"/>
  <c r="B400" i="27"/>
  <c r="C400" i="27" s="1"/>
  <c r="H399" i="27"/>
  <c r="H398" i="27"/>
  <c r="AP397" i="27"/>
  <c r="AO397" i="27"/>
  <c r="Q397" i="27"/>
  <c r="B397" i="27"/>
  <c r="C397" i="27" s="1"/>
  <c r="H396" i="27"/>
  <c r="H395" i="27"/>
  <c r="AP394" i="27"/>
  <c r="AL394" i="27"/>
  <c r="AH394" i="27"/>
  <c r="R394" i="27"/>
  <c r="N394" i="27"/>
  <c r="J394" i="27"/>
  <c r="B394" i="27"/>
  <c r="C394" i="27" s="1"/>
  <c r="H393" i="27"/>
  <c r="H392" i="27"/>
  <c r="AP391" i="27"/>
  <c r="AL391" i="27"/>
  <c r="AH391" i="27"/>
  <c r="J391" i="27"/>
  <c r="B391" i="27"/>
  <c r="C391" i="27" s="1"/>
  <c r="H390" i="27"/>
  <c r="H389" i="27"/>
  <c r="AP388" i="27"/>
  <c r="AL388" i="27"/>
  <c r="N388" i="27"/>
  <c r="B388" i="27"/>
  <c r="C388" i="27" s="1"/>
  <c r="H387" i="27"/>
  <c r="H386" i="27"/>
  <c r="AP385" i="27"/>
  <c r="AL385" i="27"/>
  <c r="AH385" i="27"/>
  <c r="N385" i="27"/>
  <c r="J385" i="27"/>
  <c r="B385" i="27"/>
  <c r="C385" i="27" s="1"/>
  <c r="H384" i="27"/>
  <c r="H383" i="27"/>
  <c r="AP382" i="27"/>
  <c r="AL382" i="27"/>
  <c r="AH382" i="27"/>
  <c r="N382" i="27"/>
  <c r="J382" i="27"/>
  <c r="B382" i="27"/>
  <c r="C382" i="27" s="1"/>
  <c r="H381" i="27"/>
  <c r="H380" i="27"/>
  <c r="AP379" i="27"/>
  <c r="AL379" i="27"/>
  <c r="AH379" i="27"/>
  <c r="J379" i="27"/>
  <c r="B379" i="27"/>
  <c r="C379" i="27" s="1"/>
  <c r="H378" i="27"/>
  <c r="H377" i="27"/>
  <c r="H376" i="27"/>
  <c r="AR375" i="27"/>
  <c r="AQ375" i="27"/>
  <c r="AP375" i="27"/>
  <c r="AM375" i="27"/>
  <c r="AL375" i="27"/>
  <c r="AK375" i="27"/>
  <c r="AJ375" i="27"/>
  <c r="AI375" i="27"/>
  <c r="AH375" i="27"/>
  <c r="AG375" i="27"/>
  <c r="T375" i="27"/>
  <c r="S375" i="27"/>
  <c r="O375" i="27"/>
  <c r="M375" i="27"/>
  <c r="L375" i="27"/>
  <c r="K375" i="27"/>
  <c r="J375" i="27"/>
  <c r="I375" i="27"/>
  <c r="B375" i="27"/>
  <c r="C375" i="27" s="1"/>
  <c r="H374" i="27"/>
  <c r="H373" i="27"/>
  <c r="AR372" i="27"/>
  <c r="AP372" i="27"/>
  <c r="AM372" i="27"/>
  <c r="AL372" i="27"/>
  <c r="AK372" i="27"/>
  <c r="O372" i="27"/>
  <c r="M372" i="27"/>
  <c r="B372" i="27"/>
  <c r="C372" i="27" s="1"/>
  <c r="H371" i="27"/>
  <c r="H370" i="27"/>
  <c r="H369" i="27"/>
  <c r="AP368" i="27"/>
  <c r="B368" i="27"/>
  <c r="C368" i="27" s="1"/>
  <c r="H367" i="27"/>
  <c r="H366" i="27"/>
  <c r="AP365" i="27"/>
  <c r="B365" i="27"/>
  <c r="C365" i="27" s="1"/>
  <c r="H364" i="27"/>
  <c r="H363" i="27"/>
  <c r="H362" i="27"/>
  <c r="AP361" i="27"/>
  <c r="B361" i="27"/>
  <c r="C361" i="27" s="1"/>
  <c r="H360" i="27"/>
  <c r="H359" i="27"/>
  <c r="AP358" i="27"/>
  <c r="AG358" i="27"/>
  <c r="I358" i="27"/>
  <c r="B358" i="27"/>
  <c r="C358" i="27" s="1"/>
  <c r="H357" i="27"/>
  <c r="H356" i="27"/>
  <c r="AP355" i="27"/>
  <c r="AG355" i="27"/>
  <c r="I355" i="27"/>
  <c r="B355" i="27"/>
  <c r="C355" i="27" s="1"/>
  <c r="H354" i="27"/>
  <c r="H353" i="27"/>
  <c r="AP352" i="27"/>
  <c r="AL352" i="27"/>
  <c r="AG352" i="27"/>
  <c r="I352" i="27"/>
  <c r="B352" i="27"/>
  <c r="C352" i="27" s="1"/>
  <c r="H351" i="27"/>
  <c r="H350" i="27"/>
  <c r="AP349" i="27"/>
  <c r="AL349" i="27"/>
  <c r="AG349" i="27"/>
  <c r="N349" i="27"/>
  <c r="I349" i="27"/>
  <c r="B349" i="27"/>
  <c r="C349" i="27" s="1"/>
  <c r="H348" i="27"/>
  <c r="H347" i="27"/>
  <c r="AP346" i="27"/>
  <c r="AL346" i="27"/>
  <c r="N346" i="27"/>
  <c r="B346" i="27"/>
  <c r="C346" i="27" s="1"/>
  <c r="H345" i="27"/>
  <c r="H344" i="27"/>
  <c r="AP343" i="27"/>
  <c r="AL343" i="27"/>
  <c r="B343" i="27"/>
  <c r="C343" i="27" s="1"/>
  <c r="H342" i="27"/>
  <c r="H341" i="27"/>
  <c r="AP340" i="27"/>
  <c r="AL340" i="27"/>
  <c r="AG340" i="27"/>
  <c r="I340" i="27"/>
  <c r="B340" i="27"/>
  <c r="C340" i="27" s="1"/>
  <c r="H339" i="27"/>
  <c r="H338" i="27"/>
  <c r="AP337" i="27"/>
  <c r="AL337" i="27"/>
  <c r="AG337" i="27"/>
  <c r="N337" i="27"/>
  <c r="I337" i="27"/>
  <c r="B337" i="27"/>
  <c r="C337" i="27" s="1"/>
  <c r="H336" i="27"/>
  <c r="H335" i="27"/>
  <c r="AP334" i="27"/>
  <c r="AL334" i="27"/>
  <c r="B334" i="27"/>
  <c r="C334" i="27" s="1"/>
  <c r="H333" i="27"/>
  <c r="H332" i="27"/>
  <c r="AP331" i="27"/>
  <c r="AL331" i="27"/>
  <c r="AG331" i="27"/>
  <c r="I331" i="27"/>
  <c r="B331" i="27"/>
  <c r="C331" i="27" s="1"/>
  <c r="H330" i="27"/>
  <c r="H329" i="27"/>
  <c r="H328" i="27"/>
  <c r="AQ327" i="27"/>
  <c r="AP327" i="27"/>
  <c r="S327" i="27"/>
  <c r="B327" i="27"/>
  <c r="C327" i="27" s="1"/>
  <c r="H326" i="27"/>
  <c r="H325" i="27"/>
  <c r="AQ324" i="27"/>
  <c r="AP324" i="27"/>
  <c r="S324" i="27"/>
  <c r="B324" i="27"/>
  <c r="C324" i="27" s="1"/>
  <c r="H323" i="27"/>
  <c r="H322" i="27"/>
  <c r="AQ321" i="27"/>
  <c r="AP321" i="27"/>
  <c r="B321" i="27"/>
  <c r="C321" i="27" s="1"/>
  <c r="H320" i="27"/>
  <c r="H319" i="27"/>
  <c r="AQ318" i="27"/>
  <c r="AP318" i="27"/>
  <c r="B318" i="27"/>
  <c r="C318" i="27" s="1"/>
  <c r="H317" i="27"/>
  <c r="H316" i="27"/>
  <c r="H315" i="27"/>
  <c r="AP314" i="27"/>
  <c r="B314" i="27"/>
  <c r="C314" i="27" s="1"/>
  <c r="H313" i="27"/>
  <c r="H312" i="27"/>
  <c r="AP311" i="27"/>
  <c r="B311" i="27"/>
  <c r="C311" i="27" s="1"/>
  <c r="H310" i="27"/>
  <c r="H309" i="27"/>
  <c r="AP308" i="27"/>
  <c r="AI308" i="27"/>
  <c r="K308" i="27"/>
  <c r="B308" i="27"/>
  <c r="C308" i="27" s="1"/>
  <c r="H307" i="27"/>
  <c r="H306" i="27"/>
  <c r="AP305" i="27"/>
  <c r="B305" i="27"/>
  <c r="C305" i="27" s="1"/>
  <c r="H304" i="27"/>
  <c r="H303" i="27"/>
  <c r="AP302" i="27"/>
  <c r="AM302" i="27"/>
  <c r="AL302" i="27"/>
  <c r="O302" i="27"/>
  <c r="N302" i="27"/>
  <c r="B302" i="27"/>
  <c r="C302" i="27" s="1"/>
  <c r="H301" i="27"/>
  <c r="H300" i="27"/>
  <c r="H299" i="27"/>
  <c r="AP298" i="27"/>
  <c r="AM298" i="27"/>
  <c r="AL298" i="27"/>
  <c r="AH298" i="27"/>
  <c r="AG298" i="27"/>
  <c r="R298" i="27"/>
  <c r="O298" i="27"/>
  <c r="N298" i="27"/>
  <c r="J298" i="27"/>
  <c r="B298" i="27"/>
  <c r="C298" i="27" s="1"/>
  <c r="H297" i="27"/>
  <c r="H296" i="27"/>
  <c r="AP295" i="27"/>
  <c r="AI295" i="27"/>
  <c r="K295" i="27"/>
  <c r="B295" i="27"/>
  <c r="C295" i="27" s="1"/>
  <c r="H294" i="27"/>
  <c r="H293" i="27"/>
  <c r="AQ292" i="27"/>
  <c r="AP292" i="27"/>
  <c r="AI292" i="27"/>
  <c r="S292" i="27"/>
  <c r="K292" i="27"/>
  <c r="B292" i="27"/>
  <c r="C292" i="27" s="1"/>
  <c r="H291" i="27"/>
  <c r="H290" i="27"/>
  <c r="H289" i="27"/>
  <c r="AP288" i="27"/>
  <c r="AK288" i="27"/>
  <c r="AH288" i="27"/>
  <c r="M288" i="27"/>
  <c r="J288" i="27"/>
  <c r="B288" i="27"/>
  <c r="C288" i="27" s="1"/>
  <c r="H287" i="27"/>
  <c r="H286" i="27"/>
  <c r="AP285" i="27"/>
  <c r="AL285" i="27"/>
  <c r="AJ285" i="27"/>
  <c r="AG285" i="27"/>
  <c r="N285" i="27"/>
  <c r="L285" i="27"/>
  <c r="I285" i="27"/>
  <c r="B285" i="27"/>
  <c r="C285" i="27" s="1"/>
  <c r="H284" i="27"/>
  <c r="H283" i="27"/>
  <c r="AP282" i="27"/>
  <c r="AI282" i="27"/>
  <c r="K282" i="27"/>
  <c r="B282" i="27"/>
  <c r="C282" i="27" s="1"/>
  <c r="H281" i="27"/>
  <c r="H280" i="27"/>
  <c r="AP279" i="27"/>
  <c r="AH279" i="27"/>
  <c r="J279" i="27"/>
  <c r="B279" i="27"/>
  <c r="C279" i="27" s="1"/>
  <c r="H278" i="27"/>
  <c r="H277" i="27"/>
  <c r="AP276" i="27"/>
  <c r="AH276" i="27"/>
  <c r="AG276" i="27"/>
  <c r="B276" i="27"/>
  <c r="C276" i="27" s="1"/>
  <c r="H275" i="27"/>
  <c r="H274" i="27"/>
  <c r="AP273" i="27"/>
  <c r="AO273" i="27"/>
  <c r="AM273" i="27"/>
  <c r="AL273" i="27"/>
  <c r="AJ273" i="27"/>
  <c r="AI273" i="27"/>
  <c r="AH273" i="27"/>
  <c r="R273" i="27"/>
  <c r="Q273" i="27"/>
  <c r="O273" i="27"/>
  <c r="N273" i="27"/>
  <c r="L273" i="27"/>
  <c r="K273" i="27"/>
  <c r="B273" i="27"/>
  <c r="C273" i="27" s="1"/>
  <c r="H272" i="27"/>
  <c r="H271" i="27"/>
  <c r="AP270" i="27"/>
  <c r="AG270" i="27"/>
  <c r="I270" i="27"/>
  <c r="B270" i="27"/>
  <c r="C270" i="27" s="1"/>
  <c r="H269" i="27"/>
  <c r="H268" i="27"/>
  <c r="AR267" i="27"/>
  <c r="AQ267" i="27"/>
  <c r="AP267" i="27"/>
  <c r="AO267" i="27"/>
  <c r="AM267" i="27"/>
  <c r="AL267" i="27"/>
  <c r="AK267" i="27"/>
  <c r="AJ267" i="27"/>
  <c r="AI267" i="27"/>
  <c r="AH267" i="27"/>
  <c r="AG267" i="27"/>
  <c r="S267" i="27"/>
  <c r="R267" i="27"/>
  <c r="Q267" i="27"/>
  <c r="O267" i="27"/>
  <c r="N267" i="27"/>
  <c r="M267" i="27"/>
  <c r="L267" i="27"/>
  <c r="K267" i="27"/>
  <c r="J267" i="27"/>
  <c r="B267" i="27"/>
  <c r="C267" i="27" s="1"/>
  <c r="H266" i="27"/>
  <c r="H265" i="27"/>
  <c r="H264" i="27"/>
  <c r="AR263" i="27"/>
  <c r="AQ263" i="27"/>
  <c r="AP263" i="27"/>
  <c r="AO263" i="27"/>
  <c r="AM263" i="27"/>
  <c r="AL263" i="27"/>
  <c r="AK263" i="27"/>
  <c r="AJ263" i="27"/>
  <c r="AI263" i="27"/>
  <c r="AH263" i="27"/>
  <c r="AG263" i="27"/>
  <c r="S263" i="27"/>
  <c r="R263" i="27"/>
  <c r="Q263" i="27"/>
  <c r="O263" i="27"/>
  <c r="N263" i="27"/>
  <c r="M263" i="27"/>
  <c r="L263" i="27"/>
  <c r="K263" i="27"/>
  <c r="J263" i="27"/>
  <c r="B263" i="27"/>
  <c r="C263" i="27" s="1"/>
  <c r="H262" i="27"/>
  <c r="H261" i="27"/>
  <c r="AP260" i="27"/>
  <c r="AL260" i="27"/>
  <c r="AI260" i="27"/>
  <c r="AG260" i="27"/>
  <c r="K260" i="27"/>
  <c r="B260" i="27"/>
  <c r="C260" i="27" s="1"/>
  <c r="H259" i="27"/>
  <c r="H258" i="27"/>
  <c r="AP257" i="27"/>
  <c r="AO257" i="27"/>
  <c r="AM257" i="27"/>
  <c r="AL257" i="27"/>
  <c r="AJ257" i="27"/>
  <c r="AI257" i="27"/>
  <c r="AH257" i="27"/>
  <c r="AG257" i="27"/>
  <c r="Q257" i="27"/>
  <c r="O257" i="27"/>
  <c r="L257" i="27"/>
  <c r="K257" i="27"/>
  <c r="J257" i="27"/>
  <c r="B257" i="27"/>
  <c r="C257" i="27" s="1"/>
  <c r="H256" i="27"/>
  <c r="AR255" i="27"/>
  <c r="AP255" i="27"/>
  <c r="AM255" i="27"/>
  <c r="AL255" i="27"/>
  <c r="AJ255" i="27"/>
  <c r="AI255" i="27"/>
  <c r="AH255" i="27"/>
  <c r="O255" i="27"/>
  <c r="L255" i="27"/>
  <c r="K255" i="27"/>
  <c r="J255" i="27"/>
  <c r="B255" i="27"/>
  <c r="C255" i="27" s="1"/>
  <c r="H254" i="27"/>
  <c r="H253" i="27"/>
  <c r="AR252" i="27"/>
  <c r="AP252" i="27"/>
  <c r="AO252" i="27"/>
  <c r="AL252" i="27"/>
  <c r="AJ252" i="27"/>
  <c r="AH252" i="27"/>
  <c r="Q252" i="27"/>
  <c r="L252" i="27"/>
  <c r="J252" i="27"/>
  <c r="B252" i="27"/>
  <c r="C252" i="27" s="1"/>
  <c r="H251" i="27"/>
  <c r="H250" i="27"/>
  <c r="AR249" i="27"/>
  <c r="AP249" i="27"/>
  <c r="AO249" i="27"/>
  <c r="AM249" i="27"/>
  <c r="AL249" i="27"/>
  <c r="AJ249" i="27"/>
  <c r="AI249" i="27"/>
  <c r="AH249" i="27"/>
  <c r="AG249" i="27"/>
  <c r="R249" i="27"/>
  <c r="Q249" i="27"/>
  <c r="O249" i="27"/>
  <c r="N249" i="27"/>
  <c r="L249" i="27"/>
  <c r="K249" i="27"/>
  <c r="B249" i="27"/>
  <c r="C249" i="27" s="1"/>
  <c r="H248" i="27"/>
  <c r="H247" i="27"/>
  <c r="AP246" i="27"/>
  <c r="AH246" i="27"/>
  <c r="AG246" i="27"/>
  <c r="J246" i="27"/>
  <c r="I246" i="27"/>
  <c r="B246" i="27"/>
  <c r="C246" i="27" s="1"/>
  <c r="H245" i="27"/>
  <c r="H244" i="27"/>
  <c r="AP243" i="27"/>
  <c r="AM243" i="27"/>
  <c r="AL243" i="27"/>
  <c r="AG243" i="27"/>
  <c r="O243" i="27"/>
  <c r="B243" i="27"/>
  <c r="C243" i="27" s="1"/>
  <c r="H242" i="27"/>
  <c r="H241" i="27"/>
  <c r="AP240" i="27"/>
  <c r="AL240" i="27"/>
  <c r="AI240" i="27"/>
  <c r="AH240" i="27"/>
  <c r="AG240" i="27"/>
  <c r="N240" i="27"/>
  <c r="K240" i="27"/>
  <c r="I240" i="27"/>
  <c r="B240" i="27"/>
  <c r="C240" i="27" s="1"/>
  <c r="H239" i="27"/>
  <c r="H238" i="27"/>
  <c r="AP237" i="27"/>
  <c r="AG237" i="27"/>
  <c r="I237" i="27"/>
  <c r="B237" i="27"/>
  <c r="C237" i="27" s="1"/>
  <c r="H236" i="27"/>
  <c r="H235" i="27"/>
  <c r="AP234" i="27"/>
  <c r="AG234" i="27"/>
  <c r="I234" i="27"/>
  <c r="B234" i="27"/>
  <c r="C234" i="27" s="1"/>
  <c r="H233" i="27"/>
  <c r="H232" i="27"/>
  <c r="AP231" i="27"/>
  <c r="AG231" i="27"/>
  <c r="I231" i="27"/>
  <c r="B231" i="27"/>
  <c r="C231" i="27" s="1"/>
  <c r="H230" i="27"/>
  <c r="H229" i="27"/>
  <c r="H228" i="27"/>
  <c r="AP227" i="27"/>
  <c r="AK227" i="27"/>
  <c r="AI227" i="27"/>
  <c r="AH227" i="27"/>
  <c r="AG227" i="27"/>
  <c r="M227" i="27"/>
  <c r="K227" i="27"/>
  <c r="B227" i="27"/>
  <c r="C227" i="27" s="1"/>
  <c r="H226" i="27"/>
  <c r="H225" i="27"/>
  <c r="AP224" i="27"/>
  <c r="AJ224" i="27"/>
  <c r="L224" i="27"/>
  <c r="B224" i="27"/>
  <c r="C224" i="27" s="1"/>
  <c r="H223" i="27"/>
  <c r="H222" i="27"/>
  <c r="AP221" i="27"/>
  <c r="AL221" i="27"/>
  <c r="AK221" i="27"/>
  <c r="AI221" i="27"/>
  <c r="AH221" i="27"/>
  <c r="AG221" i="27"/>
  <c r="N221" i="27"/>
  <c r="M221" i="27"/>
  <c r="K221" i="27"/>
  <c r="J221" i="27"/>
  <c r="B221" i="27"/>
  <c r="C221" i="27" s="1"/>
  <c r="H220" i="27"/>
  <c r="H219" i="27"/>
  <c r="AP218" i="27"/>
  <c r="AJ218" i="27"/>
  <c r="AH218" i="27"/>
  <c r="J218" i="27"/>
  <c r="B218" i="27"/>
  <c r="C218" i="27" s="1"/>
  <c r="H217" i="27"/>
  <c r="H216" i="27"/>
  <c r="H215" i="27"/>
  <c r="AP214" i="27"/>
  <c r="B214" i="27"/>
  <c r="C214" i="27" s="1"/>
  <c r="H213" i="27"/>
  <c r="H212" i="27"/>
  <c r="AP211" i="27"/>
  <c r="B211" i="27"/>
  <c r="C211" i="27" s="1"/>
  <c r="H210" i="27"/>
  <c r="H209" i="27"/>
  <c r="AP208" i="27"/>
  <c r="AL208" i="27"/>
  <c r="N208" i="27"/>
  <c r="B208" i="27"/>
  <c r="C208" i="27" s="1"/>
  <c r="H207" i="27"/>
  <c r="H206" i="27"/>
  <c r="AP205" i="27"/>
  <c r="AM205" i="27"/>
  <c r="AL205" i="27"/>
  <c r="AH205" i="27"/>
  <c r="AG205" i="27"/>
  <c r="O205" i="27"/>
  <c r="J205" i="27"/>
  <c r="B205" i="27"/>
  <c r="C205" i="27" s="1"/>
  <c r="H204" i="27"/>
  <c r="H203" i="27"/>
  <c r="AP202" i="27"/>
  <c r="AM202" i="27"/>
  <c r="AL202" i="27"/>
  <c r="AH202" i="27"/>
  <c r="AG202" i="27"/>
  <c r="O202" i="27"/>
  <c r="J202" i="27"/>
  <c r="I202" i="27"/>
  <c r="B202" i="27"/>
  <c r="C202" i="27" s="1"/>
  <c r="H201" i="27"/>
  <c r="H200" i="27"/>
  <c r="AP199" i="27"/>
  <c r="AM199" i="27"/>
  <c r="O199" i="27"/>
  <c r="B199" i="27"/>
  <c r="C199" i="27" s="1"/>
  <c r="H198" i="27"/>
  <c r="H197" i="27"/>
  <c r="AP196" i="27"/>
  <c r="AM196" i="27"/>
  <c r="AL196" i="27"/>
  <c r="O196" i="27"/>
  <c r="B196" i="27"/>
  <c r="C196" i="27" s="1"/>
  <c r="H195" i="27"/>
  <c r="H194" i="27"/>
  <c r="AP193" i="27"/>
  <c r="AL193" i="27"/>
  <c r="AJ193" i="27"/>
  <c r="AH193" i="27"/>
  <c r="L193" i="27"/>
  <c r="J193" i="27"/>
  <c r="B193" i="27"/>
  <c r="C193" i="27" s="1"/>
  <c r="H192" i="27"/>
  <c r="H191" i="27"/>
  <c r="AP190" i="27"/>
  <c r="AL190" i="27"/>
  <c r="B190" i="27"/>
  <c r="C190" i="27" s="1"/>
  <c r="H189" i="27"/>
  <c r="H188" i="27"/>
  <c r="AP187" i="27"/>
  <c r="AH187" i="27"/>
  <c r="J187" i="27"/>
  <c r="B187" i="27"/>
  <c r="C187" i="27" s="1"/>
  <c r="H186" i="27"/>
  <c r="H185" i="27"/>
  <c r="AP184" i="27"/>
  <c r="AJ184" i="27"/>
  <c r="L184" i="27"/>
  <c r="B184" i="27"/>
  <c r="C184" i="27" s="1"/>
  <c r="H183" i="27"/>
  <c r="H182" i="27"/>
  <c r="AP181" i="27"/>
  <c r="AL181" i="27"/>
  <c r="AH181" i="27"/>
  <c r="N181" i="27"/>
  <c r="J181" i="27"/>
  <c r="B181" i="27"/>
  <c r="C181" i="27" s="1"/>
  <c r="H180" i="27"/>
  <c r="H179" i="27"/>
  <c r="H178" i="27"/>
  <c r="AP177" i="27"/>
  <c r="AL177" i="27"/>
  <c r="N177" i="27"/>
  <c r="B177" i="27"/>
  <c r="C177" i="27" s="1"/>
  <c r="H176" i="27"/>
  <c r="H175" i="27"/>
  <c r="AP174" i="27"/>
  <c r="AL174" i="27"/>
  <c r="N174" i="27"/>
  <c r="B174" i="27"/>
  <c r="C174" i="27" s="1"/>
  <c r="H173" i="27"/>
  <c r="H172" i="27"/>
  <c r="AP171" i="27"/>
  <c r="AH171" i="27"/>
  <c r="J171" i="27"/>
  <c r="B171" i="27"/>
  <c r="C171" i="27" s="1"/>
  <c r="H170" i="27"/>
  <c r="H169" i="27"/>
  <c r="AP168" i="27"/>
  <c r="AJ168" i="27"/>
  <c r="AH168" i="27"/>
  <c r="L168" i="27"/>
  <c r="B168" i="27"/>
  <c r="C168" i="27" s="1"/>
  <c r="H167" i="27"/>
  <c r="H166" i="27"/>
  <c r="AP165" i="27"/>
  <c r="AL165" i="27"/>
  <c r="N165" i="27"/>
  <c r="B165" i="27"/>
  <c r="C165" i="27" s="1"/>
  <c r="H164" i="27"/>
  <c r="H163" i="27"/>
  <c r="AP162" i="27"/>
  <c r="AL162" i="27"/>
  <c r="N162" i="27"/>
  <c r="B162" i="27"/>
  <c r="C162" i="27" s="1"/>
  <c r="H161" i="27"/>
  <c r="H160" i="27"/>
  <c r="AP159" i="27"/>
  <c r="AM159" i="27"/>
  <c r="AL159" i="27"/>
  <c r="O159" i="27"/>
  <c r="B159" i="27"/>
  <c r="C159" i="27" s="1"/>
  <c r="H158" i="27"/>
  <c r="H157" i="27"/>
  <c r="AP156" i="27"/>
  <c r="AM156" i="27"/>
  <c r="AL156" i="27"/>
  <c r="O156" i="27"/>
  <c r="B156" i="27"/>
  <c r="C156" i="27" s="1"/>
  <c r="H155" i="27"/>
  <c r="H154" i="27"/>
  <c r="AP153" i="27"/>
  <c r="AL153" i="27"/>
  <c r="N153" i="27"/>
  <c r="B153" i="27"/>
  <c r="C153" i="27" s="1"/>
  <c r="H152" i="27"/>
  <c r="H151" i="27"/>
  <c r="AP150" i="27"/>
  <c r="AM150" i="27"/>
  <c r="AL150" i="27"/>
  <c r="AJ150" i="27"/>
  <c r="AH150" i="27"/>
  <c r="R150" i="27"/>
  <c r="O150" i="27"/>
  <c r="L150" i="27"/>
  <c r="B150" i="27"/>
  <c r="C150" i="27" s="1"/>
  <c r="H149" i="27"/>
  <c r="H148" i="27"/>
  <c r="AP147" i="27"/>
  <c r="AM147" i="27"/>
  <c r="AL147" i="27"/>
  <c r="O147" i="27"/>
  <c r="N147" i="27"/>
  <c r="B147" i="27"/>
  <c r="C147" i="27" s="1"/>
  <c r="H146" i="27"/>
  <c r="H145" i="27"/>
  <c r="AP144" i="27"/>
  <c r="AL144" i="27"/>
  <c r="AH144" i="27"/>
  <c r="N144" i="27"/>
  <c r="J144" i="27"/>
  <c r="B144" i="27"/>
  <c r="C144" i="27" s="1"/>
  <c r="H143" i="27"/>
  <c r="H142" i="27"/>
  <c r="AP141" i="27"/>
  <c r="AM141" i="27"/>
  <c r="AL141" i="27"/>
  <c r="AJ141" i="27"/>
  <c r="AI141" i="27"/>
  <c r="AH141" i="27"/>
  <c r="AG141" i="27"/>
  <c r="R141" i="27"/>
  <c r="O141" i="27"/>
  <c r="N141" i="27"/>
  <c r="L141" i="27"/>
  <c r="K141" i="27"/>
  <c r="J141" i="27"/>
  <c r="I141" i="27"/>
  <c r="B141" i="27"/>
  <c r="C141" i="27" s="1"/>
  <c r="H140" i="27"/>
  <c r="H139" i="27"/>
  <c r="H138" i="27"/>
  <c r="AP137" i="27"/>
  <c r="AI137" i="27"/>
  <c r="K137" i="27"/>
  <c r="B137" i="27"/>
  <c r="C137" i="27" s="1"/>
  <c r="H136" i="27"/>
  <c r="H135" i="27"/>
  <c r="AP134" i="27"/>
  <c r="AL134" i="27"/>
  <c r="AH134" i="27"/>
  <c r="N134" i="27"/>
  <c r="J134" i="27"/>
  <c r="B134" i="27"/>
  <c r="C134" i="27" s="1"/>
  <c r="H133" i="27"/>
  <c r="H132" i="27"/>
  <c r="AP131" i="27"/>
  <c r="AL131" i="27"/>
  <c r="AH131" i="27"/>
  <c r="N131" i="27"/>
  <c r="J131" i="27"/>
  <c r="B131" i="27"/>
  <c r="C131" i="27" s="1"/>
  <c r="H130" i="27"/>
  <c r="H129" i="27"/>
  <c r="AP128" i="27"/>
  <c r="AH128" i="27"/>
  <c r="J128" i="27"/>
  <c r="B128" i="27"/>
  <c r="C128" i="27" s="1"/>
  <c r="H127" i="27"/>
  <c r="H126" i="27"/>
  <c r="AP125" i="27"/>
  <c r="AH125" i="27"/>
  <c r="J125" i="27"/>
  <c r="B125" i="27"/>
  <c r="C125" i="27" s="1"/>
  <c r="H124" i="27"/>
  <c r="H123" i="27"/>
  <c r="AP122" i="27"/>
  <c r="AI122" i="27"/>
  <c r="K122" i="27"/>
  <c r="B122" i="27"/>
  <c r="C122" i="27" s="1"/>
  <c r="H121" i="27"/>
  <c r="H120" i="27"/>
  <c r="AP119" i="27"/>
  <c r="AI119" i="27"/>
  <c r="K119" i="27"/>
  <c r="B119" i="27"/>
  <c r="C119" i="27" s="1"/>
  <c r="H118" i="27"/>
  <c r="H117" i="27"/>
  <c r="AP116" i="27"/>
  <c r="AL116" i="27"/>
  <c r="AI116" i="27"/>
  <c r="AG116" i="27"/>
  <c r="N116" i="27"/>
  <c r="K116" i="27"/>
  <c r="B116" i="27"/>
  <c r="C116" i="27" s="1"/>
  <c r="H115" i="27"/>
  <c r="H114" i="27"/>
  <c r="AP113" i="27"/>
  <c r="AL113" i="27"/>
  <c r="AJ113" i="27"/>
  <c r="AH113" i="27"/>
  <c r="AG113" i="27"/>
  <c r="L113" i="27"/>
  <c r="I113" i="27"/>
  <c r="B113" i="27"/>
  <c r="C113" i="27" s="1"/>
  <c r="H112" i="27"/>
  <c r="H111" i="27"/>
  <c r="AP110" i="27"/>
  <c r="AL110" i="27"/>
  <c r="AK110" i="27"/>
  <c r="AH110" i="27"/>
  <c r="AG110" i="27"/>
  <c r="M110" i="27"/>
  <c r="J110" i="27"/>
  <c r="I110" i="27"/>
  <c r="B110" i="27"/>
  <c r="C110" i="27" s="1"/>
  <c r="H109" i="27"/>
  <c r="H108" i="27"/>
  <c r="AP107" i="27"/>
  <c r="AL107" i="27"/>
  <c r="AH107" i="27"/>
  <c r="AG107" i="27"/>
  <c r="J107" i="27"/>
  <c r="I107" i="27"/>
  <c r="B107" i="27"/>
  <c r="C107" i="27" s="1"/>
  <c r="H106" i="27"/>
  <c r="H105" i="27"/>
  <c r="AP104" i="27"/>
  <c r="AH104" i="27"/>
  <c r="J104" i="27"/>
  <c r="B104" i="27"/>
  <c r="C104" i="27" s="1"/>
  <c r="H103" i="27"/>
  <c r="H102" i="27"/>
  <c r="AP101" i="27"/>
  <c r="B101" i="27"/>
  <c r="C101" i="27" s="1"/>
  <c r="H100" i="27"/>
  <c r="H99" i="27"/>
  <c r="AP98" i="27"/>
  <c r="AJ98" i="27"/>
  <c r="AG98" i="27"/>
  <c r="L98" i="27"/>
  <c r="B98" i="27"/>
  <c r="C98" i="27" s="1"/>
  <c r="H97" i="27"/>
  <c r="H96" i="27"/>
  <c r="AP95" i="27"/>
  <c r="AK95" i="27"/>
  <c r="M95" i="27"/>
  <c r="B95" i="27"/>
  <c r="C95" i="27" s="1"/>
  <c r="H94" i="27"/>
  <c r="H93" i="27"/>
  <c r="AP92" i="27"/>
  <c r="AH92" i="27"/>
  <c r="AG92" i="27"/>
  <c r="J92" i="27"/>
  <c r="I92" i="27"/>
  <c r="B92" i="27"/>
  <c r="C92" i="27" s="1"/>
  <c r="H91" i="27"/>
  <c r="H90" i="27"/>
  <c r="AP89" i="27"/>
  <c r="AG89" i="27"/>
  <c r="I89" i="27"/>
  <c r="B89" i="27"/>
  <c r="C89" i="27" s="1"/>
  <c r="H88" i="27"/>
  <c r="H87" i="27"/>
  <c r="AP86" i="27"/>
  <c r="AJ86" i="27"/>
  <c r="B86" i="27"/>
  <c r="C86" i="27" s="1"/>
  <c r="H85" i="27"/>
  <c r="H84" i="27"/>
  <c r="AP83" i="27"/>
  <c r="B83" i="27"/>
  <c r="C83" i="27" s="1"/>
  <c r="H82" i="27"/>
  <c r="H81" i="27"/>
  <c r="H80" i="27"/>
  <c r="AP79" i="27"/>
  <c r="B79" i="27"/>
  <c r="C79" i="27" s="1"/>
  <c r="H78" i="27"/>
  <c r="H77" i="27"/>
  <c r="AP76" i="27"/>
  <c r="AM76" i="27"/>
  <c r="AL76" i="27"/>
  <c r="AG76" i="27"/>
  <c r="O76" i="27"/>
  <c r="I76" i="27"/>
  <c r="B76" i="27"/>
  <c r="C76" i="27" s="1"/>
  <c r="H75" i="27"/>
  <c r="H74" i="27"/>
  <c r="AP73" i="27"/>
  <c r="B73" i="27"/>
  <c r="C73" i="27" s="1"/>
  <c r="H72" i="27"/>
  <c r="H71" i="27"/>
  <c r="AP70" i="27"/>
  <c r="B70" i="27"/>
  <c r="C70" i="27" s="1"/>
  <c r="H69" i="27"/>
  <c r="H68" i="27"/>
  <c r="AP67" i="27"/>
  <c r="B67" i="27"/>
  <c r="C67" i="27" s="1"/>
  <c r="H66" i="27"/>
  <c r="H65" i="27"/>
  <c r="AP64" i="27"/>
  <c r="AH64" i="27"/>
  <c r="J64" i="27"/>
  <c r="B64" i="27"/>
  <c r="C64" i="27" s="1"/>
  <c r="H63" i="27"/>
  <c r="H62" i="27"/>
  <c r="AP61" i="27"/>
  <c r="AM61" i="27"/>
  <c r="AL61" i="27"/>
  <c r="O61" i="27"/>
  <c r="N61" i="27"/>
  <c r="B61" i="27"/>
  <c r="C61" i="27" s="1"/>
  <c r="H60" i="27"/>
  <c r="H59" i="27"/>
  <c r="AP58" i="27"/>
  <c r="AM58" i="27"/>
  <c r="AL58" i="27"/>
  <c r="AJ58" i="27"/>
  <c r="AI58" i="27"/>
  <c r="AH58" i="27"/>
  <c r="AG58" i="27"/>
  <c r="R58" i="27"/>
  <c r="O58" i="27"/>
  <c r="L58" i="27"/>
  <c r="K58" i="27"/>
  <c r="J58" i="27"/>
  <c r="I58" i="27"/>
  <c r="B58" i="27"/>
  <c r="C58" i="27" s="1"/>
  <c r="H57" i="27"/>
  <c r="H56" i="27"/>
  <c r="AP55" i="27"/>
  <c r="AL55" i="27"/>
  <c r="N55" i="27"/>
  <c r="B55" i="27"/>
  <c r="C55" i="27" s="1"/>
  <c r="H54" i="27"/>
  <c r="H53" i="27"/>
  <c r="AP52" i="27"/>
  <c r="AM52" i="27"/>
  <c r="AL52" i="27"/>
  <c r="AH52" i="27"/>
  <c r="AG52" i="27"/>
  <c r="O52" i="27"/>
  <c r="J52" i="27"/>
  <c r="I52" i="27"/>
  <c r="B52" i="27"/>
  <c r="C52" i="27" s="1"/>
  <c r="H51" i="27"/>
  <c r="H50" i="27"/>
  <c r="AP49" i="27"/>
  <c r="B49" i="27"/>
  <c r="C49" i="27" s="1"/>
  <c r="H48" i="27"/>
  <c r="H47" i="27"/>
  <c r="AP46" i="27"/>
  <c r="AI46" i="27"/>
  <c r="K46" i="27"/>
  <c r="B46" i="27"/>
  <c r="C46" i="27" s="1"/>
  <c r="H45" i="27"/>
  <c r="H44" i="27"/>
  <c r="AP43" i="27"/>
  <c r="AI43" i="27"/>
  <c r="K43" i="27"/>
  <c r="B43" i="27"/>
  <c r="C43" i="27" s="1"/>
  <c r="H42" i="27"/>
  <c r="H41" i="27"/>
  <c r="AP40" i="27"/>
  <c r="B40" i="27"/>
  <c r="C40" i="27" s="1"/>
  <c r="H39" i="27"/>
  <c r="H38" i="27"/>
  <c r="AP37" i="27"/>
  <c r="AM37" i="27"/>
  <c r="AL37" i="27"/>
  <c r="AJ37" i="27"/>
  <c r="AI37" i="27"/>
  <c r="AH37" i="27"/>
  <c r="AG37" i="27"/>
  <c r="R37" i="27"/>
  <c r="O37" i="27"/>
  <c r="N37" i="27"/>
  <c r="L37" i="27"/>
  <c r="K37" i="27"/>
  <c r="B37" i="27"/>
  <c r="C37" i="27" s="1"/>
  <c r="H36" i="27"/>
  <c r="H35" i="27"/>
  <c r="AP34" i="27"/>
  <c r="B34" i="27"/>
  <c r="C34" i="27" s="1"/>
  <c r="H33" i="27"/>
  <c r="H32" i="27"/>
  <c r="AP31" i="27"/>
  <c r="AM31" i="27"/>
  <c r="AL31" i="27"/>
  <c r="AI31" i="27"/>
  <c r="O31" i="27"/>
  <c r="K31" i="27"/>
  <c r="B31" i="27"/>
  <c r="C31" i="27" s="1"/>
  <c r="H30" i="27"/>
  <c r="H29" i="27"/>
  <c r="AP28" i="27"/>
  <c r="AM28" i="27"/>
  <c r="AL28" i="27"/>
  <c r="R28" i="27"/>
  <c r="B28" i="27"/>
  <c r="C28" i="27" s="1"/>
  <c r="H27" i="27"/>
  <c r="H26" i="27"/>
  <c r="AR25" i="27"/>
  <c r="AP25" i="27"/>
  <c r="AM25" i="27"/>
  <c r="AL25" i="27"/>
  <c r="AJ25" i="27"/>
  <c r="AI25" i="27"/>
  <c r="AH25" i="27"/>
  <c r="AG25" i="27"/>
  <c r="R25" i="27"/>
  <c r="O25" i="27"/>
  <c r="N25" i="27"/>
  <c r="L25" i="27"/>
  <c r="K25" i="27"/>
  <c r="B25" i="27"/>
  <c r="C25" i="27" s="1"/>
  <c r="H24" i="27"/>
  <c r="H23" i="27"/>
  <c r="AR22" i="27"/>
  <c r="AP22" i="27"/>
  <c r="AK22" i="27"/>
  <c r="AI22" i="27"/>
  <c r="M22" i="27"/>
  <c r="K22" i="27"/>
  <c r="B22" i="27"/>
  <c r="C22" i="27" s="1"/>
  <c r="H21" i="27"/>
  <c r="H20" i="27"/>
  <c r="AR19" i="27"/>
  <c r="AP19" i="27"/>
  <c r="B19" i="27"/>
  <c r="C19" i="27" s="1"/>
  <c r="H18" i="27"/>
  <c r="H17" i="27"/>
  <c r="AP16" i="27"/>
  <c r="AM16" i="27"/>
  <c r="AL16" i="27"/>
  <c r="AH16" i="27"/>
  <c r="R16" i="27"/>
  <c r="O16" i="27"/>
  <c r="J16" i="27"/>
  <c r="B16" i="27"/>
  <c r="C16" i="27" s="1"/>
  <c r="H15" i="27"/>
  <c r="H14" i="27"/>
  <c r="AP13" i="27"/>
  <c r="AO13" i="27"/>
  <c r="Q13" i="27"/>
  <c r="B13" i="27"/>
  <c r="C13" i="27" s="1"/>
  <c r="H12" i="27"/>
  <c r="H11" i="27"/>
  <c r="AP10" i="27"/>
  <c r="AM10" i="27"/>
  <c r="AL10" i="27"/>
  <c r="AI10" i="27"/>
  <c r="AH10" i="27"/>
  <c r="AG10" i="27"/>
  <c r="O10" i="27"/>
  <c r="K10" i="27"/>
  <c r="J10" i="27"/>
  <c r="B10" i="27"/>
  <c r="C10" i="27" s="1"/>
  <c r="H9" i="27"/>
  <c r="H8" i="27"/>
  <c r="AR7" i="27"/>
  <c r="AP7" i="27"/>
  <c r="AM7" i="27"/>
  <c r="AL7" i="27"/>
  <c r="AK7" i="27"/>
  <c r="AJ7" i="27"/>
  <c r="AI7" i="27"/>
  <c r="AH7" i="27"/>
  <c r="AG7" i="27"/>
  <c r="R7" i="27"/>
  <c r="O7" i="27"/>
  <c r="N7" i="27"/>
  <c r="M7" i="27"/>
  <c r="L7" i="27"/>
  <c r="K7" i="27"/>
  <c r="J7" i="27"/>
  <c r="B7" i="27"/>
  <c r="C7" i="27" s="1"/>
  <c r="H427" i="27" l="1"/>
  <c r="H263" i="27"/>
  <c r="H436" i="27"/>
  <c r="H415" i="27"/>
  <c r="H388" i="27"/>
  <c r="H270" i="27"/>
  <c r="H311" i="27"/>
  <c r="H321" i="27"/>
  <c r="H128" i="27"/>
  <c r="H147" i="27"/>
  <c r="H318" i="27"/>
  <c r="H412" i="27"/>
  <c r="H86" i="27"/>
  <c r="H37" i="27"/>
  <c r="H249" i="27"/>
  <c r="H110" i="27"/>
  <c r="H70" i="27"/>
  <c r="H104" i="27"/>
  <c r="H409" i="27"/>
  <c r="H34" i="27"/>
  <c r="H418" i="27"/>
  <c r="H211" i="27"/>
  <c r="H246" i="27"/>
  <c r="H46" i="27"/>
  <c r="H131" i="27"/>
  <c r="H134" i="27"/>
  <c r="H137" i="27"/>
  <c r="H327" i="27"/>
  <c r="H64" i="27"/>
  <c r="H83" i="27"/>
  <c r="H196" i="27"/>
  <c r="H273" i="27"/>
  <c r="H295" i="27"/>
  <c r="H433" i="27"/>
  <c r="H430" i="27"/>
  <c r="H43" i="27"/>
  <c r="H174" i="27"/>
  <c r="H302" i="27"/>
  <c r="H92" i="27"/>
  <c r="H237" i="27"/>
  <c r="H368" i="27"/>
  <c r="H208" i="27"/>
  <c r="H234" i="27"/>
  <c r="H55" i="27"/>
  <c r="H89" i="27"/>
  <c r="H67" i="27"/>
  <c r="H394" i="27"/>
  <c r="H400" i="27"/>
  <c r="H252" i="27"/>
  <c r="H308" i="27"/>
  <c r="H49" i="27"/>
  <c r="H116" i="27"/>
  <c r="H165" i="27"/>
  <c r="H227" i="27"/>
  <c r="H365" i="27"/>
  <c r="H73" i="27"/>
  <c r="H101" i="27"/>
  <c r="H79" i="27"/>
  <c r="H255" i="27"/>
  <c r="H10" i="27"/>
  <c r="H19" i="27"/>
  <c r="H150" i="27"/>
  <c r="H190" i="27"/>
  <c r="H205" i="27"/>
  <c r="H358" i="27"/>
  <c r="H16" i="27"/>
  <c r="H7" i="27"/>
  <c r="H76" i="27"/>
  <c r="H119" i="27"/>
  <c r="H141" i="27"/>
  <c r="H171" i="27"/>
  <c r="H193" i="27"/>
  <c r="H282" i="27"/>
  <c r="H349" i="27"/>
  <c r="H355" i="27"/>
  <c r="H375" i="27"/>
  <c r="H95" i="27"/>
  <c r="H107" i="27"/>
  <c r="H243" i="27"/>
  <c r="H260" i="27"/>
  <c r="H279" i="27"/>
  <c r="H324" i="27"/>
  <c r="H352" i="27"/>
  <c r="H439" i="27"/>
  <c r="H13" i="27"/>
  <c r="H221" i="27"/>
  <c r="H276" i="27"/>
  <c r="H346" i="27"/>
  <c r="H424" i="27"/>
  <c r="H113" i="27"/>
  <c r="H187" i="27"/>
  <c r="H298" i="27"/>
  <c r="H31" i="27"/>
  <c r="H61" i="27"/>
  <c r="H125" i="27"/>
  <c r="H184" i="27"/>
  <c r="H218" i="27"/>
  <c r="H231" i="27"/>
  <c r="H267" i="27"/>
  <c r="H343" i="27"/>
  <c r="H391" i="27"/>
  <c r="H406" i="27"/>
  <c r="H421" i="27"/>
  <c r="H28" i="27"/>
  <c r="H144" i="27"/>
  <c r="H159" i="27"/>
  <c r="H224" i="27"/>
  <c r="H257" i="27"/>
  <c r="H337" i="27"/>
  <c r="H340" i="27"/>
  <c r="H397" i="27"/>
  <c r="H403" i="27"/>
  <c r="H122" i="27"/>
  <c r="H156" i="27"/>
  <c r="H162" i="27"/>
  <c r="H181" i="27"/>
  <c r="H202" i="27"/>
  <c r="H214" i="27"/>
  <c r="H292" i="27"/>
  <c r="H361" i="27"/>
  <c r="H372" i="27"/>
  <c r="H385" i="27"/>
  <c r="H25" i="27"/>
  <c r="H285" i="27"/>
  <c r="H382" i="27"/>
  <c r="H22" i="27"/>
  <c r="H40" i="27"/>
  <c r="H52" i="27"/>
  <c r="H58" i="27"/>
  <c r="H98" i="27"/>
  <c r="H153" i="27"/>
  <c r="H177" i="27"/>
  <c r="H199" i="27"/>
  <c r="H240" i="27"/>
  <c r="H288" i="27"/>
  <c r="H305" i="27"/>
  <c r="H314" i="27"/>
  <c r="H331" i="27"/>
  <c r="H334" i="27"/>
  <c r="H379" i="27"/>
</calcChain>
</file>

<file path=xl/comments1.xml><?xml version="1.0" encoding="utf-8"?>
<comments xmlns="http://schemas.openxmlformats.org/spreadsheetml/2006/main">
  <authors>
    <author>BVTB</author>
    <author>Administrator</author>
  </authors>
  <commentList>
    <comment ref="E13" authorId="0" shapeId="0">
      <text>
        <r>
          <rPr>
            <b/>
            <sz val="12"/>
            <color indexed="81"/>
            <rFont val="Times New Roman"/>
            <family val="1"/>
          </rPr>
          <t>Sản dùng tiêm vaccin</t>
        </r>
        <r>
          <rPr>
            <b/>
            <sz val="9"/>
            <color indexed="81"/>
            <rFont val="Tahoma"/>
            <family val="2"/>
          </rPr>
          <t xml:space="preserve">
</t>
        </r>
      </text>
    </comment>
    <comment ref="E86" authorId="0" shapeId="0">
      <text>
        <r>
          <rPr>
            <b/>
            <sz val="12"/>
            <color indexed="81"/>
            <rFont val="Times New Roman"/>
            <family val="1"/>
          </rPr>
          <t xml:space="preserve">TMH xác nhận xem có nhu cầu để mổ nữa k?
</t>
        </r>
      </text>
    </comment>
    <comment ref="E168" authorId="0" shapeId="0">
      <text>
        <r>
          <rPr>
            <b/>
            <sz val="12"/>
            <color indexed="81"/>
            <rFont val="Times New Roman"/>
            <family val="1"/>
          </rPr>
          <t xml:space="preserve">đổi tên thành: Mask gây mê các cỡ
</t>
        </r>
      </text>
    </comment>
    <comment ref="F177" authorId="1" shapeId="0">
      <text>
        <r>
          <rPr>
            <b/>
            <sz val="9"/>
            <color indexed="81"/>
            <rFont val="Tahoma"/>
            <family val="2"/>
          </rPr>
          <t xml:space="preserve">Administrator:
</t>
        </r>
        <r>
          <rPr>
            <sz val="9"/>
            <color indexed="81"/>
            <rFont val="Tahoma"/>
            <family val="2"/>
          </rPr>
          <t>Bộ gồm những gì?</t>
        </r>
      </text>
    </comment>
    <comment ref="E184" authorId="0" shapeId="0">
      <text>
        <r>
          <rPr>
            <b/>
            <sz val="12"/>
            <color indexed="81"/>
            <rFont val="Times New Roman"/>
            <family val="1"/>
          </rPr>
          <t>Xem TMH có mổ nữa k</t>
        </r>
      </text>
    </comment>
    <comment ref="F187" authorId="1" shapeId="0">
      <text>
        <r>
          <rPr>
            <b/>
            <sz val="9"/>
            <color indexed="81"/>
            <rFont val="Tahoma"/>
            <family val="2"/>
          </rPr>
          <t xml:space="preserve">Administrator:
</t>
        </r>
        <r>
          <rPr>
            <sz val="9"/>
            <color indexed="81"/>
            <rFont val="Tahoma"/>
            <family val="2"/>
          </rPr>
          <t>Bộ gồm những gì?</t>
        </r>
      </text>
    </comment>
    <comment ref="E237" authorId="0" shapeId="0">
      <text>
        <r>
          <rPr>
            <b/>
            <sz val="12"/>
            <color indexed="81"/>
            <rFont val="Times New Roman"/>
            <family val="1"/>
          </rPr>
          <t xml:space="preserve">măý năm rồi k thấy sd, nếu các khoa không còn nhu cầu --&gt; đề xuất bỏ--&gt; tăng SL 3 moc lên
</t>
        </r>
      </text>
    </comment>
    <comment ref="E282" authorId="0" shapeId="0">
      <text>
        <r>
          <rPr>
            <b/>
            <sz val="12"/>
            <color indexed="81"/>
            <rFont val="Times New Roman"/>
            <family val="1"/>
          </rPr>
          <t xml:space="preserve">Chú ý khoa mắt Dự trù nhiều lên
</t>
        </r>
      </text>
    </comment>
    <comment ref="E288" authorId="0" shapeId="0">
      <text>
        <r>
          <rPr>
            <b/>
            <sz val="12"/>
            <color indexed="81"/>
            <rFont val="Times New Roman"/>
            <family val="1"/>
          </rPr>
          <t xml:space="preserve">chú ý: năm nay Nha đề xuất
</t>
        </r>
      </text>
    </comment>
    <comment ref="I298" authorId="0" shapeId="0">
      <text>
        <r>
          <rPr>
            <b/>
            <sz val="9"/>
            <color indexed="81"/>
            <rFont val="Tahoma"/>
            <family val="2"/>
          </rPr>
          <t xml:space="preserve">kiểm tra lại khoa ngoại
</t>
        </r>
      </text>
    </comment>
    <comment ref="N298" authorId="0" shapeId="0">
      <text>
        <r>
          <rPr>
            <b/>
            <sz val="9"/>
            <color indexed="81"/>
            <rFont val="Tahoma"/>
            <family val="2"/>
          </rPr>
          <t xml:space="preserve">báo CC xem lại số lượng đề xuất
</t>
        </r>
      </text>
    </comment>
    <comment ref="O298" authorId="0" shapeId="0">
      <text>
        <r>
          <rPr>
            <b/>
            <sz val="9"/>
            <color indexed="81"/>
            <rFont val="Tahoma"/>
            <family val="2"/>
          </rPr>
          <t>SỬA LẠI SỐ LƯỢNG</t>
        </r>
      </text>
    </comment>
    <comment ref="E308" authorId="0" shapeId="0">
      <text>
        <r>
          <rPr>
            <b/>
            <sz val="12"/>
            <color indexed="81"/>
            <rFont val="Times New Roman"/>
            <family val="1"/>
          </rPr>
          <t xml:space="preserve">Xin chuyển sang hành chánh mua sắm
</t>
        </r>
      </text>
    </comment>
    <comment ref="E397"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10.xml><?xml version="1.0" encoding="utf-8"?>
<comments xmlns="http://schemas.openxmlformats.org/spreadsheetml/2006/main">
  <authors>
    <author>Administrator</author>
  </authors>
  <commentList>
    <comment ref="F39" authorId="0" shapeId="0">
      <text>
        <r>
          <rPr>
            <b/>
            <sz val="9"/>
            <color indexed="81"/>
            <rFont val="Tahoma"/>
            <family val="2"/>
          </rPr>
          <t xml:space="preserve">Administrator:
</t>
        </r>
        <r>
          <rPr>
            <sz val="9"/>
            <color indexed="81"/>
            <rFont val="Tahoma"/>
            <family val="2"/>
          </rPr>
          <t>Bộ gồm những gì?</t>
        </r>
      </text>
    </comment>
  </commentList>
</comments>
</file>

<file path=xl/comments11.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12.xml><?xml version="1.0" encoding="utf-8"?>
<comments xmlns="http://schemas.openxmlformats.org/spreadsheetml/2006/main">
  <authors>
    <author>Administrator</author>
  </authors>
  <commentList>
    <comment ref="F68" authorId="0" shapeId="0">
      <text>
        <r>
          <rPr>
            <b/>
            <sz val="9"/>
            <color indexed="81"/>
            <rFont val="Tahoma"/>
            <family val="2"/>
          </rPr>
          <t xml:space="preserve">Administrator:
</t>
        </r>
        <r>
          <rPr>
            <sz val="9"/>
            <color indexed="81"/>
            <rFont val="Tahoma"/>
            <family val="2"/>
          </rPr>
          <t>Bộ gồm những gì?</t>
        </r>
      </text>
    </comment>
    <comment ref="F72" authorId="0" shapeId="0">
      <text>
        <r>
          <rPr>
            <b/>
            <sz val="9"/>
            <color indexed="81"/>
            <rFont val="Tahoma"/>
            <family val="2"/>
          </rPr>
          <t xml:space="preserve">Administrator:
</t>
        </r>
        <r>
          <rPr>
            <sz val="9"/>
            <color indexed="81"/>
            <rFont val="Tahoma"/>
            <family val="2"/>
          </rPr>
          <t>Bộ gồm những gì?</t>
        </r>
      </text>
    </comment>
  </commentList>
</comments>
</file>

<file path=xl/comments13.xml><?xml version="1.0" encoding="utf-8"?>
<comments xmlns="http://schemas.openxmlformats.org/spreadsheetml/2006/main">
  <authors>
    <author>Administrator</author>
  </authors>
  <commentList>
    <comment ref="F35" authorId="0" shapeId="0">
      <text>
        <r>
          <rPr>
            <b/>
            <sz val="9"/>
            <color indexed="81"/>
            <rFont val="Tahoma"/>
            <family val="2"/>
          </rPr>
          <t xml:space="preserve">Administrator:
</t>
        </r>
        <r>
          <rPr>
            <sz val="9"/>
            <color indexed="81"/>
            <rFont val="Tahoma"/>
            <family val="2"/>
          </rPr>
          <t>Bộ gồm những gì?</t>
        </r>
      </text>
    </comment>
  </commentList>
</comments>
</file>

<file path=xl/comments2.xml><?xml version="1.0" encoding="utf-8"?>
<comments xmlns="http://schemas.openxmlformats.org/spreadsheetml/2006/main">
  <authors>
    <author>BVTB</author>
    <author>Administrator</author>
  </authors>
  <commentList>
    <comment ref="R14" authorId="0" shapeId="0">
      <text>
        <r>
          <rPr>
            <b/>
            <sz val="9"/>
            <color indexed="81"/>
            <rFont val="Tahoma"/>
            <family val="2"/>
          </rPr>
          <t>BVTB:</t>
        </r>
        <r>
          <rPr>
            <sz val="9"/>
            <color indexed="81"/>
            <rFont val="Tahoma"/>
            <family val="2"/>
          </rPr>
          <t xml:space="preserve">
Duyệt = số DT do triển khai thêm NSDD gây mê</t>
        </r>
      </text>
    </comment>
    <comment ref="E15" authorId="0" shapeId="0">
      <text>
        <r>
          <rPr>
            <b/>
            <sz val="12"/>
            <color indexed="81"/>
            <rFont val="Times New Roman"/>
            <family val="1"/>
          </rPr>
          <t>Sản dùng tiêm vaccin</t>
        </r>
        <r>
          <rPr>
            <b/>
            <sz val="9"/>
            <color indexed="81"/>
            <rFont val="Tahoma"/>
            <family val="2"/>
          </rPr>
          <t xml:space="preserve">
</t>
        </r>
      </text>
    </comment>
    <comment ref="P22" authorId="0" shapeId="0">
      <text>
        <r>
          <rPr>
            <b/>
            <sz val="9"/>
            <color indexed="81"/>
            <rFont val="Tahoma"/>
            <family val="2"/>
          </rPr>
          <t>BVTB:</t>
        </r>
        <r>
          <rPr>
            <sz val="9"/>
            <color indexed="81"/>
            <rFont val="Tahoma"/>
            <family val="2"/>
          </rPr>
          <t xml:space="preserve">
Do 2024 không DT, nên không được sử dụng nhiều. </t>
        </r>
      </text>
    </comment>
    <comment ref="L24" authorId="0" shapeId="0">
      <text>
        <r>
          <rPr>
            <b/>
            <sz val="9"/>
            <color indexed="81"/>
            <rFont val="Tahoma"/>
            <family val="2"/>
          </rPr>
          <t>BVTB:</t>
        </r>
        <r>
          <rPr>
            <sz val="9"/>
            <color indexed="81"/>
            <rFont val="Tahoma"/>
            <family val="2"/>
          </rPr>
          <t xml:space="preserve">
Hỏi lại khoa mắt, sao SD kim 23 mà ĐX kim 25</t>
        </r>
      </text>
    </comment>
    <comment ref="N30" authorId="0" shapeId="0">
      <text>
        <r>
          <rPr>
            <b/>
            <sz val="9"/>
            <color indexed="81"/>
            <rFont val="Tahoma"/>
            <family val="2"/>
          </rPr>
          <t>BVTB:</t>
        </r>
        <r>
          <rPr>
            <sz val="9"/>
            <color indexed="81"/>
            <rFont val="Tahoma"/>
            <family val="2"/>
          </rPr>
          <t xml:space="preserve">
Hỏi RHM sử dụng 1300 mà DT có 1200 đủ không?</t>
        </r>
      </text>
    </comment>
    <comment ref="P78" authorId="0" shapeId="0">
      <text>
        <r>
          <rPr>
            <b/>
            <sz val="9"/>
            <color indexed="81"/>
            <rFont val="Tahoma"/>
            <family val="2"/>
          </rPr>
          <t>BVTB:</t>
        </r>
        <r>
          <rPr>
            <sz val="9"/>
            <color indexed="81"/>
            <rFont val="Tahoma"/>
            <family val="2"/>
          </rPr>
          <t xml:space="preserve">
Do 2024 Nacl 100 có thời gian bị hết hàng nên sử dụng tiêm KS trực tiếp</t>
        </r>
      </text>
    </comment>
    <comment ref="V94"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V98"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O102" authorId="0" shapeId="0">
      <text>
        <r>
          <rPr>
            <b/>
            <sz val="9"/>
            <color indexed="81"/>
            <rFont val="Tahoma"/>
            <family val="2"/>
          </rPr>
          <t>BVTB:</t>
        </r>
        <r>
          <rPr>
            <sz val="9"/>
            <color indexed="81"/>
            <rFont val="Tahoma"/>
            <family val="2"/>
          </rPr>
          <t xml:space="preserve">
Do 2024 một thời gian hết Nacl 100 truyền kháng sinh sử dụng tiêm KS trực tiếp nên sử dụng ít KL--&gt; Tính 10 BN cần lưu kim/ngày x30x12=3600</t>
        </r>
      </text>
    </comment>
    <comment ref="V106"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E112" authorId="0" shapeId="0">
      <text>
        <r>
          <rPr>
            <b/>
            <sz val="12"/>
            <color indexed="81"/>
            <rFont val="Times New Roman"/>
            <family val="1"/>
          </rPr>
          <t xml:space="preserve">TMH xác nhận xem có nhu cầu để mổ nữa k?
</t>
        </r>
      </text>
    </comment>
    <comment ref="N127" authorId="0" shapeId="0">
      <text>
        <r>
          <rPr>
            <b/>
            <sz val="9"/>
            <color indexed="81"/>
            <rFont val="Tahoma"/>
            <family val="2"/>
          </rPr>
          <t>BVTB:</t>
        </r>
        <r>
          <rPr>
            <sz val="9"/>
            <color indexed="81"/>
            <rFont val="Tahoma"/>
            <family val="2"/>
          </rPr>
          <t xml:space="preserve">
2025 khoa RHM không thấy đề xuất chỉ collagen 3/0 kim tròn--&gt; Đề nghị duyệt tăng tăng Sl đề xuất collagen 3/0 kim tam giác lên</t>
        </r>
      </text>
    </comment>
    <comment ref="V135" authorId="0" shapeId="0">
      <text>
        <r>
          <rPr>
            <b/>
            <sz val="9"/>
            <color indexed="81"/>
            <rFont val="Tahoma"/>
            <family val="2"/>
          </rPr>
          <t>số sd cộng thêm loại colagen có kim có tận dụng tồn kho thầu 2021</t>
        </r>
      </text>
    </comment>
    <comment ref="P188" authorId="0" shapeId="0">
      <text>
        <r>
          <rPr>
            <b/>
            <sz val="9"/>
            <color indexed="81"/>
            <rFont val="Tahoma"/>
            <family val="2"/>
          </rPr>
          <t>BVTB:</t>
        </r>
        <r>
          <rPr>
            <sz val="9"/>
            <color indexed="81"/>
            <rFont val="Tahoma"/>
            <family val="2"/>
          </rPr>
          <t xml:space="preserve">
Do 2024 hết Nacl 100 truyền nên sử dụng dây ít.</t>
        </r>
      </text>
    </comment>
    <comment ref="F233" authorId="1" shapeId="0">
      <text>
        <r>
          <rPr>
            <b/>
            <sz val="9"/>
            <color indexed="81"/>
            <rFont val="Tahoma"/>
            <family val="2"/>
          </rPr>
          <t xml:space="preserve">Administrator:
</t>
        </r>
        <r>
          <rPr>
            <sz val="9"/>
            <color indexed="81"/>
            <rFont val="Tahoma"/>
            <family val="2"/>
          </rPr>
          <t>Bộ gồm những gì?</t>
        </r>
      </text>
    </comment>
    <comment ref="E242" authorId="0" shapeId="0">
      <text>
        <r>
          <rPr>
            <b/>
            <sz val="12"/>
            <color indexed="81"/>
            <rFont val="Times New Roman"/>
            <family val="1"/>
          </rPr>
          <t>Xem TMH có mổ nữa k</t>
        </r>
      </text>
    </comment>
    <comment ref="F246" authorId="1" shapeId="0">
      <text>
        <r>
          <rPr>
            <b/>
            <sz val="9"/>
            <color indexed="81"/>
            <rFont val="Tahoma"/>
            <family val="2"/>
          </rPr>
          <t xml:space="preserve">Administrator:
</t>
        </r>
        <r>
          <rPr>
            <sz val="9"/>
            <color indexed="81"/>
            <rFont val="Tahoma"/>
            <family val="2"/>
          </rPr>
          <t>Bộ gồm những gì?</t>
        </r>
      </text>
    </comment>
    <comment ref="K247" authorId="0" shapeId="0">
      <text>
        <r>
          <rPr>
            <b/>
            <sz val="9"/>
            <color indexed="81"/>
            <rFont val="Tahoma"/>
            <family val="2"/>
          </rPr>
          <t>BVTB:</t>
        </r>
        <r>
          <rPr>
            <sz val="9"/>
            <color indexed="81"/>
            <rFont val="Tahoma"/>
            <family val="2"/>
          </rPr>
          <t xml:space="preserve">
bắt đầu đưa vào sd tháng 9/24, nên số liệu SD cho 5 tháng--&gt; số dừ trù tăng gấp đôi số SD</t>
        </r>
      </text>
    </comment>
    <comment ref="K251" authorId="0" shapeId="0">
      <text>
        <r>
          <rPr>
            <b/>
            <sz val="9"/>
            <color indexed="81"/>
            <rFont val="Tahoma"/>
            <family val="2"/>
          </rPr>
          <t>BVTB:</t>
        </r>
        <r>
          <rPr>
            <sz val="9"/>
            <color indexed="81"/>
            <rFont val="Tahoma"/>
            <family val="2"/>
          </rPr>
          <t xml:space="preserve">
Kiểm tra số sử dụng</t>
        </r>
      </text>
    </comment>
    <comment ref="K254" authorId="0" shapeId="0">
      <text>
        <r>
          <rPr>
            <b/>
            <sz val="9"/>
            <color indexed="81"/>
            <rFont val="Tahoma"/>
            <family val="2"/>
          </rPr>
          <t>BVTB:</t>
        </r>
        <r>
          <rPr>
            <sz val="9"/>
            <color indexed="81"/>
            <rFont val="Tahoma"/>
            <family val="2"/>
          </rPr>
          <t xml:space="preserve">
Xem lại số sử dụng</t>
        </r>
      </text>
    </comment>
    <comment ref="O255" authorId="0" shapeId="0">
      <text>
        <r>
          <rPr>
            <b/>
            <sz val="9"/>
            <color indexed="81"/>
            <rFont val="Tahoma"/>
            <family val="2"/>
          </rPr>
          <t>BVTB:</t>
        </r>
        <r>
          <rPr>
            <sz val="9"/>
            <color indexed="81"/>
            <rFont val="Tahoma"/>
            <family val="2"/>
          </rPr>
          <t xml:space="preserve">
xem lại số sử dụng</t>
        </r>
      </text>
    </comment>
    <comment ref="N299" authorId="0" shapeId="0">
      <text>
        <r>
          <rPr>
            <b/>
            <sz val="9"/>
            <color indexed="81"/>
            <rFont val="Tahoma"/>
            <family val="2"/>
          </rPr>
          <t>BVTB:</t>
        </r>
        <r>
          <rPr>
            <sz val="9"/>
            <color indexed="81"/>
            <rFont val="Tahoma"/>
            <family val="2"/>
          </rPr>
          <t xml:space="preserve">
2025: khoa RHM đề xuất dùng thêm</t>
        </r>
      </text>
    </comment>
    <comment ref="E312" authorId="0" shapeId="0">
      <text>
        <r>
          <rPr>
            <b/>
            <sz val="12"/>
            <color indexed="81"/>
            <rFont val="Times New Roman"/>
            <family val="1"/>
          </rPr>
          <t xml:space="preserve">măý năm rồi k thấy sd, nếu các khoa không còn nhu cầu --&gt; đề xuất bỏ--&gt; tăng SL 3 moc lên
</t>
        </r>
      </text>
    </comment>
    <comment ref="U319" authorId="0" shapeId="0">
      <text>
        <r>
          <rPr>
            <b/>
            <sz val="9"/>
            <color indexed="81"/>
            <rFont val="Tahoma"/>
            <family val="2"/>
          </rPr>
          <t>BVTB:</t>
        </r>
        <r>
          <rPr>
            <sz val="9"/>
            <color indexed="81"/>
            <rFont val="Tahoma"/>
            <family val="2"/>
          </rPr>
          <t xml:space="preserve">
Có lãnh mà không có DT? Xem lại</t>
        </r>
      </text>
    </comment>
    <comment ref="E374" authorId="0" shapeId="0">
      <text>
        <r>
          <rPr>
            <b/>
            <sz val="12"/>
            <color indexed="81"/>
            <rFont val="Times New Roman"/>
            <family val="1"/>
          </rPr>
          <t xml:space="preserve">Chú ý khoa mắt Dự trù nhiều lên
</t>
        </r>
      </text>
    </comment>
    <comment ref="E382" authorId="0" shapeId="0">
      <text>
        <r>
          <rPr>
            <b/>
            <sz val="12"/>
            <color indexed="81"/>
            <rFont val="Times New Roman"/>
            <family val="1"/>
          </rPr>
          <t xml:space="preserve">chú ý: năm nay Nha đề xuất
</t>
        </r>
      </text>
    </comment>
    <comment ref="J395" authorId="0" shapeId="0">
      <text>
        <r>
          <rPr>
            <b/>
            <sz val="9"/>
            <color indexed="81"/>
            <rFont val="Tahoma"/>
            <family val="2"/>
          </rPr>
          <t xml:space="preserve">kiểm tra lại khoa ngoại
</t>
        </r>
      </text>
    </comment>
    <comment ref="O395" authorId="0" shapeId="0">
      <text>
        <r>
          <rPr>
            <b/>
            <sz val="9"/>
            <color indexed="81"/>
            <rFont val="Tahoma"/>
            <family val="2"/>
          </rPr>
          <t xml:space="preserve">báo CC xem lại số lượng đề xuất
</t>
        </r>
      </text>
    </comment>
    <comment ref="P395" authorId="0" shapeId="0">
      <text>
        <r>
          <rPr>
            <b/>
            <sz val="9"/>
            <color indexed="81"/>
            <rFont val="Tahoma"/>
            <family val="2"/>
          </rPr>
          <t>SỬA LẠI SỐ LƯỢNG</t>
        </r>
      </text>
    </comment>
    <comment ref="E408" authorId="0" shapeId="0">
      <text>
        <r>
          <rPr>
            <b/>
            <sz val="12"/>
            <color indexed="81"/>
            <rFont val="Times New Roman"/>
            <family val="1"/>
          </rPr>
          <t xml:space="preserve">Xin chuyển sang hành chánh mua sắm
</t>
        </r>
      </text>
    </comment>
    <comment ref="E525" authorId="0" shapeId="0">
      <text>
        <r>
          <rPr>
            <b/>
            <sz val="12"/>
            <color indexed="81"/>
            <rFont val="Times New Roman"/>
            <family val="1"/>
          </rPr>
          <t>Khoa Khám bệnh đưa vào tiêu chí đánh giá hàng hóa nha: phù hợp cho máy đo chức năng hô hấp TB01 INSPIRE HEALTH/ Mỹ 2015</t>
        </r>
      </text>
    </comment>
    <comment ref="K604" authorId="0" shapeId="0">
      <text>
        <r>
          <rPr>
            <b/>
            <sz val="9"/>
            <color indexed="81"/>
            <rFont val="Tahoma"/>
            <family val="2"/>
          </rPr>
          <t>BVTB:</t>
        </r>
        <r>
          <rPr>
            <sz val="9"/>
            <color indexed="81"/>
            <rFont val="Tahoma"/>
            <family val="2"/>
          </rPr>
          <t xml:space="preserve">
Cộng dồn mask gm 4</t>
        </r>
      </text>
    </comment>
  </commentList>
</comments>
</file>

<file path=xl/comments3.xml><?xml version="1.0" encoding="utf-8"?>
<comments xmlns="http://schemas.openxmlformats.org/spreadsheetml/2006/main">
  <authors>
    <author>BVTB</author>
    <author>Administrator</author>
  </authors>
  <commentList>
    <comment ref="C7" authorId="0" shapeId="0">
      <text>
        <r>
          <rPr>
            <b/>
            <sz val="12"/>
            <color indexed="81"/>
            <rFont val="Times New Roman"/>
            <family val="1"/>
          </rPr>
          <t>Sản dùng tiêm vaccin</t>
        </r>
        <r>
          <rPr>
            <b/>
            <sz val="9"/>
            <color indexed="81"/>
            <rFont val="Tahoma"/>
            <family val="2"/>
          </rPr>
          <t xml:space="preserve">
</t>
        </r>
      </text>
    </comment>
    <comment ref="C29" authorId="0" shapeId="0">
      <text>
        <r>
          <rPr>
            <b/>
            <sz val="12"/>
            <color indexed="81"/>
            <rFont val="Times New Roman"/>
            <family val="1"/>
          </rPr>
          <t xml:space="preserve">TMH xác nhận xem có nhu cầu để mổ nữa k?
</t>
        </r>
      </text>
    </comment>
    <comment ref="C60" authorId="0" shapeId="0">
      <text>
        <r>
          <rPr>
            <b/>
            <sz val="12"/>
            <color indexed="81"/>
            <rFont val="Times New Roman"/>
            <family val="1"/>
          </rPr>
          <t>Xem TMH có mổ nữa k</t>
        </r>
      </text>
    </comment>
    <comment ref="E61" authorId="1" shapeId="0">
      <text>
        <r>
          <rPr>
            <b/>
            <sz val="9"/>
            <color indexed="81"/>
            <rFont val="Tahoma"/>
            <family val="2"/>
          </rPr>
          <t xml:space="preserve">Administrator:
</t>
        </r>
        <r>
          <rPr>
            <sz val="9"/>
            <color indexed="81"/>
            <rFont val="Tahoma"/>
            <family val="2"/>
          </rPr>
          <t>Bộ gồm những gì?</t>
        </r>
      </text>
    </comment>
    <comment ref="C76" authorId="0" shapeId="0">
      <text>
        <r>
          <rPr>
            <b/>
            <sz val="12"/>
            <color indexed="81"/>
            <rFont val="Times New Roman"/>
            <family val="1"/>
          </rPr>
          <t xml:space="preserve">măý năm rồi k thấy sd, nếu các khoa không còn nhu cầu --&gt; đề xuất bỏ--&gt; tăng SL 3 moc lên
</t>
        </r>
      </text>
    </comment>
    <comment ref="K76" authorId="0" shapeId="0">
      <text>
        <r>
          <rPr>
            <b/>
            <sz val="12"/>
            <color indexed="81"/>
            <rFont val="Times New Roman"/>
            <family val="1"/>
          </rPr>
          <t xml:space="preserve">măý năm rồi k thấy sd, nếu các khoa không còn nhu cầu --&gt; đề xuất bỏ--&gt; tăng SL 3 moc lên
</t>
        </r>
      </text>
    </comment>
    <comment ref="C91" authorId="0" shapeId="0">
      <text>
        <r>
          <rPr>
            <b/>
            <sz val="12"/>
            <color indexed="81"/>
            <rFont val="Times New Roman"/>
            <family val="1"/>
          </rPr>
          <t xml:space="preserve">Chú ý khoa mắt Dự trù nhiều lên
</t>
        </r>
      </text>
    </comment>
    <comment ref="K91" authorId="0" shapeId="0">
      <text>
        <r>
          <rPr>
            <b/>
            <sz val="12"/>
            <color indexed="81"/>
            <rFont val="Times New Roman"/>
            <family val="1"/>
          </rPr>
          <t xml:space="preserve">Chú ý khoa mắt Dự trù nhiều lên
</t>
        </r>
      </text>
    </comment>
    <comment ref="C93" authorId="0" shapeId="0">
      <text>
        <r>
          <rPr>
            <b/>
            <sz val="12"/>
            <color indexed="81"/>
            <rFont val="Times New Roman"/>
            <family val="1"/>
          </rPr>
          <t xml:space="preserve">chú ý: năm nay Nha đề xuất
</t>
        </r>
      </text>
    </comment>
    <comment ref="K93" authorId="0" shapeId="0">
      <text>
        <r>
          <rPr>
            <b/>
            <sz val="12"/>
            <color indexed="81"/>
            <rFont val="Times New Roman"/>
            <family val="1"/>
          </rPr>
          <t xml:space="preserve">chú ý: năm nay Nha đề xuất
</t>
        </r>
      </text>
    </comment>
    <comment ref="C124" authorId="0" shapeId="0">
      <text>
        <r>
          <rPr>
            <b/>
            <sz val="12"/>
            <color indexed="81"/>
            <rFont val="Times New Roman"/>
            <family val="1"/>
          </rPr>
          <t>Khoa Khám bệnh đưa vào tiêu chí đánh giá hàng hóa nha: phù hợp cho máy đo chức năng hô hấp TB01 INSPIRE HEALTH/ Mỹ 2015</t>
        </r>
      </text>
    </comment>
    <comment ref="K124"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4.xml><?xml version="1.0" encoding="utf-8"?>
<comments xmlns="http://schemas.openxmlformats.org/spreadsheetml/2006/main">
  <authors>
    <author>BVTB</author>
    <author>Administrator</author>
  </authors>
  <commentList>
    <comment ref="E10" authorId="0" shapeId="0">
      <text>
        <r>
          <rPr>
            <b/>
            <sz val="12"/>
            <color indexed="81"/>
            <rFont val="Times New Roman"/>
            <family val="1"/>
          </rPr>
          <t>Sản dùng tiêm vaccin</t>
        </r>
        <r>
          <rPr>
            <b/>
            <sz val="9"/>
            <color indexed="81"/>
            <rFont val="Tahoma"/>
            <family val="2"/>
          </rPr>
          <t xml:space="preserve">
</t>
        </r>
      </text>
    </comment>
    <comment ref="E35" authorId="0" shapeId="0">
      <text>
        <r>
          <rPr>
            <b/>
            <sz val="12"/>
            <color indexed="81"/>
            <rFont val="Times New Roman"/>
            <family val="1"/>
          </rPr>
          <t xml:space="preserve">TMH xác nhận xem có nhu cầu để mổ nữa k?
</t>
        </r>
      </text>
    </comment>
    <comment ref="E63" authorId="0" shapeId="0">
      <text>
        <r>
          <rPr>
            <b/>
            <sz val="12"/>
            <color indexed="81"/>
            <rFont val="Times New Roman"/>
            <family val="1"/>
          </rPr>
          <t xml:space="preserve">đổi tên thành: Mask gây mê các cỡ
</t>
        </r>
      </text>
    </comment>
    <comment ref="F66" authorId="1" shapeId="0">
      <text>
        <r>
          <rPr>
            <b/>
            <sz val="9"/>
            <color indexed="81"/>
            <rFont val="Tahoma"/>
            <family val="2"/>
          </rPr>
          <t xml:space="preserve">Administrator:
</t>
        </r>
        <r>
          <rPr>
            <sz val="9"/>
            <color indexed="81"/>
            <rFont val="Tahoma"/>
            <family val="2"/>
          </rPr>
          <t>Bộ gồm những gì?</t>
        </r>
      </text>
    </comment>
    <comment ref="E69" authorId="0" shapeId="0">
      <text>
        <r>
          <rPr>
            <b/>
            <sz val="12"/>
            <color indexed="81"/>
            <rFont val="Times New Roman"/>
            <family val="1"/>
          </rPr>
          <t>Xem TMH có mổ nữa k</t>
        </r>
      </text>
    </comment>
    <comment ref="F70" authorId="1" shapeId="0">
      <text>
        <r>
          <rPr>
            <b/>
            <sz val="9"/>
            <color indexed="81"/>
            <rFont val="Tahoma"/>
            <family val="2"/>
          </rPr>
          <t xml:space="preserve">Administrator:
</t>
        </r>
        <r>
          <rPr>
            <sz val="9"/>
            <color indexed="81"/>
            <rFont val="Tahoma"/>
            <family val="2"/>
          </rPr>
          <t>Bộ gồm những gì?</t>
        </r>
      </text>
    </comment>
    <comment ref="E88" authorId="0" shapeId="0">
      <text>
        <r>
          <rPr>
            <b/>
            <sz val="12"/>
            <color indexed="81"/>
            <rFont val="Times New Roman"/>
            <family val="1"/>
          </rPr>
          <t xml:space="preserve">măý năm rồi k thấy sd, nếu các khoa không còn nhu cầu --&gt; đề xuất bỏ--&gt; tăng SL 3 moc lên
</t>
        </r>
      </text>
    </comment>
    <comment ref="E105" authorId="0" shapeId="0">
      <text>
        <r>
          <rPr>
            <b/>
            <sz val="12"/>
            <color indexed="81"/>
            <rFont val="Times New Roman"/>
            <family val="1"/>
          </rPr>
          <t xml:space="preserve">Chú ý khoa mắt Dự trù nhiều lên
</t>
        </r>
      </text>
    </comment>
    <comment ref="E107" authorId="0" shapeId="0">
      <text>
        <r>
          <rPr>
            <b/>
            <sz val="12"/>
            <color indexed="81"/>
            <rFont val="Times New Roman"/>
            <family val="1"/>
          </rPr>
          <t xml:space="preserve">chú ý: năm nay Nha đề xuất
</t>
        </r>
      </text>
    </comment>
    <comment ref="E115" authorId="0" shapeId="0">
      <text>
        <r>
          <rPr>
            <b/>
            <sz val="12"/>
            <color indexed="81"/>
            <rFont val="Times New Roman"/>
            <family val="1"/>
          </rPr>
          <t xml:space="preserve">Xin chuyển sang hành chánh mua sắm
</t>
        </r>
      </text>
    </comment>
    <comment ref="E148"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5.xml><?xml version="1.0" encoding="utf-8"?>
<comments xmlns="http://schemas.openxmlformats.org/spreadsheetml/2006/main">
  <authors>
    <author>BVTB</author>
  </authors>
  <commentList>
    <comment ref="S9" authorId="0" shapeId="0">
      <text>
        <r>
          <rPr>
            <b/>
            <sz val="9"/>
            <color indexed="81"/>
            <rFont val="Tahoma"/>
            <family val="2"/>
          </rPr>
          <t>1. 11669/20</t>
        </r>
      </text>
    </comment>
    <comment ref="T9" authorId="0" shapeId="0">
      <text>
        <r>
          <rPr>
            <b/>
            <sz val="9"/>
            <color indexed="81"/>
            <rFont val="Tahoma"/>
            <family val="2"/>
          </rPr>
          <t>1. 13618/30</t>
        </r>
      </text>
    </comment>
    <comment ref="V9" authorId="0" shapeId="0">
      <text>
        <r>
          <rPr>
            <b/>
            <sz val="9"/>
            <color indexed="81"/>
            <rFont val="Tahoma"/>
            <family val="2"/>
          </rPr>
          <t>1. 15469/04</t>
        </r>
      </text>
    </comment>
    <comment ref="W9" authorId="0" shapeId="0">
      <text>
        <r>
          <rPr>
            <b/>
            <sz val="9"/>
            <color indexed="81"/>
            <rFont val="Tahoma"/>
            <family val="2"/>
          </rPr>
          <t>1. 1007/20</t>
        </r>
      </text>
    </comment>
    <comment ref="S10" authorId="0" shapeId="0">
      <text>
        <r>
          <rPr>
            <b/>
            <sz val="9"/>
            <color indexed="81"/>
            <rFont val="Tahoma"/>
            <family val="2"/>
          </rPr>
          <t>1. 3594/19</t>
        </r>
      </text>
    </comment>
    <comment ref="U10" authorId="0" shapeId="0">
      <text>
        <r>
          <rPr>
            <b/>
            <sz val="9"/>
            <color indexed="81"/>
            <rFont val="Tahoma"/>
            <family val="2"/>
          </rPr>
          <t>1. 4620/04</t>
        </r>
      </text>
    </comment>
    <comment ref="W10" authorId="0" shapeId="0">
      <text>
        <r>
          <rPr>
            <b/>
            <sz val="9"/>
            <color indexed="81"/>
            <rFont val="Tahoma"/>
            <family val="2"/>
          </rPr>
          <t>1. 365/15</t>
        </r>
      </text>
    </comment>
    <comment ref="S12" authorId="0" shapeId="0">
      <text>
        <r>
          <rPr>
            <b/>
            <sz val="9"/>
            <color indexed="81"/>
            <rFont val="Tahoma"/>
            <family val="2"/>
          </rPr>
          <t>1. 3595/19</t>
        </r>
      </text>
    </comment>
    <comment ref="V12" authorId="0" shapeId="0">
      <text>
        <r>
          <rPr>
            <b/>
            <sz val="9"/>
            <color indexed="81"/>
            <rFont val="Tahoma"/>
            <family val="2"/>
          </rPr>
          <t>1. 5380/05</t>
        </r>
      </text>
    </comment>
    <comment ref="W12" authorId="0" shapeId="0">
      <text>
        <r>
          <rPr>
            <b/>
            <sz val="9"/>
            <color indexed="81"/>
            <rFont val="Tahoma"/>
            <family val="2"/>
          </rPr>
          <t>1. 365/15</t>
        </r>
      </text>
    </comment>
    <comment ref="H13" authorId="0" shapeId="0">
      <text>
        <r>
          <rPr>
            <sz val="9"/>
            <color indexed="81"/>
            <rFont val="Tahoma"/>
            <family val="2"/>
          </rPr>
          <t xml:space="preserve">1. Bơm kim tiêm 3ml
kim 23G X 1'''- tên trúng thầu cũ
</t>
        </r>
      </text>
    </comment>
    <comment ref="S13" authorId="0" shapeId="0">
      <text>
        <r>
          <rPr>
            <b/>
            <sz val="9"/>
            <color indexed="81"/>
            <rFont val="Tahoma"/>
            <family val="2"/>
          </rPr>
          <t>1. 1736/18</t>
        </r>
      </text>
    </comment>
    <comment ref="V13" authorId="0" shapeId="0">
      <text>
        <r>
          <rPr>
            <b/>
            <sz val="9"/>
            <color indexed="81"/>
            <rFont val="Tahoma"/>
            <family val="2"/>
          </rPr>
          <t>1. 2294/03</t>
        </r>
      </text>
    </comment>
    <comment ref="W13" authorId="0" shapeId="0">
      <text>
        <r>
          <rPr>
            <b/>
            <sz val="9"/>
            <color indexed="81"/>
            <rFont val="Tahoma"/>
            <family val="2"/>
          </rPr>
          <t>1. 100/13</t>
        </r>
      </text>
    </comment>
    <comment ref="T14" authorId="0" shapeId="0">
      <text>
        <r>
          <rPr>
            <b/>
            <sz val="9"/>
            <color indexed="81"/>
            <rFont val="Tahoma"/>
            <family val="2"/>
          </rPr>
          <t>1. 13618/30</t>
        </r>
      </text>
    </comment>
    <comment ref="S15" authorId="0" shapeId="0">
      <text>
        <r>
          <rPr>
            <b/>
            <sz val="9"/>
            <color indexed="81"/>
            <rFont val="Tahoma"/>
            <family val="2"/>
          </rPr>
          <t>1. 3595/19</t>
        </r>
      </text>
    </comment>
    <comment ref="T15" authorId="0" shapeId="0">
      <text>
        <r>
          <rPr>
            <b/>
            <sz val="9"/>
            <color indexed="81"/>
            <rFont val="Tahoma"/>
            <family val="2"/>
          </rPr>
          <t>1. 4275/18
2. 4459/28</t>
        </r>
      </text>
    </comment>
    <comment ref="U15" authorId="0" shapeId="0">
      <text>
        <r>
          <rPr>
            <b/>
            <sz val="9"/>
            <color indexed="81"/>
            <rFont val="Tahoma"/>
            <family val="2"/>
          </rPr>
          <t>1. 4620/04</t>
        </r>
      </text>
    </comment>
    <comment ref="V15" authorId="0" shapeId="0">
      <text>
        <r>
          <rPr>
            <b/>
            <sz val="9"/>
            <color indexed="81"/>
            <rFont val="Tahoma"/>
            <family val="2"/>
          </rPr>
          <t>1. 5380/05</t>
        </r>
      </text>
    </comment>
    <comment ref="W15" authorId="0" shapeId="0">
      <text>
        <r>
          <rPr>
            <b/>
            <sz val="9"/>
            <color indexed="81"/>
            <rFont val="Tahoma"/>
            <family val="2"/>
          </rPr>
          <t>1. 365/15</t>
        </r>
      </text>
    </comment>
    <comment ref="H18" authorId="0" shapeId="0">
      <text>
        <r>
          <rPr>
            <b/>
            <sz val="9"/>
            <color indexed="81"/>
            <rFont val="Tahoma"/>
            <family val="2"/>
          </rPr>
          <t xml:space="preserve">1. .Bơm tiêm Insulin (1ml x30G)---- tên thầu cũ
</t>
        </r>
      </text>
    </comment>
    <comment ref="S18" authorId="0" shapeId="0">
      <text>
        <r>
          <rPr>
            <b/>
            <sz val="9"/>
            <color indexed="81"/>
            <rFont val="Tahoma"/>
            <family val="2"/>
          </rPr>
          <t>1. 1736/18</t>
        </r>
      </text>
    </comment>
    <comment ref="T18" authorId="0" shapeId="0">
      <text>
        <r>
          <rPr>
            <b/>
            <sz val="9"/>
            <color indexed="81"/>
            <rFont val="Tahoma"/>
            <family val="2"/>
          </rPr>
          <t>1. 1862/9</t>
        </r>
      </text>
    </comment>
    <comment ref="U18" authorId="0" shapeId="0">
      <text>
        <r>
          <rPr>
            <b/>
            <sz val="9"/>
            <color indexed="81"/>
            <rFont val="Tahoma"/>
            <family val="2"/>
          </rPr>
          <t>1. 2027/01
2. 2034/04</t>
        </r>
      </text>
    </comment>
    <comment ref="V18" authorId="0" shapeId="0">
      <text>
        <r>
          <rPr>
            <b/>
            <sz val="9"/>
            <color indexed="81"/>
            <rFont val="Tahoma"/>
            <family val="2"/>
          </rPr>
          <t xml:space="preserve">1. 2294/03
</t>
        </r>
      </text>
    </comment>
    <comment ref="W18" authorId="0" shapeId="0">
      <text>
        <r>
          <rPr>
            <b/>
            <sz val="9"/>
            <color indexed="81"/>
            <rFont val="Tahoma"/>
            <family val="2"/>
          </rPr>
          <t>1. 100/13</t>
        </r>
      </text>
    </comment>
    <comment ref="S19" authorId="0" shapeId="0">
      <text>
        <r>
          <rPr>
            <b/>
            <sz val="9"/>
            <color indexed="81"/>
            <rFont val="Tahoma"/>
            <family val="2"/>
          </rPr>
          <t>1. 10939/18</t>
        </r>
      </text>
    </comment>
    <comment ref="T19" authorId="0" shapeId="0">
      <text>
        <r>
          <rPr>
            <b/>
            <sz val="9"/>
            <color indexed="81"/>
            <rFont val="Tahoma"/>
            <family val="2"/>
          </rPr>
          <t xml:space="preserve">1. 11714/01
</t>
        </r>
      </text>
    </comment>
    <comment ref="U19" authorId="0" shapeId="0">
      <text>
        <r>
          <rPr>
            <b/>
            <sz val="9"/>
            <color indexed="81"/>
            <rFont val="Tahoma"/>
            <family val="2"/>
          </rPr>
          <t>1. 13555/04</t>
        </r>
      </text>
    </comment>
    <comment ref="V19" authorId="0" shapeId="0">
      <text>
        <r>
          <rPr>
            <b/>
            <sz val="9"/>
            <color indexed="81"/>
            <rFont val="Tahoma"/>
            <family val="2"/>
          </rPr>
          <t>1. 15379/03</t>
        </r>
      </text>
    </comment>
    <comment ref="W19" authorId="0" shapeId="0">
      <text>
        <r>
          <rPr>
            <b/>
            <sz val="9"/>
            <color indexed="81"/>
            <rFont val="Tahoma"/>
            <family val="2"/>
          </rPr>
          <t>1. 863/16</t>
        </r>
      </text>
    </comment>
    <comment ref="S20" authorId="0" shapeId="0">
      <text>
        <r>
          <rPr>
            <b/>
            <sz val="9"/>
            <color indexed="81"/>
            <rFont val="Tahoma"/>
            <family val="2"/>
          </rPr>
          <t>1. 3595/19</t>
        </r>
      </text>
    </comment>
    <comment ref="T21" authorId="0" shapeId="0">
      <text>
        <r>
          <rPr>
            <b/>
            <sz val="9"/>
            <color indexed="81"/>
            <rFont val="Tahoma"/>
            <family val="2"/>
          </rPr>
          <t>1. 4275/18</t>
        </r>
      </text>
    </comment>
    <comment ref="V21" authorId="0" shapeId="0">
      <text>
        <r>
          <rPr>
            <b/>
            <sz val="9"/>
            <color indexed="81"/>
            <rFont val="Tahoma"/>
            <family val="2"/>
          </rPr>
          <t>1. 5380/05</t>
        </r>
      </text>
    </comment>
    <comment ref="H22" authorId="0" shapeId="0">
      <text>
        <r>
          <rPr>
            <b/>
            <sz val="9"/>
            <color indexed="81"/>
            <rFont val="Tahoma"/>
            <family val="2"/>
          </rPr>
          <t>1. Kim cánh bướm (SCALP VEIN SET)
--&gt;tên thầu trướ</t>
        </r>
      </text>
    </comment>
    <comment ref="U23" authorId="0" shapeId="0">
      <text>
        <r>
          <rPr>
            <b/>
            <sz val="9"/>
            <color indexed="81"/>
            <rFont val="Tahoma"/>
            <family val="2"/>
          </rPr>
          <t>1. 388/14</t>
        </r>
      </text>
    </comment>
    <comment ref="T25" authorId="0" shapeId="0">
      <text>
        <r>
          <rPr>
            <b/>
            <sz val="9"/>
            <color indexed="81"/>
            <rFont val="Tahoma"/>
            <family val="2"/>
          </rPr>
          <t>1. 4592/7</t>
        </r>
      </text>
    </comment>
    <comment ref="U25" authorId="0" shapeId="0">
      <text>
        <r>
          <rPr>
            <b/>
            <sz val="9"/>
            <color indexed="81"/>
            <rFont val="Tahoma"/>
            <family val="2"/>
          </rPr>
          <t>1. 5245/5</t>
        </r>
      </text>
    </comment>
    <comment ref="V25" authorId="0" shapeId="0">
      <text>
        <r>
          <rPr>
            <b/>
            <sz val="9"/>
            <color indexed="81"/>
            <rFont val="Tahoma"/>
            <family val="2"/>
          </rPr>
          <t>1. 5979/03</t>
        </r>
      </text>
    </comment>
    <comment ref="W25" authorId="0" shapeId="0">
      <text>
        <r>
          <rPr>
            <b/>
            <sz val="9"/>
            <color indexed="81"/>
            <rFont val="Tahoma"/>
            <family val="2"/>
          </rPr>
          <t>1. 501/16</t>
        </r>
      </text>
    </comment>
    <comment ref="S26" authorId="0" shapeId="0">
      <text>
        <r>
          <rPr>
            <b/>
            <sz val="9"/>
            <color indexed="81"/>
            <rFont val="Tahoma"/>
            <family val="2"/>
          </rPr>
          <t>1. 4260/20</t>
        </r>
      </text>
    </comment>
    <comment ref="U26" authorId="0" shapeId="0">
      <text>
        <r>
          <rPr>
            <b/>
            <sz val="9"/>
            <color indexed="81"/>
            <rFont val="Tahoma"/>
            <family val="2"/>
          </rPr>
          <t>1. 5245/5</t>
        </r>
      </text>
    </comment>
    <comment ref="V26" authorId="0" shapeId="0">
      <text>
        <r>
          <rPr>
            <b/>
            <sz val="9"/>
            <color indexed="81"/>
            <rFont val="Tahoma"/>
            <family val="2"/>
          </rPr>
          <t>1. 5979/03</t>
        </r>
      </text>
    </comment>
    <comment ref="W26" authorId="0" shapeId="0">
      <text>
        <r>
          <rPr>
            <b/>
            <sz val="9"/>
            <color indexed="81"/>
            <rFont val="Tahoma"/>
            <family val="2"/>
          </rPr>
          <t>1. 501/16</t>
        </r>
      </text>
    </comment>
    <comment ref="S28" authorId="0" shapeId="0">
      <text>
        <r>
          <rPr>
            <b/>
            <sz val="9"/>
            <color indexed="81"/>
            <rFont val="Tahoma"/>
            <family val="2"/>
          </rPr>
          <t>1. 222/13</t>
        </r>
      </text>
    </comment>
    <comment ref="T28" authorId="0" shapeId="0">
      <text>
        <r>
          <rPr>
            <b/>
            <sz val="9"/>
            <color indexed="81"/>
            <rFont val="Tahoma"/>
            <family val="2"/>
          </rPr>
          <t>1. 241/4</t>
        </r>
      </text>
    </comment>
    <comment ref="U28" authorId="0" shapeId="0">
      <text>
        <r>
          <rPr>
            <b/>
            <sz val="9"/>
            <color indexed="81"/>
            <rFont val="Tahoma"/>
            <family val="2"/>
          </rPr>
          <t>1. 281/01</t>
        </r>
      </text>
    </comment>
    <comment ref="V28" authorId="0" shapeId="0">
      <text>
        <r>
          <rPr>
            <b/>
            <sz val="9"/>
            <color indexed="81"/>
            <rFont val="Tahoma"/>
            <family val="2"/>
          </rPr>
          <t>1. 325/02</t>
        </r>
      </text>
    </comment>
    <comment ref="W28" authorId="0" shapeId="0">
      <text>
        <r>
          <rPr>
            <b/>
            <sz val="9"/>
            <color indexed="81"/>
            <rFont val="Tahoma"/>
            <family val="2"/>
          </rPr>
          <t>1. 9/07</t>
        </r>
      </text>
    </comment>
    <comment ref="S29" authorId="0" shapeId="0">
      <text>
        <r>
          <rPr>
            <b/>
            <sz val="9"/>
            <color indexed="81"/>
            <rFont val="Tahoma"/>
            <family val="2"/>
          </rPr>
          <t>1. 222/13</t>
        </r>
      </text>
    </comment>
    <comment ref="T29" authorId="0" shapeId="0">
      <text>
        <r>
          <rPr>
            <b/>
            <sz val="9"/>
            <color indexed="81"/>
            <rFont val="Tahoma"/>
            <family val="2"/>
          </rPr>
          <t>1. 241/04</t>
        </r>
      </text>
    </comment>
    <comment ref="H30" authorId="0" shapeId="0">
      <text>
        <r>
          <rPr>
            <b/>
            <sz val="9"/>
            <color indexed="81"/>
            <rFont val="Tahoma"/>
            <family val="2"/>
          </rPr>
          <t xml:space="preserve">1. Nút đậy kim luồn ( có cổng chích thuốc)
----- tên thầu cũ
</t>
        </r>
      </text>
    </comment>
    <comment ref="T30" authorId="0" shapeId="0">
      <text>
        <r>
          <rPr>
            <b/>
            <sz val="9"/>
            <color indexed="81"/>
            <rFont val="Tahoma"/>
            <family val="2"/>
          </rPr>
          <t>1. 1862/09</t>
        </r>
      </text>
    </comment>
    <comment ref="U30" authorId="0" shapeId="0">
      <text>
        <r>
          <rPr>
            <b/>
            <sz val="9"/>
            <color indexed="81"/>
            <rFont val="Tahoma"/>
            <family val="2"/>
          </rPr>
          <t>1. 2072/05</t>
        </r>
      </text>
    </comment>
    <comment ref="V30" authorId="0" shapeId="0">
      <text>
        <r>
          <rPr>
            <b/>
            <sz val="9"/>
            <color indexed="81"/>
            <rFont val="Tahoma"/>
            <family val="2"/>
          </rPr>
          <t>1. 2294/03</t>
        </r>
      </text>
    </comment>
    <comment ref="W30" authorId="0" shapeId="0">
      <text>
        <r>
          <rPr>
            <b/>
            <sz val="9"/>
            <color indexed="81"/>
            <rFont val="Tahoma"/>
            <family val="2"/>
          </rPr>
          <t>1. 136/17</t>
        </r>
      </text>
    </comment>
    <comment ref="U34" authorId="0" shapeId="0">
      <text>
        <r>
          <rPr>
            <b/>
            <sz val="9"/>
            <color indexed="81"/>
            <rFont val="Tahoma"/>
            <family val="2"/>
          </rPr>
          <t>1. 13554/04</t>
        </r>
      </text>
    </comment>
    <comment ref="W34" authorId="0" shapeId="0">
      <text>
        <r>
          <rPr>
            <b/>
            <sz val="9"/>
            <color indexed="81"/>
            <rFont val="Tahoma"/>
            <family val="2"/>
          </rPr>
          <t>1. 862/16</t>
        </r>
      </text>
    </comment>
    <comment ref="U35" authorId="0" shapeId="0">
      <text>
        <r>
          <rPr>
            <b/>
            <sz val="9"/>
            <color indexed="81"/>
            <rFont val="Tahoma"/>
            <family val="2"/>
          </rPr>
          <t>1. 13554/4</t>
        </r>
      </text>
    </comment>
    <comment ref="W35" authorId="0" shapeId="0">
      <text>
        <r>
          <rPr>
            <b/>
            <sz val="9"/>
            <color indexed="81"/>
            <rFont val="Tahoma"/>
            <family val="2"/>
          </rPr>
          <t>1. 862/16</t>
        </r>
      </text>
    </comment>
    <comment ref="S36" authorId="0" shapeId="0">
      <text>
        <r>
          <rPr>
            <b/>
            <sz val="9"/>
            <color indexed="81"/>
            <rFont val="Tahoma"/>
            <family val="2"/>
          </rPr>
          <t>1. 
2. 11429/25</t>
        </r>
      </text>
    </comment>
    <comment ref="U36" authorId="0" shapeId="0">
      <text>
        <r>
          <rPr>
            <b/>
            <sz val="9"/>
            <color indexed="81"/>
            <rFont val="Tahoma"/>
            <family val="2"/>
          </rPr>
          <t>1. 13554/4
2. 14920/26</t>
        </r>
      </text>
    </comment>
    <comment ref="V36" authorId="0" shapeId="0">
      <text>
        <r>
          <rPr>
            <b/>
            <sz val="9"/>
            <color indexed="81"/>
            <rFont val="Tahoma"/>
            <family val="2"/>
          </rPr>
          <t>1. 15377/03</t>
        </r>
      </text>
    </comment>
    <comment ref="S37" authorId="0" shapeId="0">
      <text>
        <r>
          <rPr>
            <b/>
            <sz val="9"/>
            <color indexed="81"/>
            <rFont val="Tahoma"/>
            <family val="2"/>
          </rPr>
          <t>1. 10938</t>
        </r>
      </text>
    </comment>
    <comment ref="V38" authorId="0" shapeId="0">
      <text>
        <r>
          <rPr>
            <b/>
            <sz val="9"/>
            <color indexed="81"/>
            <rFont val="Tahoma"/>
            <family val="2"/>
          </rPr>
          <t>1. 5979/03</t>
        </r>
      </text>
    </comment>
    <comment ref="S39" authorId="0" shapeId="0">
      <text>
        <r>
          <rPr>
            <b/>
            <sz val="9"/>
            <color indexed="81"/>
            <rFont val="Tahoma"/>
            <family val="2"/>
          </rPr>
          <t>1. 10938/18</t>
        </r>
      </text>
    </comment>
    <comment ref="T39" authorId="0" shapeId="0">
      <text>
        <r>
          <rPr>
            <b/>
            <sz val="9"/>
            <color indexed="81"/>
            <rFont val="Tahoma"/>
            <family val="2"/>
          </rPr>
          <t>1. 11713/01</t>
        </r>
      </text>
    </comment>
    <comment ref="U39" authorId="0" shapeId="0">
      <text>
        <r>
          <rPr>
            <b/>
            <sz val="9"/>
            <color indexed="81"/>
            <rFont val="Tahoma"/>
            <family val="2"/>
          </rPr>
          <t>1. 13554/04
2. 14920/26</t>
        </r>
      </text>
    </comment>
    <comment ref="V39" authorId="0" shapeId="0">
      <text>
        <r>
          <rPr>
            <b/>
            <sz val="9"/>
            <color indexed="81"/>
            <rFont val="Tahoma"/>
            <family val="2"/>
          </rPr>
          <t>1. 15377/03</t>
        </r>
      </text>
    </comment>
    <comment ref="W39" authorId="0" shapeId="0">
      <text>
        <r>
          <rPr>
            <b/>
            <sz val="9"/>
            <color indexed="81"/>
            <rFont val="Tahoma"/>
            <family val="2"/>
          </rPr>
          <t>1. 130/06</t>
        </r>
      </text>
    </comment>
    <comment ref="U40" authorId="0" shapeId="0">
      <text>
        <r>
          <rPr>
            <b/>
            <sz val="9"/>
            <color indexed="81"/>
            <rFont val="Tahoma"/>
            <family val="2"/>
          </rPr>
          <t>1. 9325/18</t>
        </r>
      </text>
    </comment>
    <comment ref="W40" authorId="0" shapeId="0">
      <text>
        <r>
          <rPr>
            <b/>
            <sz val="9"/>
            <color indexed="81"/>
            <rFont val="Tahoma"/>
            <family val="2"/>
          </rPr>
          <t>1. 158/08</t>
        </r>
      </text>
    </comment>
    <comment ref="T42" authorId="0" shapeId="0">
      <text>
        <r>
          <rPr>
            <b/>
            <sz val="9"/>
            <color indexed="81"/>
            <rFont val="Tahoma"/>
            <family val="2"/>
          </rPr>
          <t>1. 7784/01</t>
        </r>
      </text>
    </comment>
    <comment ref="U42" authorId="0" shapeId="0">
      <text>
        <r>
          <rPr>
            <b/>
            <sz val="9"/>
            <color indexed="81"/>
            <rFont val="Tahoma"/>
            <family val="2"/>
          </rPr>
          <t>1. 9325/18</t>
        </r>
      </text>
    </comment>
    <comment ref="W42" authorId="0" shapeId="0">
      <text>
        <r>
          <rPr>
            <b/>
            <sz val="9"/>
            <color indexed="81"/>
            <rFont val="Tahoma"/>
            <family val="2"/>
          </rPr>
          <t>1. 158/08</t>
        </r>
      </text>
    </comment>
    <comment ref="U44" authorId="0" shapeId="0">
      <text>
        <r>
          <rPr>
            <b/>
            <sz val="9"/>
            <color indexed="81"/>
            <rFont val="Tahoma"/>
            <family val="2"/>
          </rPr>
          <t>1. 5245/05</t>
        </r>
      </text>
    </comment>
    <comment ref="W44" authorId="0" shapeId="0">
      <text>
        <r>
          <rPr>
            <b/>
            <sz val="9"/>
            <color indexed="81"/>
            <rFont val="Tahoma"/>
            <family val="2"/>
          </rPr>
          <t>1. 501/16</t>
        </r>
      </text>
    </comment>
    <comment ref="S47" authorId="0" shapeId="0">
      <text>
        <r>
          <rPr>
            <b/>
            <sz val="9"/>
            <color indexed="81"/>
            <rFont val="Tahoma"/>
            <family val="2"/>
          </rPr>
          <t>1. 10939/18
2. 10992/18</t>
        </r>
      </text>
    </comment>
    <comment ref="T47" authorId="0" shapeId="0">
      <text>
        <r>
          <rPr>
            <b/>
            <sz val="9"/>
            <color indexed="81"/>
            <rFont val="Tahoma"/>
            <family val="2"/>
          </rPr>
          <t>1. 11713/01</t>
        </r>
      </text>
    </comment>
    <comment ref="U47" authorId="0" shapeId="0">
      <text>
        <r>
          <rPr>
            <b/>
            <sz val="9"/>
            <color indexed="81"/>
            <rFont val="Tahoma"/>
            <family val="2"/>
          </rPr>
          <t>1. 13553/04
2. 14920/26</t>
        </r>
      </text>
    </comment>
    <comment ref="V47" authorId="0" shapeId="0">
      <text>
        <r>
          <rPr>
            <b/>
            <sz val="9"/>
            <color indexed="81"/>
            <rFont val="Tahoma"/>
            <family val="2"/>
          </rPr>
          <t>1. 15377/03</t>
        </r>
      </text>
    </comment>
    <comment ref="W47" authorId="0" shapeId="0">
      <text>
        <r>
          <rPr>
            <b/>
            <sz val="9"/>
            <color indexed="81"/>
            <rFont val="Tahoma"/>
            <family val="2"/>
          </rPr>
          <t>1. 864/16</t>
        </r>
      </text>
    </comment>
    <comment ref="H48" authorId="0" shapeId="0">
      <text>
        <r>
          <rPr>
            <b/>
            <sz val="9"/>
            <color indexed="81"/>
            <rFont val="Tahoma"/>
            <family val="2"/>
          </rPr>
          <t>tên trúng thầu cũ: Khóa ba ngã có dây dẫn MPV</t>
        </r>
      </text>
    </comment>
    <comment ref="W49" authorId="0" shapeId="0">
      <text>
        <r>
          <rPr>
            <b/>
            <sz val="9"/>
            <color indexed="81"/>
            <rFont val="Tahoma"/>
            <family val="2"/>
          </rPr>
          <t>1. 136/17</t>
        </r>
      </text>
    </comment>
    <comment ref="S50" authorId="0" shapeId="0">
      <text>
        <r>
          <rPr>
            <b/>
            <sz val="9"/>
            <color indexed="81"/>
            <rFont val="Tahoma"/>
            <family val="2"/>
          </rPr>
          <t>1. 1719/17</t>
        </r>
      </text>
    </comment>
    <comment ref="T50" authorId="0" shapeId="0">
      <text>
        <r>
          <rPr>
            <b/>
            <sz val="9"/>
            <color indexed="81"/>
            <rFont val="Tahoma"/>
            <family val="2"/>
          </rPr>
          <t>1. 1862/09</t>
        </r>
      </text>
    </comment>
    <comment ref="U50" authorId="0" shapeId="0">
      <text>
        <r>
          <rPr>
            <b/>
            <sz val="9"/>
            <color indexed="81"/>
            <rFont val="Tahoma"/>
            <family val="2"/>
          </rPr>
          <t>1. 2027/01</t>
        </r>
      </text>
    </comment>
    <comment ref="V50" authorId="0" shapeId="0">
      <text>
        <r>
          <rPr>
            <b/>
            <sz val="9"/>
            <color indexed="81"/>
            <rFont val="Tahoma"/>
            <family val="2"/>
          </rPr>
          <t>1. 2294/03</t>
        </r>
      </text>
    </comment>
    <comment ref="W50" authorId="0" shapeId="0">
      <text>
        <r>
          <rPr>
            <b/>
            <sz val="9"/>
            <color indexed="81"/>
            <rFont val="Tahoma"/>
            <family val="2"/>
          </rPr>
          <t xml:space="preserve">1. 136/17
</t>
        </r>
      </text>
    </comment>
    <comment ref="V51" authorId="0" shapeId="0">
      <text>
        <r>
          <rPr>
            <b/>
            <sz val="9"/>
            <color indexed="81"/>
            <rFont val="Tahoma"/>
            <family val="2"/>
          </rPr>
          <t>1. 15311/02</t>
        </r>
      </text>
    </comment>
    <comment ref="S52" authorId="0" shapeId="0">
      <text>
        <r>
          <rPr>
            <b/>
            <sz val="9"/>
            <color indexed="81"/>
            <rFont val="Tahoma"/>
            <family val="2"/>
          </rPr>
          <t>1.00001719/17</t>
        </r>
      </text>
    </comment>
    <comment ref="T52" authorId="0" shapeId="0">
      <text>
        <r>
          <rPr>
            <b/>
            <sz val="9"/>
            <color indexed="81"/>
            <rFont val="Tahoma"/>
            <family val="2"/>
          </rPr>
          <t>1. 1862/09</t>
        </r>
      </text>
    </comment>
    <comment ref="U52" authorId="0" shapeId="0">
      <text>
        <r>
          <rPr>
            <b/>
            <sz val="9"/>
            <color indexed="81"/>
            <rFont val="Tahoma"/>
            <family val="2"/>
          </rPr>
          <t>1. 2027/01</t>
        </r>
      </text>
    </comment>
    <comment ref="V52" authorId="0" shapeId="0">
      <text>
        <r>
          <rPr>
            <b/>
            <sz val="9"/>
            <color indexed="81"/>
            <rFont val="Tahoma"/>
            <family val="2"/>
          </rPr>
          <t>1. 2294/3</t>
        </r>
      </text>
    </comment>
    <comment ref="W52" authorId="0" shapeId="0">
      <text>
        <r>
          <rPr>
            <b/>
            <sz val="9"/>
            <color indexed="81"/>
            <rFont val="Tahoma"/>
            <family val="2"/>
          </rPr>
          <t>1. 100/13</t>
        </r>
      </text>
    </comment>
    <comment ref="S53" authorId="0" shapeId="0">
      <text>
        <r>
          <rPr>
            <b/>
            <sz val="9"/>
            <color indexed="81"/>
            <rFont val="Tahoma"/>
            <family val="2"/>
          </rPr>
          <t>1. 00001719/17</t>
        </r>
      </text>
    </comment>
    <comment ref="T53" authorId="0" shapeId="0">
      <text>
        <r>
          <rPr>
            <b/>
            <sz val="9"/>
            <color indexed="81"/>
            <rFont val="Tahoma"/>
            <family val="2"/>
          </rPr>
          <t>1. 1862/09</t>
        </r>
      </text>
    </comment>
    <comment ref="S54" authorId="0" shapeId="0">
      <text>
        <r>
          <rPr>
            <b/>
            <sz val="9"/>
            <color indexed="81"/>
            <rFont val="Tahoma"/>
            <family val="2"/>
          </rPr>
          <t>1. 1719/17</t>
        </r>
      </text>
    </comment>
    <comment ref="W54" authorId="0" shapeId="0">
      <text>
        <r>
          <rPr>
            <b/>
            <sz val="9"/>
            <color indexed="81"/>
            <rFont val="Tahoma"/>
            <family val="2"/>
          </rPr>
          <t>1. 136/17</t>
        </r>
      </text>
    </comment>
    <comment ref="H55" authorId="0" shapeId="0">
      <text>
        <r>
          <rPr>
            <b/>
            <sz val="9"/>
            <color indexed="81"/>
            <rFont val="Tahoma"/>
            <family val="2"/>
          </rPr>
          <t xml:space="preserve">tên trúng thầu cũ: </t>
        </r>
        <r>
          <rPr>
            <sz val="9"/>
            <color indexed="81"/>
            <rFont val="Tahoma"/>
            <family val="2"/>
          </rPr>
          <t xml:space="preserve">
Mask oxy có túi khí trẻ em</t>
        </r>
      </text>
    </comment>
    <comment ref="U56" authorId="0" shapeId="0">
      <text>
        <r>
          <rPr>
            <b/>
            <sz val="9"/>
            <color indexed="81"/>
            <rFont val="Tahoma"/>
            <family val="2"/>
          </rPr>
          <t>1. 8482/04</t>
        </r>
      </text>
    </comment>
    <comment ref="S58" authorId="0" shapeId="0">
      <text>
        <r>
          <rPr>
            <b/>
            <sz val="9"/>
            <color indexed="81"/>
            <rFont val="Tahoma"/>
            <family val="2"/>
          </rPr>
          <t>1. 11669/20</t>
        </r>
      </text>
    </comment>
    <comment ref="T60" authorId="0" shapeId="0">
      <text>
        <r>
          <rPr>
            <b/>
            <sz val="9"/>
            <color indexed="81"/>
            <rFont val="Tahoma"/>
            <family val="2"/>
          </rPr>
          <t>1. 602/04</t>
        </r>
      </text>
    </comment>
    <comment ref="T62" authorId="0" shapeId="0">
      <text>
        <r>
          <rPr>
            <b/>
            <sz val="9"/>
            <color indexed="81"/>
            <rFont val="Tahoma"/>
            <family val="2"/>
          </rPr>
          <t>1. 11992/07</t>
        </r>
      </text>
    </comment>
    <comment ref="U62" authorId="0" shapeId="0">
      <text>
        <r>
          <rPr>
            <b/>
            <sz val="9"/>
            <color indexed="81"/>
            <rFont val="Tahoma"/>
            <family val="2"/>
          </rPr>
          <t>1. 13553/04
2. 14920/26</t>
        </r>
      </text>
    </comment>
    <comment ref="V62" authorId="0" shapeId="0">
      <text>
        <r>
          <rPr>
            <b/>
            <sz val="9"/>
            <color indexed="81"/>
            <rFont val="Tahoma"/>
            <family val="2"/>
          </rPr>
          <t>1. 15377/03</t>
        </r>
      </text>
    </comment>
    <comment ref="T63" authorId="0" shapeId="0">
      <text>
        <r>
          <rPr>
            <b/>
            <sz val="9"/>
            <color indexed="81"/>
            <rFont val="Tahoma"/>
            <family val="2"/>
          </rPr>
          <t>1. 1862/09</t>
        </r>
      </text>
    </comment>
    <comment ref="U63" authorId="0" shapeId="0">
      <text>
        <r>
          <rPr>
            <b/>
            <sz val="9"/>
            <color indexed="81"/>
            <rFont val="Tahoma"/>
            <family val="2"/>
          </rPr>
          <t>1. 2027/01</t>
        </r>
      </text>
    </comment>
    <comment ref="V63" authorId="0" shapeId="0">
      <text>
        <r>
          <rPr>
            <b/>
            <sz val="9"/>
            <color indexed="81"/>
            <rFont val="Tahoma"/>
            <family val="2"/>
          </rPr>
          <t>1. 2294/03</t>
        </r>
      </text>
    </comment>
    <comment ref="W63" authorId="0" shapeId="0">
      <text>
        <r>
          <rPr>
            <b/>
            <sz val="9"/>
            <color indexed="81"/>
            <rFont val="Tahoma"/>
            <family val="2"/>
          </rPr>
          <t>1. 136/17</t>
        </r>
      </text>
    </comment>
    <comment ref="W64" authorId="0" shapeId="0">
      <text>
        <r>
          <rPr>
            <b/>
            <sz val="9"/>
            <color indexed="81"/>
            <rFont val="Tahoma"/>
            <family val="2"/>
          </rPr>
          <t>1. 1007/20</t>
        </r>
      </text>
    </comment>
    <comment ref="S65" authorId="0" shapeId="0">
      <text>
        <r>
          <rPr>
            <b/>
            <sz val="9"/>
            <color indexed="81"/>
            <rFont val="Tahoma"/>
            <family val="2"/>
          </rPr>
          <t>1. 222/13</t>
        </r>
      </text>
    </comment>
    <comment ref="U66" authorId="0" shapeId="0">
      <text>
        <r>
          <rPr>
            <b/>
            <sz val="9"/>
            <color indexed="81"/>
            <rFont val="Tahoma"/>
            <family val="2"/>
          </rPr>
          <t>1. 13756/4</t>
        </r>
      </text>
    </comment>
    <comment ref="W66" authorId="0" shapeId="0">
      <text>
        <r>
          <rPr>
            <b/>
            <sz val="9"/>
            <color indexed="81"/>
            <rFont val="Tahoma"/>
            <family val="2"/>
          </rPr>
          <t>1. 153/06</t>
        </r>
      </text>
    </comment>
    <comment ref="S69" authorId="0" shapeId="0">
      <text>
        <r>
          <rPr>
            <b/>
            <sz val="9"/>
            <color indexed="81"/>
            <rFont val="Tahoma"/>
            <family val="2"/>
          </rPr>
          <t>1. 11410/16</t>
        </r>
      </text>
    </comment>
    <comment ref="U69" authorId="0" shapeId="0">
      <text>
        <r>
          <rPr>
            <b/>
            <sz val="9"/>
            <color indexed="81"/>
            <rFont val="Tahoma"/>
            <family val="2"/>
          </rPr>
          <t>1. 13756/04</t>
        </r>
      </text>
    </comment>
    <comment ref="V69" authorId="0" shapeId="0">
      <text>
        <r>
          <rPr>
            <b/>
            <sz val="9"/>
            <color indexed="81"/>
            <rFont val="Tahoma"/>
            <family val="2"/>
          </rPr>
          <t>1. 15311/02</t>
        </r>
      </text>
    </comment>
    <comment ref="W69" authorId="0" shapeId="0">
      <text>
        <r>
          <rPr>
            <b/>
            <sz val="9"/>
            <color indexed="81"/>
            <rFont val="Tahoma"/>
            <family val="2"/>
          </rPr>
          <t>1. 153/06
2. 675/15</t>
        </r>
      </text>
    </comment>
    <comment ref="S70" authorId="0" shapeId="0">
      <text>
        <r>
          <rPr>
            <b/>
            <sz val="9"/>
            <color indexed="81"/>
            <rFont val="Tahoma"/>
            <family val="2"/>
          </rPr>
          <t>1. 11410/16</t>
        </r>
      </text>
    </comment>
    <comment ref="V70" authorId="0" shapeId="0">
      <text>
        <r>
          <rPr>
            <b/>
            <sz val="9"/>
            <color indexed="81"/>
            <rFont val="Tahoma"/>
            <family val="2"/>
          </rPr>
          <t>1. 15311/02</t>
        </r>
      </text>
    </comment>
    <comment ref="W70" authorId="0" shapeId="0">
      <text>
        <r>
          <rPr>
            <b/>
            <sz val="9"/>
            <color indexed="81"/>
            <rFont val="Tahoma"/>
            <family val="2"/>
          </rPr>
          <t>1. 675/15</t>
        </r>
      </text>
    </comment>
    <comment ref="S72" authorId="0" shapeId="0">
      <text>
        <r>
          <rPr>
            <b/>
            <sz val="9"/>
            <color indexed="81"/>
            <rFont val="Tahoma"/>
            <family val="2"/>
          </rPr>
          <t>1. 10851/16
2. 11430/25</t>
        </r>
      </text>
    </comment>
    <comment ref="T72" authorId="0" shapeId="0">
      <text>
        <r>
          <rPr>
            <b/>
            <sz val="9"/>
            <color indexed="81"/>
            <rFont val="Tahoma"/>
            <family val="2"/>
          </rPr>
          <t>1. 11714/01</t>
        </r>
      </text>
    </comment>
    <comment ref="U72" authorId="0" shapeId="0">
      <text>
        <r>
          <rPr>
            <b/>
            <sz val="9"/>
            <color indexed="81"/>
            <rFont val="Tahoma"/>
            <family val="2"/>
          </rPr>
          <t>1. 13555/04</t>
        </r>
      </text>
    </comment>
    <comment ref="V72" authorId="0" shapeId="0">
      <text>
        <r>
          <rPr>
            <b/>
            <sz val="9"/>
            <color indexed="81"/>
            <rFont val="Tahoma"/>
            <family val="2"/>
          </rPr>
          <t>1. 15379/03</t>
        </r>
      </text>
    </comment>
    <comment ref="W72" authorId="0" shapeId="0">
      <text>
        <r>
          <rPr>
            <b/>
            <sz val="9"/>
            <color indexed="81"/>
            <rFont val="Tahoma"/>
            <family val="2"/>
          </rPr>
          <t>1. 863/16</t>
        </r>
      </text>
    </comment>
    <comment ref="S73" authorId="0" shapeId="0">
      <text>
        <r>
          <rPr>
            <b/>
            <sz val="9"/>
            <color indexed="81"/>
            <rFont val="Tahoma"/>
            <family val="2"/>
          </rPr>
          <t>1. 10851/16
2. 22430/25</t>
        </r>
      </text>
    </comment>
    <comment ref="T73" authorId="0" shapeId="0">
      <text>
        <r>
          <rPr>
            <b/>
            <sz val="9"/>
            <color indexed="81"/>
            <rFont val="Tahoma"/>
            <family val="2"/>
          </rPr>
          <t>1. 11714/01</t>
        </r>
      </text>
    </comment>
    <comment ref="U73" authorId="0" shapeId="0">
      <text>
        <r>
          <rPr>
            <b/>
            <sz val="9"/>
            <color indexed="81"/>
            <rFont val="Tahoma"/>
            <family val="2"/>
          </rPr>
          <t>1. 13555/04</t>
        </r>
      </text>
    </comment>
    <comment ref="V73" authorId="0" shapeId="0">
      <text>
        <r>
          <rPr>
            <b/>
            <sz val="9"/>
            <color indexed="81"/>
            <rFont val="Tahoma"/>
            <family val="2"/>
          </rPr>
          <t>15379/03</t>
        </r>
      </text>
    </comment>
    <comment ref="W73" authorId="0" shapeId="0">
      <text>
        <r>
          <rPr>
            <b/>
            <sz val="9"/>
            <color indexed="81"/>
            <rFont val="Tahoma"/>
            <family val="2"/>
          </rPr>
          <t>1.130/06
2. 863/16</t>
        </r>
      </text>
    </comment>
    <comment ref="W74" authorId="0" shapeId="0">
      <text>
        <r>
          <rPr>
            <b/>
            <sz val="9"/>
            <color indexed="81"/>
            <rFont val="Tahoma"/>
            <family val="2"/>
          </rPr>
          <t>1. 153/06</t>
        </r>
      </text>
    </comment>
    <comment ref="S75" authorId="0" shapeId="0">
      <text>
        <r>
          <rPr>
            <b/>
            <sz val="9"/>
            <color indexed="81"/>
            <rFont val="Tahoma"/>
            <family val="2"/>
          </rPr>
          <t>1. 6228/17</t>
        </r>
      </text>
    </comment>
    <comment ref="T75" authorId="0" shapeId="0">
      <text>
        <r>
          <rPr>
            <b/>
            <sz val="9"/>
            <color indexed="81"/>
            <rFont val="Tahoma"/>
            <family val="2"/>
          </rPr>
          <t>1. 6607/03
2. 7374/30</t>
        </r>
      </text>
    </comment>
    <comment ref="V75" authorId="0" shapeId="0">
      <text>
        <r>
          <rPr>
            <b/>
            <sz val="9"/>
            <color indexed="81"/>
            <rFont val="Tahoma"/>
            <family val="2"/>
          </rPr>
          <t>1. 8283/05</t>
        </r>
      </text>
    </comment>
    <comment ref="W75" authorId="0" shapeId="0">
      <text>
        <r>
          <rPr>
            <b/>
            <sz val="9"/>
            <color indexed="81"/>
            <rFont val="Tahoma"/>
            <family val="2"/>
          </rPr>
          <t>1. 568/20</t>
        </r>
      </text>
    </comment>
    <comment ref="T76" authorId="0" shapeId="0">
      <text>
        <r>
          <rPr>
            <b/>
            <sz val="9"/>
            <color indexed="81"/>
            <rFont val="Tahoma"/>
            <family val="2"/>
          </rPr>
          <t>1. 7784/01</t>
        </r>
      </text>
    </comment>
    <comment ref="S77" authorId="0" shapeId="0">
      <text>
        <r>
          <rPr>
            <b/>
            <sz val="9"/>
            <color indexed="81"/>
            <rFont val="Tahoma"/>
            <family val="2"/>
          </rPr>
          <t>1. 10851/16</t>
        </r>
      </text>
    </comment>
    <comment ref="T77" authorId="0" shapeId="0">
      <text>
        <r>
          <rPr>
            <b/>
            <sz val="9"/>
            <color indexed="81"/>
            <rFont val="Tahoma"/>
            <family val="2"/>
          </rPr>
          <t>. 11714/01</t>
        </r>
      </text>
    </comment>
    <comment ref="U77" authorId="0" shapeId="0">
      <text>
        <r>
          <rPr>
            <b/>
            <sz val="9"/>
            <color indexed="81"/>
            <rFont val="Tahoma"/>
            <family val="2"/>
          </rPr>
          <t>1. 13555/04</t>
        </r>
      </text>
    </comment>
    <comment ref="V77" authorId="0" shapeId="0">
      <text>
        <r>
          <rPr>
            <b/>
            <sz val="9"/>
            <color indexed="81"/>
            <rFont val="Tahoma"/>
            <family val="2"/>
          </rPr>
          <t>1. 15379/03</t>
        </r>
      </text>
    </comment>
    <comment ref="W77" authorId="0" shapeId="0">
      <text>
        <r>
          <rPr>
            <b/>
            <sz val="9"/>
            <color indexed="81"/>
            <rFont val="Tahoma"/>
            <family val="2"/>
          </rPr>
          <t>1. 863/16</t>
        </r>
      </text>
    </comment>
    <comment ref="S80" authorId="0" shapeId="0">
      <text>
        <r>
          <rPr>
            <b/>
            <sz val="9"/>
            <color indexed="81"/>
            <rFont val="Tahoma"/>
            <family val="2"/>
          </rPr>
          <t>1. 10851/16
2. 10850/16
3. 10992/18</t>
        </r>
      </text>
    </comment>
    <comment ref="T80" authorId="0" shapeId="0">
      <text>
        <r>
          <rPr>
            <b/>
            <sz val="9"/>
            <color indexed="81"/>
            <rFont val="Tahoma"/>
            <family val="2"/>
          </rPr>
          <t>1. 11712/01</t>
        </r>
      </text>
    </comment>
    <comment ref="U80" authorId="0" shapeId="0">
      <text>
        <r>
          <rPr>
            <b/>
            <sz val="9"/>
            <color indexed="81"/>
            <rFont val="Tahoma"/>
            <family val="2"/>
          </rPr>
          <t>1. 13556/04</t>
        </r>
      </text>
    </comment>
    <comment ref="V80" authorId="0" shapeId="0">
      <text>
        <r>
          <rPr>
            <b/>
            <sz val="9"/>
            <color indexed="81"/>
            <rFont val="Tahoma"/>
            <family val="2"/>
          </rPr>
          <t>1. 15378/03</t>
        </r>
      </text>
    </comment>
    <comment ref="W80" authorId="0" shapeId="0">
      <text>
        <r>
          <rPr>
            <b/>
            <sz val="9"/>
            <color indexed="81"/>
            <rFont val="Tahoma"/>
            <family val="2"/>
          </rPr>
          <t>1. 865/16</t>
        </r>
      </text>
    </comment>
    <comment ref="V81" authorId="0" shapeId="0">
      <text>
        <r>
          <rPr>
            <b/>
            <sz val="9"/>
            <color indexed="81"/>
            <rFont val="Tahoma"/>
            <family val="2"/>
          </rPr>
          <t>1. 15376/03</t>
        </r>
      </text>
    </comment>
    <comment ref="W81" authorId="0" shapeId="0">
      <text>
        <r>
          <rPr>
            <b/>
            <sz val="9"/>
            <color indexed="81"/>
            <rFont val="Tahoma"/>
            <family val="2"/>
          </rPr>
          <t>1. 130/06
2. 862/16</t>
        </r>
      </text>
    </comment>
    <comment ref="T83" authorId="0" shapeId="0">
      <text>
        <r>
          <rPr>
            <b/>
            <sz val="9"/>
            <color indexed="81"/>
            <rFont val="Tahoma"/>
            <family val="2"/>
          </rPr>
          <t>1. 46877/01
2. 50974/22</t>
        </r>
      </text>
    </comment>
    <comment ref="V83" authorId="0" shapeId="0">
      <text>
        <r>
          <rPr>
            <b/>
            <sz val="9"/>
            <color indexed="81"/>
            <rFont val="Tahoma"/>
            <family val="2"/>
          </rPr>
          <t xml:space="preserve">1. 58153/02
</t>
        </r>
      </text>
    </comment>
    <comment ref="W83" authorId="0" shapeId="0">
      <text>
        <r>
          <rPr>
            <b/>
            <sz val="9"/>
            <color indexed="81"/>
            <rFont val="Tahoma"/>
            <family val="2"/>
          </rPr>
          <t>1. 718/06</t>
        </r>
      </text>
    </comment>
    <comment ref="T84" authorId="0" shapeId="0">
      <text>
        <r>
          <rPr>
            <b/>
            <sz val="9"/>
            <color indexed="81"/>
            <rFont val="Tahoma"/>
            <family val="2"/>
          </rPr>
          <t>1. 13355/24</t>
        </r>
      </text>
    </comment>
    <comment ref="S85" authorId="0" shapeId="0">
      <text>
        <r>
          <rPr>
            <b/>
            <sz val="9"/>
            <color indexed="81"/>
            <rFont val="Tahoma"/>
            <family val="2"/>
          </rPr>
          <t>1. 6228/17</t>
        </r>
      </text>
    </comment>
    <comment ref="T85" authorId="0" shapeId="0">
      <text>
        <r>
          <rPr>
            <b/>
            <sz val="9"/>
            <color indexed="81"/>
            <rFont val="Tahoma"/>
            <family val="2"/>
          </rPr>
          <t>1. 6607/03
2. 7374/30</t>
        </r>
      </text>
    </comment>
    <comment ref="U85" authorId="0" shapeId="0">
      <text>
        <r>
          <rPr>
            <b/>
            <sz val="9"/>
            <color indexed="81"/>
            <rFont val="Tahoma"/>
            <family val="2"/>
          </rPr>
          <t>1. 7936/21</t>
        </r>
      </text>
    </comment>
    <comment ref="V85" authorId="0" shapeId="0">
      <text>
        <r>
          <rPr>
            <b/>
            <sz val="9"/>
            <color indexed="81"/>
            <rFont val="Tahoma"/>
            <family val="2"/>
          </rPr>
          <t>1. 8283/05</t>
        </r>
      </text>
    </comment>
    <comment ref="W85" authorId="0" shapeId="0">
      <text>
        <r>
          <rPr>
            <b/>
            <sz val="9"/>
            <color indexed="81"/>
            <rFont val="Tahoma"/>
            <family val="2"/>
          </rPr>
          <t>1. 35/03
2. 568/20</t>
        </r>
      </text>
    </comment>
    <comment ref="W86" authorId="0" shapeId="0">
      <text>
        <r>
          <rPr>
            <b/>
            <sz val="9"/>
            <color indexed="81"/>
            <rFont val="Tahoma"/>
            <family val="2"/>
          </rPr>
          <t>1. 864/16</t>
        </r>
      </text>
    </comment>
    <comment ref="S88" authorId="0" shapeId="0">
      <text>
        <r>
          <rPr>
            <b/>
            <sz val="9"/>
            <color indexed="81"/>
            <rFont val="Tahoma"/>
            <family val="2"/>
          </rPr>
          <t>1. 10850/16</t>
        </r>
      </text>
    </comment>
    <comment ref="T88" authorId="0" shapeId="0">
      <text>
        <r>
          <rPr>
            <b/>
            <sz val="9"/>
            <color indexed="81"/>
            <rFont val="Tahoma"/>
            <family val="2"/>
          </rPr>
          <t>1. 11992/7</t>
        </r>
      </text>
    </comment>
    <comment ref="U88" authorId="0" shapeId="0">
      <text>
        <r>
          <rPr>
            <b/>
            <sz val="9"/>
            <color indexed="81"/>
            <rFont val="Tahoma"/>
            <family val="2"/>
          </rPr>
          <t>1. 14920/26</t>
        </r>
      </text>
    </comment>
    <comment ref="W88" authorId="0" shapeId="0">
      <text>
        <r>
          <rPr>
            <b/>
            <sz val="9"/>
            <color indexed="81"/>
            <rFont val="Tahoma"/>
            <family val="2"/>
          </rPr>
          <t>1. 130/06</t>
        </r>
      </text>
    </comment>
    <comment ref="U90" authorId="0" shapeId="0">
      <text>
        <r>
          <rPr>
            <b/>
            <sz val="9"/>
            <color indexed="81"/>
            <rFont val="Tahoma"/>
            <family val="2"/>
          </rPr>
          <t>1. 13553/04</t>
        </r>
      </text>
    </comment>
    <comment ref="W90" authorId="0" shapeId="0">
      <text>
        <r>
          <rPr>
            <b/>
            <sz val="9"/>
            <color indexed="81"/>
            <rFont val="Tahoma"/>
            <family val="2"/>
          </rPr>
          <t>1. 864/16</t>
        </r>
      </text>
    </comment>
    <comment ref="T92" authorId="0" shapeId="0">
      <text>
        <r>
          <rPr>
            <b/>
            <sz val="9"/>
            <color indexed="81"/>
            <rFont val="Tahoma"/>
            <family val="2"/>
          </rPr>
          <t>1. 262/3
2. 293/21</t>
        </r>
      </text>
    </comment>
    <comment ref="U92" authorId="0" shapeId="0">
      <text>
        <r>
          <rPr>
            <b/>
            <sz val="9"/>
            <color indexed="81"/>
            <rFont val="Tahoma"/>
            <family val="2"/>
          </rPr>
          <t>1. 322/04</t>
        </r>
      </text>
    </comment>
    <comment ref="V92" authorId="0" shapeId="0">
      <text>
        <r>
          <rPr>
            <b/>
            <sz val="9"/>
            <color indexed="81"/>
            <rFont val="Tahoma"/>
            <family val="2"/>
          </rPr>
          <t>1. 377/03</t>
        </r>
      </text>
    </comment>
    <comment ref="W92" authorId="0" shapeId="0">
      <text>
        <r>
          <rPr>
            <b/>
            <sz val="9"/>
            <color indexed="81"/>
            <rFont val="Tahoma"/>
            <family val="2"/>
          </rPr>
          <t>1. 11/03
2. 41/15</t>
        </r>
      </text>
    </comment>
    <comment ref="T93" authorId="0" shapeId="0">
      <text>
        <r>
          <rPr>
            <b/>
            <sz val="9"/>
            <color indexed="81"/>
            <rFont val="Tahoma"/>
            <family val="2"/>
          </rPr>
          <t>1. 262/3
2. 293/21</t>
        </r>
      </text>
    </comment>
    <comment ref="U93" authorId="0" shapeId="0">
      <text>
        <r>
          <rPr>
            <b/>
            <sz val="9"/>
            <color indexed="81"/>
            <rFont val="Tahoma"/>
            <family val="2"/>
          </rPr>
          <t>1. 322/04</t>
        </r>
      </text>
    </comment>
    <comment ref="V93" authorId="0" shapeId="0">
      <text>
        <r>
          <rPr>
            <b/>
            <sz val="9"/>
            <color indexed="81"/>
            <rFont val="Tahoma"/>
            <family val="2"/>
          </rPr>
          <t>1. 377/03</t>
        </r>
      </text>
    </comment>
    <comment ref="W93" authorId="0" shapeId="0">
      <text>
        <r>
          <rPr>
            <b/>
            <sz val="9"/>
            <color indexed="81"/>
            <rFont val="Tahoma"/>
            <family val="2"/>
          </rPr>
          <t>1. 11/03
2. 41/15</t>
        </r>
      </text>
    </comment>
    <comment ref="S94" authorId="0" shapeId="0">
      <text>
        <r>
          <rPr>
            <b/>
            <sz val="9"/>
            <color indexed="81"/>
            <rFont val="Tahoma"/>
            <family val="2"/>
          </rPr>
          <t>1. 10939/18</t>
        </r>
      </text>
    </comment>
    <comment ref="T94" authorId="0" shapeId="0">
      <text>
        <r>
          <rPr>
            <b/>
            <sz val="9"/>
            <color indexed="81"/>
            <rFont val="Tahoma"/>
            <family val="2"/>
          </rPr>
          <t>1. 11713/01
2. 12403,11</t>
        </r>
      </text>
    </comment>
    <comment ref="U94" authorId="0" shapeId="0">
      <text>
        <r>
          <rPr>
            <b/>
            <sz val="9"/>
            <color indexed="81"/>
            <rFont val="Tahoma"/>
            <family val="2"/>
          </rPr>
          <t>1. 13553/04</t>
        </r>
      </text>
    </comment>
    <comment ref="V94" authorId="0" shapeId="0">
      <text>
        <r>
          <rPr>
            <b/>
            <sz val="9"/>
            <color indexed="81"/>
            <rFont val="Tahoma"/>
            <family val="2"/>
          </rPr>
          <t>1. 15376/03</t>
        </r>
      </text>
    </comment>
    <comment ref="W94" authorId="0" shapeId="0">
      <text>
        <r>
          <rPr>
            <b/>
            <sz val="9"/>
            <color indexed="81"/>
            <rFont val="Tahoma"/>
            <family val="2"/>
          </rPr>
          <t>1. 864/16</t>
        </r>
      </text>
    </comment>
    <comment ref="T96" authorId="0" shapeId="0">
      <text>
        <r>
          <rPr>
            <b/>
            <sz val="9"/>
            <color indexed="81"/>
            <rFont val="Tahoma"/>
            <family val="2"/>
          </rPr>
          <t>1. 1861/09</t>
        </r>
      </text>
    </comment>
    <comment ref="W96" authorId="0" shapeId="0">
      <text>
        <r>
          <rPr>
            <b/>
            <sz val="9"/>
            <color indexed="81"/>
            <rFont val="Tahoma"/>
            <family val="2"/>
          </rPr>
          <t>1. 136/17</t>
        </r>
      </text>
    </comment>
    <comment ref="T98" authorId="0" shapeId="0">
      <text>
        <r>
          <rPr>
            <b/>
            <sz val="9"/>
            <color indexed="81"/>
            <rFont val="Tahoma"/>
            <family val="2"/>
          </rPr>
          <t>1. 1861/09</t>
        </r>
      </text>
    </comment>
    <comment ref="U98" authorId="0" shapeId="0">
      <text>
        <r>
          <rPr>
            <b/>
            <sz val="9"/>
            <color indexed="81"/>
            <rFont val="Tahoma"/>
            <family val="2"/>
          </rPr>
          <t>1. 2035/04</t>
        </r>
      </text>
    </comment>
    <comment ref="T99" authorId="0" shapeId="0">
      <text>
        <r>
          <rPr>
            <b/>
            <sz val="9"/>
            <color indexed="81"/>
            <rFont val="Tahoma"/>
            <family val="2"/>
          </rPr>
          <t>1. 1861/09</t>
        </r>
      </text>
    </comment>
    <comment ref="U99" authorId="0" shapeId="0">
      <text>
        <r>
          <rPr>
            <b/>
            <sz val="9"/>
            <color indexed="81"/>
            <rFont val="Tahoma"/>
            <family val="2"/>
          </rPr>
          <t>1. 2035/04</t>
        </r>
      </text>
    </comment>
    <comment ref="U100" authorId="0" shapeId="0">
      <text>
        <r>
          <rPr>
            <b/>
            <sz val="9"/>
            <color indexed="81"/>
            <rFont val="Tahoma"/>
            <family val="2"/>
          </rPr>
          <t>1. 9034/1</t>
        </r>
      </text>
    </comment>
    <comment ref="V100" authorId="0" shapeId="0">
      <text>
        <r>
          <rPr>
            <b/>
            <sz val="9"/>
            <color indexed="81"/>
            <rFont val="Tahoma"/>
            <family val="2"/>
          </rPr>
          <t>1. 10951/30</t>
        </r>
      </text>
    </comment>
    <comment ref="T101" authorId="0" shapeId="0">
      <text>
        <r>
          <rPr>
            <b/>
            <sz val="9"/>
            <color indexed="81"/>
            <rFont val="Tahoma"/>
            <family val="2"/>
          </rPr>
          <t>1. 12593/08
2. 13354/24</t>
        </r>
      </text>
    </comment>
    <comment ref="U101" authorId="0" shapeId="0">
      <text>
        <r>
          <rPr>
            <b/>
            <sz val="9"/>
            <color indexed="81"/>
            <rFont val="Tahoma"/>
            <family val="2"/>
          </rPr>
          <t>1. 13756/04</t>
        </r>
      </text>
    </comment>
    <comment ref="S102" authorId="0" shapeId="0">
      <text>
        <r>
          <rPr>
            <b/>
            <sz val="9"/>
            <color indexed="81"/>
            <rFont val="Tahoma"/>
            <family val="2"/>
          </rPr>
          <t>1. 11410/16</t>
        </r>
      </text>
    </comment>
    <comment ref="U102" authorId="0" shapeId="0">
      <text>
        <r>
          <rPr>
            <b/>
            <sz val="9"/>
            <color indexed="81"/>
            <rFont val="Tahoma"/>
            <family val="2"/>
          </rPr>
          <t>1. 13756/04</t>
        </r>
      </text>
    </comment>
    <comment ref="W102" authorId="0" shapeId="0">
      <text>
        <r>
          <rPr>
            <b/>
            <sz val="9"/>
            <color indexed="81"/>
            <rFont val="Tahoma"/>
            <family val="2"/>
          </rPr>
          <t>1. 675/15</t>
        </r>
      </text>
    </comment>
    <comment ref="T103" authorId="0" shapeId="0">
      <text>
        <r>
          <rPr>
            <b/>
            <sz val="9"/>
            <color indexed="81"/>
            <rFont val="Tahoma"/>
            <family val="2"/>
          </rPr>
          <t>1. 8102/04</t>
        </r>
      </text>
    </comment>
    <comment ref="T104" authorId="0" shapeId="0">
      <text>
        <r>
          <rPr>
            <b/>
            <sz val="9"/>
            <color indexed="81"/>
            <rFont val="Tahoma"/>
            <family val="2"/>
          </rPr>
          <t>1. 8102/04</t>
        </r>
      </text>
    </comment>
    <comment ref="U104" authorId="0" shapeId="0">
      <text>
        <r>
          <rPr>
            <b/>
            <sz val="9"/>
            <color indexed="81"/>
            <rFont val="Tahoma"/>
            <family val="2"/>
          </rPr>
          <t>1. 9034/1</t>
        </r>
      </text>
    </comment>
    <comment ref="V104" authorId="0" shapeId="0">
      <text>
        <r>
          <rPr>
            <b/>
            <sz val="9"/>
            <color indexed="81"/>
            <rFont val="Tahoma"/>
            <family val="2"/>
          </rPr>
          <t>1. 10016/02</t>
        </r>
      </text>
    </comment>
    <comment ref="S107" authorId="0" shapeId="0">
      <text>
        <r>
          <rPr>
            <b/>
            <sz val="9"/>
            <color indexed="81"/>
            <rFont val="Tahoma"/>
            <family val="2"/>
          </rPr>
          <t>1. 11430/25</t>
        </r>
      </text>
    </comment>
    <comment ref="U107" authorId="0" shapeId="0">
      <text>
        <r>
          <rPr>
            <b/>
            <sz val="9"/>
            <color indexed="81"/>
            <rFont val="Tahoma"/>
            <family val="2"/>
          </rPr>
          <t>1. 13556/04</t>
        </r>
      </text>
    </comment>
    <comment ref="V107" authorId="0" shapeId="0">
      <text>
        <r>
          <rPr>
            <b/>
            <sz val="9"/>
            <color indexed="81"/>
            <rFont val="Tahoma"/>
            <family val="2"/>
          </rPr>
          <t>1. 15378/03</t>
        </r>
      </text>
    </comment>
    <comment ref="W107" authorId="0" shapeId="0">
      <text>
        <r>
          <rPr>
            <b/>
            <sz val="9"/>
            <color indexed="81"/>
            <rFont val="Tahoma"/>
            <family val="2"/>
          </rPr>
          <t>1. 865/16</t>
        </r>
      </text>
    </comment>
    <comment ref="S108" authorId="0" shapeId="0">
      <text>
        <r>
          <rPr>
            <b/>
            <sz val="9"/>
            <color indexed="81"/>
            <rFont val="Tahoma"/>
            <family val="2"/>
          </rPr>
          <t>1. 11429/25</t>
        </r>
      </text>
    </comment>
    <comment ref="U108" authorId="0" shapeId="0">
      <text>
        <r>
          <rPr>
            <b/>
            <sz val="9"/>
            <color indexed="81"/>
            <rFont val="Tahoma"/>
            <family val="2"/>
          </rPr>
          <t>1. 13556/04</t>
        </r>
      </text>
    </comment>
    <comment ref="V108" authorId="0" shapeId="0">
      <text>
        <r>
          <rPr>
            <b/>
            <sz val="9"/>
            <color indexed="81"/>
            <rFont val="Tahoma"/>
            <family val="2"/>
          </rPr>
          <t>1. 15378/03</t>
        </r>
      </text>
    </comment>
    <comment ref="W108" authorId="0" shapeId="0">
      <text>
        <r>
          <rPr>
            <b/>
            <sz val="9"/>
            <color indexed="81"/>
            <rFont val="Tahoma"/>
            <family val="2"/>
          </rPr>
          <t>1. 865/16</t>
        </r>
      </text>
    </comment>
    <comment ref="S110" authorId="0" shapeId="0">
      <text>
        <r>
          <rPr>
            <b/>
            <sz val="9"/>
            <color indexed="81"/>
            <rFont val="Tahoma"/>
            <family val="2"/>
          </rPr>
          <t>1. 11410/16</t>
        </r>
      </text>
    </comment>
    <comment ref="T110" authorId="0" shapeId="0">
      <text>
        <r>
          <rPr>
            <b/>
            <sz val="9"/>
            <color indexed="81"/>
            <rFont val="Tahoma"/>
            <family val="2"/>
          </rPr>
          <t>1. 13355/24</t>
        </r>
      </text>
    </comment>
    <comment ref="V110" authorId="0" shapeId="0">
      <text>
        <r>
          <rPr>
            <b/>
            <sz val="9"/>
            <color indexed="81"/>
            <rFont val="Tahoma"/>
            <family val="2"/>
          </rPr>
          <t>1. 15311/02
2. 16194/17</t>
        </r>
      </text>
    </comment>
    <comment ref="W110" authorId="0" shapeId="0">
      <text>
        <r>
          <rPr>
            <b/>
            <sz val="9"/>
            <color indexed="81"/>
            <rFont val="Tahoma"/>
            <family val="2"/>
          </rPr>
          <t>1. 153/06
2. 675/15</t>
        </r>
      </text>
    </comment>
    <comment ref="W111" authorId="0" shapeId="0">
      <text>
        <r>
          <rPr>
            <b/>
            <sz val="9"/>
            <color indexed="81"/>
            <rFont val="Tahoma"/>
            <family val="2"/>
          </rPr>
          <t>1. 35/03
2. 568/20</t>
        </r>
      </text>
    </comment>
    <comment ref="T113" authorId="0" shapeId="0">
      <text>
        <r>
          <rPr>
            <b/>
            <sz val="9"/>
            <color indexed="81"/>
            <rFont val="Tahoma"/>
            <family val="2"/>
          </rPr>
          <t>1. 8084/18</t>
        </r>
      </text>
    </comment>
    <comment ref="T114" authorId="0" shapeId="0">
      <text>
        <r>
          <rPr>
            <b/>
            <sz val="9"/>
            <color indexed="81"/>
            <rFont val="Tahoma"/>
            <family val="2"/>
          </rPr>
          <t>1. 8084/18</t>
        </r>
      </text>
    </comment>
    <comment ref="T115" authorId="0" shapeId="0">
      <text>
        <r>
          <rPr>
            <b/>
            <sz val="9"/>
            <color indexed="81"/>
            <rFont val="Tahoma"/>
            <family val="2"/>
          </rPr>
          <t>1. 602/04</t>
        </r>
      </text>
    </comment>
    <comment ref="T116" authorId="0" shapeId="0">
      <text>
        <r>
          <rPr>
            <b/>
            <sz val="9"/>
            <color indexed="81"/>
            <rFont val="Tahoma"/>
            <family val="2"/>
          </rPr>
          <t>1. 1862/09</t>
        </r>
      </text>
    </comment>
    <comment ref="S117" authorId="0" shapeId="0">
      <text>
        <r>
          <rPr>
            <b/>
            <sz val="9"/>
            <color indexed="81"/>
            <rFont val="Tahoma"/>
            <family val="2"/>
          </rPr>
          <t>1. 193/19</t>
        </r>
      </text>
    </comment>
    <comment ref="S118" authorId="0" shapeId="0">
      <text>
        <r>
          <rPr>
            <b/>
            <sz val="9"/>
            <color indexed="81"/>
            <rFont val="Tahoma"/>
            <family val="2"/>
          </rPr>
          <t>1. 193/19</t>
        </r>
      </text>
    </comment>
    <comment ref="V118" authorId="0" shapeId="0">
      <text>
        <r>
          <rPr>
            <b/>
            <sz val="9"/>
            <color indexed="81"/>
            <rFont val="Tahoma"/>
            <family val="2"/>
          </rPr>
          <t>1. 00000275/18</t>
        </r>
      </text>
    </comment>
    <comment ref="S119" authorId="0" shapeId="0">
      <text>
        <r>
          <rPr>
            <b/>
            <sz val="9"/>
            <color indexed="81"/>
            <rFont val="Tahoma"/>
            <family val="2"/>
          </rPr>
          <t>1. 874/25</t>
        </r>
      </text>
    </comment>
    <comment ref="V119" authorId="0" shapeId="0">
      <text>
        <r>
          <rPr>
            <b/>
            <sz val="9"/>
            <color indexed="81"/>
            <rFont val="Tahoma"/>
            <family val="2"/>
          </rPr>
          <t>1. 1127/02</t>
        </r>
      </text>
    </comment>
    <comment ref="U120" authorId="0" shapeId="0">
      <text>
        <r>
          <rPr>
            <b/>
            <sz val="9"/>
            <color indexed="81"/>
            <rFont val="Tahoma"/>
            <family val="2"/>
          </rPr>
          <t>1. 9325/18</t>
        </r>
      </text>
    </comment>
    <comment ref="W120" authorId="0" shapeId="0">
      <text>
        <r>
          <rPr>
            <b/>
            <sz val="9"/>
            <color indexed="81"/>
            <rFont val="Tahoma"/>
            <family val="2"/>
          </rPr>
          <t>1. 158/08</t>
        </r>
      </text>
    </comment>
    <comment ref="T121" authorId="0" shapeId="0">
      <text>
        <r>
          <rPr>
            <b/>
            <sz val="9"/>
            <color indexed="81"/>
            <rFont val="Tahoma"/>
            <family val="2"/>
          </rPr>
          <t>1. 46877/01</t>
        </r>
      </text>
    </comment>
    <comment ref="W121" authorId="0" shapeId="0">
      <text>
        <r>
          <rPr>
            <b/>
            <sz val="9"/>
            <color indexed="81"/>
            <rFont val="Tahoma"/>
            <family val="2"/>
          </rPr>
          <t>1. 2823/16</t>
        </r>
      </text>
    </comment>
    <comment ref="W122" authorId="0" shapeId="0">
      <text>
        <r>
          <rPr>
            <b/>
            <sz val="9"/>
            <color indexed="81"/>
            <rFont val="Tahoma"/>
            <family val="2"/>
          </rPr>
          <t>1. 1098/07</t>
        </r>
      </text>
    </comment>
    <comment ref="S123" authorId="0" shapeId="0">
      <text>
        <r>
          <rPr>
            <b/>
            <sz val="9"/>
            <color indexed="81"/>
            <rFont val="Tahoma"/>
            <family val="2"/>
          </rPr>
          <t>1. 2025/25</t>
        </r>
      </text>
    </comment>
    <comment ref="U123" authorId="0" shapeId="0">
      <text>
        <r>
          <rPr>
            <b/>
            <sz val="9"/>
            <color indexed="81"/>
            <rFont val="Tahoma"/>
            <family val="2"/>
          </rPr>
          <t>1. 2447/19</t>
        </r>
      </text>
    </comment>
    <comment ref="V123" authorId="0" shapeId="0">
      <text>
        <r>
          <rPr>
            <b/>
            <sz val="9"/>
            <color indexed="81"/>
            <rFont val="Tahoma"/>
            <family val="2"/>
          </rPr>
          <t>1. 2539/02</t>
        </r>
      </text>
    </comment>
    <comment ref="W123" authorId="0" shapeId="0">
      <text>
        <r>
          <rPr>
            <b/>
            <sz val="9"/>
            <color indexed="81"/>
            <rFont val="Tahoma"/>
            <family val="2"/>
          </rPr>
          <t>1. 156/18</t>
        </r>
      </text>
    </comment>
    <comment ref="S124" authorId="0" shapeId="0">
      <text>
        <r>
          <rPr>
            <b/>
            <sz val="9"/>
            <color indexed="81"/>
            <rFont val="Tahoma"/>
            <family val="2"/>
          </rPr>
          <t xml:space="preserve">1. 1044/28
</t>
        </r>
      </text>
    </comment>
    <comment ref="T124" authorId="0" shapeId="0">
      <text>
        <r>
          <rPr>
            <b/>
            <sz val="9"/>
            <color indexed="81"/>
            <rFont val="Tahoma"/>
            <family val="2"/>
          </rPr>
          <t>1. 1056/1
2. 1060/2
3. 1092/14
4. 1106/16
5. 1120/21
6. 1124/21</t>
        </r>
      </text>
    </comment>
    <comment ref="U124" authorId="0" shapeId="0">
      <text>
        <r>
          <rPr>
            <b/>
            <sz val="9"/>
            <color indexed="81"/>
            <rFont val="Tahoma"/>
            <family val="2"/>
          </rPr>
          <t>1. 1183/6</t>
        </r>
      </text>
    </comment>
    <comment ref="V124" authorId="0" shapeId="0">
      <text>
        <r>
          <rPr>
            <b/>
            <sz val="9"/>
            <color indexed="81"/>
            <rFont val="Tahoma"/>
            <family val="2"/>
          </rPr>
          <t>1. 1382/26
2. 1394/30</t>
        </r>
      </text>
    </comment>
    <comment ref="S125" authorId="0" shapeId="0">
      <text>
        <r>
          <rPr>
            <b/>
            <sz val="9"/>
            <color indexed="81"/>
            <rFont val="Tahoma"/>
            <family val="2"/>
          </rPr>
          <t>1. 649/13</t>
        </r>
      </text>
    </comment>
    <comment ref="V125" authorId="0" shapeId="0">
      <text>
        <r>
          <rPr>
            <b/>
            <sz val="9"/>
            <color indexed="81"/>
            <rFont val="Tahoma"/>
            <family val="2"/>
          </rPr>
          <t>1. 00000961/18</t>
        </r>
      </text>
    </comment>
  </commentList>
</comments>
</file>

<file path=xl/comments6.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7.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8.xml><?xml version="1.0" encoding="utf-8"?>
<comments xmlns="http://schemas.openxmlformats.org/spreadsheetml/2006/main">
  <authors>
    <author>Administrator</author>
  </authors>
  <commentList>
    <comment ref="F41" authorId="0" shapeId="0">
      <text>
        <r>
          <rPr>
            <b/>
            <sz val="9"/>
            <color indexed="81"/>
            <rFont val="Tahoma"/>
            <family val="2"/>
          </rPr>
          <t xml:space="preserve">Administrator:
</t>
        </r>
        <r>
          <rPr>
            <sz val="9"/>
            <color indexed="81"/>
            <rFont val="Tahoma"/>
            <family val="2"/>
          </rPr>
          <t>Bộ gồm những gì?</t>
        </r>
      </text>
    </comment>
    <comment ref="F45" authorId="0" shapeId="0">
      <text>
        <r>
          <rPr>
            <b/>
            <sz val="9"/>
            <color indexed="81"/>
            <rFont val="Tahoma"/>
            <family val="2"/>
          </rPr>
          <t xml:space="preserve">Administrator:
</t>
        </r>
        <r>
          <rPr>
            <sz val="9"/>
            <color indexed="81"/>
            <rFont val="Tahoma"/>
            <family val="2"/>
          </rPr>
          <t>Bộ gồm những gì?</t>
        </r>
      </text>
    </comment>
  </commentList>
</comments>
</file>

<file path=xl/comments9.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sharedStrings.xml><?xml version="1.0" encoding="utf-8"?>
<sst xmlns="http://schemas.openxmlformats.org/spreadsheetml/2006/main" count="16110" uniqueCount="4327">
  <si>
    <t>STT</t>
  </si>
  <si>
    <t>Tên mặt hàng</t>
  </si>
  <si>
    <t>ĐVT</t>
  </si>
  <si>
    <t>Cái</t>
  </si>
  <si>
    <t>Cây</t>
  </si>
  <si>
    <t>Bộ</t>
  </si>
  <si>
    <t>N01</t>
  </si>
  <si>
    <t>BƠM TIÊM, KIM TIÊM, KIM LUỒN, KIM GÂY TÊ, KIM CHÂM CỨU</t>
  </si>
  <si>
    <t>Bơm tiêm 10ml, 23G x 1"</t>
  </si>
  <si>
    <t>Bơm tiêm 1ml, kim 26G x 1/2"</t>
  </si>
  <si>
    <t>Bơm tiêm 20ml, kim 23G x 1"</t>
  </si>
  <si>
    <t>Bơm tiêm 3ml, kim 23G x 1"</t>
  </si>
  <si>
    <t>Bơm tiêm 3ml, kim 25G x 1"</t>
  </si>
  <si>
    <t>Bơm tiêm 5 ml, kim 23G x 1"</t>
  </si>
  <si>
    <t>Bơm tiêm 50ml có kim, kim 23G x 1"</t>
  </si>
  <si>
    <t>Bơm tiêm 50ml không kim đầu to</t>
  </si>
  <si>
    <t>Bơm tiêm insulin các loại, cỡ kim 30G x 1/2</t>
  </si>
  <si>
    <t>Kim tiêm rời 18G</t>
  </si>
  <si>
    <t>Kim tiêm rời 25G</t>
  </si>
  <si>
    <t>Kim gây tê tủy sống 25G x 3 1/2" 0,5 x 88mm</t>
  </si>
  <si>
    <t>Nút chặn đuôi kim luồn (có cổng tiêm thuốc) các cỡ</t>
  </si>
  <si>
    <t>N02</t>
  </si>
  <si>
    <t>CHỈ CÁC LOẠI</t>
  </si>
  <si>
    <t>Chỉ collagen 1/0 dài 75cm, kim tròn 26mm</t>
  </si>
  <si>
    <t>Chỉ collagen 2/0 dài 75cm, kim tròn 26mm</t>
  </si>
  <si>
    <t>Chỉ collagen 3/0 dài 75cm, kim tròn 26mm</t>
  </si>
  <si>
    <t>Chỉ collagen 4/0 dài 75cm, kim tròn 26mm</t>
  </si>
  <si>
    <t>Chỉ nylon 4/0 kim tam giác 18mm 3/8c, dài 75cm</t>
  </si>
  <si>
    <t>Chỉ nylon 5/0 kim tam giác 16mm 3/8c, dài 75cm</t>
  </si>
  <si>
    <t>Chỉ nylon 9/0 2 kim hình thang 6mm 3/8c, dài 30cm</t>
  </si>
  <si>
    <t>Chỉ nylon 10/0 2 kim hình thang 6mm 3/8c, dài 30cm</t>
  </si>
  <si>
    <t>Chỉ tan tổng hợp đơn sợi polydioxanone số 6/0 dài 45cm, 1 kim tròn đầu tròn dài 13mm 1/2 vòng tròn</t>
  </si>
  <si>
    <t>N03</t>
  </si>
  <si>
    <t>DÂY TRUYỀN, DÂY NỐI, DÂY OXY, MASK</t>
  </si>
  <si>
    <t>Dây truyền dịch 20 giọt/ml có màng lọc, có air, không DEHP</t>
  </si>
  <si>
    <t>Dây 3 ngã  ≥ 20cm</t>
  </si>
  <si>
    <t>Dây oxy 2 nhánh trẻ em 1 cái/bao</t>
  </si>
  <si>
    <t>Dây oxy 2 nhánh người lớn 1 cái/bao</t>
  </si>
  <si>
    <t>Mask phun khí dung người lớn</t>
  </si>
  <si>
    <t>Mask phun khí dung trẻ em</t>
  </si>
  <si>
    <t>Mask oxy có túi khí người lớn</t>
  </si>
  <si>
    <t>Mask oxy có túi khí trẻ em</t>
  </si>
  <si>
    <t>Mask thanh quản số 4 (50-70kg)</t>
  </si>
  <si>
    <t>Dây nối cho máy bơm tiêm tự động không chứa chất DEHP có thể tích tồn lưu nhỏ, dài 140cm</t>
  </si>
  <si>
    <t>Dây truyền máu, chế phẩm máu</t>
  </si>
  <si>
    <t>N04</t>
  </si>
  <si>
    <t>ỐNG, BÌNH DẪN CÁC LOẠI</t>
  </si>
  <si>
    <t>Ống đặt nội khí quản có bóng các cỡ 3; 4; 5; 5,5; 6; 6,5; 7-7,5; 8</t>
  </si>
  <si>
    <t>Ống nẫng Cathete Mount</t>
  </si>
  <si>
    <t>Ống hút đàm nhi, có khóa số 8F -12F</t>
  </si>
  <si>
    <t>Ống hút đàm người lớn, có khóa, số 14 - 16</t>
  </si>
  <si>
    <t>Ống thông dạ dày số 8-18-20FR (Stomach tube)</t>
  </si>
  <si>
    <t>Ống thông tiểu không bóng số 14 - 16Fr (Sonde Nelaton)</t>
  </si>
  <si>
    <t>Ống thông tiểu có bóng 2 nhánh số 14-16Fr (Sonde Foley)</t>
  </si>
  <si>
    <t>Túi nước tiểu</t>
  </si>
  <si>
    <t>Ống thông hậu môn số 24-28Fr (Sonde Rectal)</t>
  </si>
  <si>
    <t>Bộ bơm hút điều hòa Karman</t>
  </si>
  <si>
    <t>Ống hút thai tiệt trùng số 4-5-6</t>
  </si>
  <si>
    <t>N05</t>
  </si>
  <si>
    <t>DAO MỔ CÁC LOẠI</t>
  </si>
  <si>
    <t>Lưỡi dao mổ tiệt trùng, thép carbon/thép không gỉ số 10</t>
  </si>
  <si>
    <t>Lưỡi dao mổ tiệt trùng, thép carbon/thép không gỉ số 15</t>
  </si>
  <si>
    <t>N06</t>
  </si>
  <si>
    <t>BĂNG BỘT, BĂNG THUN, BĂNG CUỘN, BĂNG KEO</t>
  </si>
  <si>
    <t>Băng bột 10cm x 2,7m</t>
  </si>
  <si>
    <t>Băng bột 15cm x 2,7m</t>
  </si>
  <si>
    <t>Băng thun trắng 2 móc 7,5cm x 2m</t>
  </si>
  <si>
    <t>Băng thun trắng 3 móc 10cm x 2m</t>
  </si>
  <si>
    <t>Băng cuộn y tế 9cm x 2,5m</t>
  </si>
  <si>
    <t>Băng cuộn bản lớn 15cm x 10m Urgoderm hoặc tương đương</t>
  </si>
  <si>
    <t>Băng keo lụa 2,5cm x 9m</t>
  </si>
  <si>
    <t>Băng dính cá nhân kích thước tương đương 2cm x 6cm</t>
  </si>
  <si>
    <t xml:space="preserve">Băng garo </t>
  </si>
  <si>
    <t>N07</t>
  </si>
  <si>
    <t>GĂNG TAY</t>
  </si>
  <si>
    <t>Găng phẫu thuật tiệt trùng số 6,5 - 7 - 7.5</t>
  </si>
  <si>
    <t>Găng kiểm tra y tế cỡ S - M</t>
  </si>
  <si>
    <t>N08</t>
  </si>
  <si>
    <t>BÔNG, GẠC</t>
  </si>
  <si>
    <t>Bông gòn y tế</t>
  </si>
  <si>
    <t>Bông không thấm nước</t>
  </si>
  <si>
    <t>Gạc phẫu thuật tiệt trùng 30cm x 30cm x 6 lớp có cản quang</t>
  </si>
  <si>
    <t>Gạc dẫn lưu vô trùng size: 1cm x 300cm x 4 lớp</t>
  </si>
  <si>
    <t>N09</t>
  </si>
  <si>
    <t>N10</t>
  </si>
  <si>
    <t>N11</t>
  </si>
  <si>
    <t>GEL</t>
  </si>
  <si>
    <t>Gel siêu âm</t>
  </si>
  <si>
    <t>Gel bôi trơn trong Nội soi K-Y hoặc tương đương (Tube/ 50 gram)</t>
  </si>
  <si>
    <t>N12</t>
  </si>
  <si>
    <t>GIẤY IN GHI HÌNH ẢNH</t>
  </si>
  <si>
    <t>Giấy điện tim 3 cần 63mm x 30m, lõi tròn bằng nhựa cứng</t>
  </si>
  <si>
    <t>N13</t>
  </si>
  <si>
    <t>N14</t>
  </si>
  <si>
    <t>VẬT TƯ TIÊU HAO KHÁM BỆNH</t>
  </si>
  <si>
    <t>Khẩu trang y tế 4 lớp</t>
  </si>
  <si>
    <t>N15</t>
  </si>
  <si>
    <t>VẬT TƯ TIÊU HAO TRONG THỦ THUẬT, PHẪU THUẬT</t>
  </si>
  <si>
    <t>Airway các cỡ</t>
  </si>
  <si>
    <t>Lọc khuẩn dùng cho máy hút dịch</t>
  </si>
  <si>
    <t>Điện cực tim dùng 1 lần</t>
  </si>
  <si>
    <t>Hộp nhựa hủy kim 1,5L</t>
  </si>
  <si>
    <t>Kính bảo hộ</t>
  </si>
  <si>
    <t>Miếng dán che lông mi</t>
  </si>
  <si>
    <t>Tăm bông ngắn</t>
  </si>
  <si>
    <t xml:space="preserve">Tăm bông lấy mẫu xét nghiệm que dài </t>
  </si>
  <si>
    <t>Bao cao su</t>
  </si>
  <si>
    <t>N16</t>
  </si>
  <si>
    <t>VẬT TƯ TIÊU HAO X-QUANG</t>
  </si>
  <si>
    <t>Phim kỹ thuật số tương đương FUJI DRYPIX 4000 (26cm x 36cm)</t>
  </si>
  <si>
    <t>Phim kỹ thuật số tương đương FUJI DRYPIX 4000 (20cm x 25cm)</t>
  </si>
  <si>
    <t>Phim nha</t>
  </si>
  <si>
    <t>Hóa chất rửa phim quy ước (Auto Fixer + Auto Developer)</t>
  </si>
  <si>
    <t>Tép</t>
  </si>
  <si>
    <t>Sợi</t>
  </si>
  <si>
    <t>Cuộn</t>
  </si>
  <si>
    <t>Miếng</t>
  </si>
  <si>
    <t>Đôi</t>
  </si>
  <si>
    <t>Kg</t>
  </si>
  <si>
    <t>Gram</t>
  </si>
  <si>
    <t>Xấp</t>
  </si>
  <si>
    <t>Hộp</t>
  </si>
  <si>
    <t>Tấm</t>
  </si>
  <si>
    <t>Kim tiêm rời 26G x 1 1/2</t>
  </si>
  <si>
    <t>Gạc hút y tế khổ 0.8m</t>
  </si>
  <si>
    <t>Mét</t>
  </si>
  <si>
    <t>Chỉ collagen số 1, không kim, dài 150 cm</t>
  </si>
  <si>
    <t>Kim luồn tĩnh mạch có cánh, có cửa, có đầu bảo vệ, có cản quang ngầm các số từ 16G</t>
  </si>
  <si>
    <t>Dây nối oxy</t>
  </si>
  <si>
    <t>Chỉ collagen 3/0 dài 75cm, kim tam giác 26mm</t>
  </si>
  <si>
    <t>Kim luồn tĩnh mạch có cánh, có cửa, có đầu bảo vệ, có cản quang ngầm các số từ 22G</t>
  </si>
  <si>
    <t>Ống đặt nội khí quản có lò xo các cỡ từ 5,0 đến 6,5</t>
  </si>
  <si>
    <t>Mask gây mê số 4</t>
  </si>
  <si>
    <t>Kềm sinh thiết, đường kính 2.3mm, dài 1600mm</t>
  </si>
  <si>
    <t>Catheter tĩnh mạch trung tâm 2 nòng</t>
  </si>
  <si>
    <t>A</t>
  </si>
  <si>
    <t>C</t>
  </si>
  <si>
    <t>D</t>
  </si>
  <si>
    <t>E</t>
  </si>
  <si>
    <t>N01.1</t>
  </si>
  <si>
    <t>N01.2</t>
  </si>
  <si>
    <t>N01.3</t>
  </si>
  <si>
    <t>N01.4</t>
  </si>
  <si>
    <t>N01.5</t>
  </si>
  <si>
    <t>N01.6</t>
  </si>
  <si>
    <t>N01.7</t>
  </si>
  <si>
    <t>N01.8</t>
  </si>
  <si>
    <t>N01.9</t>
  </si>
  <si>
    <t>N01.10</t>
  </si>
  <si>
    <t>N01.11</t>
  </si>
  <si>
    <t>N01.12</t>
  </si>
  <si>
    <t>N01.13</t>
  </si>
  <si>
    <t>N01.14</t>
  </si>
  <si>
    <t>N01.15</t>
  </si>
  <si>
    <t>N01.16</t>
  </si>
  <si>
    <t>N01.17</t>
  </si>
  <si>
    <t>N01.18</t>
  </si>
  <si>
    <t>N01.20</t>
  </si>
  <si>
    <t>N01.21</t>
  </si>
  <si>
    <t>N01.22</t>
  </si>
  <si>
    <t>N02.24</t>
  </si>
  <si>
    <t>N02.25</t>
  </si>
  <si>
    <t>N02.26</t>
  </si>
  <si>
    <t>N02.27</t>
  </si>
  <si>
    <t>N02.28</t>
  </si>
  <si>
    <t>N02.29</t>
  </si>
  <si>
    <t>N02.30</t>
  </si>
  <si>
    <t>N02.31</t>
  </si>
  <si>
    <t>N02.33</t>
  </si>
  <si>
    <t>N02.34</t>
  </si>
  <si>
    <t>N02.35</t>
  </si>
  <si>
    <t>N02.36</t>
  </si>
  <si>
    <t>N02.37</t>
  </si>
  <si>
    <t>N02.38</t>
  </si>
  <si>
    <t>N02.39</t>
  </si>
  <si>
    <t>N02.41</t>
  </si>
  <si>
    <t>N03.49</t>
  </si>
  <si>
    <t>N03.50</t>
  </si>
  <si>
    <t>N03.51</t>
  </si>
  <si>
    <t>N03.52</t>
  </si>
  <si>
    <t>N03.53</t>
  </si>
  <si>
    <t>N03.54</t>
  </si>
  <si>
    <t>N04.62</t>
  </si>
  <si>
    <t>N04.63</t>
  </si>
  <si>
    <t>N04.64</t>
  </si>
  <si>
    <t>N04.65</t>
  </si>
  <si>
    <t>N04.66</t>
  </si>
  <si>
    <t>N06.78</t>
  </si>
  <si>
    <t>N08.92</t>
  </si>
  <si>
    <t>N14.116</t>
  </si>
  <si>
    <t>N14.117</t>
  </si>
  <si>
    <t>N14.120</t>
  </si>
  <si>
    <t>N15.128</t>
  </si>
  <si>
    <t>Lưỡi dao mổ tiệt trùng, thép carbon/thép không gỉ số 11</t>
  </si>
  <si>
    <t>Dụng cụ phẫu thuật cắt trĩ theo phương pháp Longo</t>
  </si>
  <si>
    <t>Phụ lục 1</t>
  </si>
  <si>
    <t>B</t>
  </si>
  <si>
    <t>Mục đích sử dụng</t>
  </si>
  <si>
    <t>Lý do phát sinh mới (nếu có)</t>
  </si>
  <si>
    <t>Ghi chú</t>
  </si>
  <si>
    <t>G</t>
  </si>
  <si>
    <t>H</t>
  </si>
  <si>
    <t>I</t>
  </si>
  <si>
    <t>Lý do bỏ ra khỏi danh mục (nếu có)</t>
  </si>
  <si>
    <t>K</t>
  </si>
  <si>
    <t>Băng cố định khớp vai (Đai Desault)</t>
  </si>
  <si>
    <t>Đai xương đòn các cỡ</t>
  </si>
  <si>
    <t>cái</t>
  </si>
  <si>
    <t>Nẹp vải cẳng tay trái, phải các cỡ</t>
  </si>
  <si>
    <t>Nẹp cổ cứng các cỡ</t>
  </si>
  <si>
    <t>Nẹp vải cẳng bàn chân trái, phải các cỡ</t>
  </si>
  <si>
    <t>Nẹp đùi dài (Zimmer) các cỡ</t>
  </si>
  <si>
    <t>Nẹp nhôm ngón tay</t>
  </si>
  <si>
    <t>Nẹp inselin</t>
  </si>
  <si>
    <t>Tuýp</t>
  </si>
  <si>
    <t>Dụng cụ lọc vi khuẩn đo chức năng hô hấp</t>
  </si>
  <si>
    <t>VTYT DÙNG TRONG CHẤN THƯƠNG</t>
  </si>
  <si>
    <t>N15.129</t>
  </si>
  <si>
    <t>N15.130</t>
  </si>
  <si>
    <t>J</t>
  </si>
  <si>
    <t>DT</t>
  </si>
  <si>
    <t>SD</t>
  </si>
  <si>
    <t>NGOẠI</t>
  </si>
  <si>
    <t>MẮT</t>
  </si>
  <si>
    <t>TMH</t>
  </si>
  <si>
    <t>GMHS</t>
  </si>
  <si>
    <t>RHM</t>
  </si>
  <si>
    <t>CC</t>
  </si>
  <si>
    <t>NỘI</t>
  </si>
  <si>
    <t>NHI</t>
  </si>
  <si>
    <t>CĐHA</t>
  </si>
  <si>
    <t>SẢN</t>
  </si>
  <si>
    <t>XN</t>
  </si>
  <si>
    <t>YHCT</t>
  </si>
  <si>
    <t>KSNK</t>
  </si>
  <si>
    <t>HĐ</t>
  </si>
  <si>
    <t xml:space="preserve">Nẹp cổ mềm các cỡ </t>
  </si>
  <si>
    <t>L</t>
  </si>
  <si>
    <t>Lưỡi dao mổ tiệt trùng, thép carbon/thép không gỉ số 12</t>
  </si>
  <si>
    <t>Nón giấy phẫu thuật</t>
  </si>
  <si>
    <t>Face shield</t>
  </si>
  <si>
    <t xml:space="preserve"> </t>
  </si>
  <si>
    <t>Cục</t>
  </si>
  <si>
    <t>Dây</t>
  </si>
  <si>
    <t>Túi ép cuộn dẹt 200mm x 200mm</t>
  </si>
  <si>
    <t>Túi ép cuộn dẹt 250mm x 200mm</t>
  </si>
  <si>
    <t>Bơm tiêm 1ml, kim 25G x 1"</t>
  </si>
  <si>
    <t>Kim cánh bướm 23G có luer lock</t>
  </si>
  <si>
    <t>DƯỢC</t>
  </si>
  <si>
    <t>KHTH</t>
  </si>
  <si>
    <t>Nẹp chống xoay (ngắn)</t>
  </si>
  <si>
    <t>Lọc khuẩn dùng cho máy thở</t>
  </si>
  <si>
    <t>ĐD</t>
  </si>
  <si>
    <t>Khám họng</t>
  </si>
  <si>
    <t>Đè lưỡi gỗ</t>
  </si>
  <si>
    <t>Túi dự trữ khí oxy dùng cho bóp bóng (loại 2000ml)</t>
  </si>
  <si>
    <t>Lưới thoát vị 6cm x 11cm</t>
  </si>
  <si>
    <t>Giấy in khúc xạ kích thước 57mm, đường kính cuộn 45mm</t>
  </si>
  <si>
    <t>KB- DL</t>
  </si>
  <si>
    <t>NSOI</t>
  </si>
  <si>
    <t>HCTC</t>
  </si>
  <si>
    <t>TCKT</t>
  </si>
  <si>
    <t>VẬT TƯ Y TẾ DÙNG TRONG CHẤN THƯƠNG</t>
  </si>
  <si>
    <t>Đai cột sống thắt lưng các cỡ</t>
  </si>
  <si>
    <t>Gel tra mắt Carbomer 0,2%, 10g/tuýp</t>
  </si>
  <si>
    <t>Kim luồn tĩnh mạch an toàn, có cánh, có cửa, có đầu bảo vệ, có cản quang ngầm số 18G</t>
  </si>
  <si>
    <t>Kim luồn tĩnh mạch an toàn, có cánh, có cửa, có đầu bảo vệ, có cản quang ngầm số 22G</t>
  </si>
  <si>
    <t>Kim luồn tĩnh mạch an toàn, có cánh, có cửa, có đầu bảo vệ, có cản quang ngầm số 24G</t>
  </si>
  <si>
    <t>Kim luồn tĩnh mạch an toàn, có cánh, có cửa, có đầu bảo vệ, có cản quang ngầm số 16G</t>
  </si>
  <si>
    <t>Chỉ polypropylene 2/0 kim tròn (2 kim), dài chỉ 90 cm, vòng kim 1/2c, chiều dài kim 26 mm</t>
  </si>
  <si>
    <t>Tay dao mổ điện 3 chân cắm GREETMED hoặc tương đương</t>
  </si>
  <si>
    <t>Dụng cụ khâu cắt cắt bao quy đầu sử dụng một lần các cỡ: size số 22; 25; 27; 29; 32; 34</t>
  </si>
  <si>
    <t>Kim châm cứu dạng vỉ, kim thép vô trùng, đốc kim được cuộn đồng, kích cỡ tương ứng 0.25 x 75 mmm (Kim số 7)</t>
  </si>
  <si>
    <t>Kim châm cứu dạng vỉ, kim thép vô trùng, đốc kim được cuộn đồng, kích cỡ tương ứng 0.25 x 25 mmm (Kim số 2)</t>
  </si>
  <si>
    <r>
      <t>Bóp bóng người lớn, dùng nhiều lần, túi thở 1500ml, van PEEP 5 ~20 cm H</t>
    </r>
    <r>
      <rPr>
        <vertAlign val="subscript"/>
        <sz val="13"/>
        <color theme="1"/>
        <rFont val="Times New Roman"/>
        <family val="1"/>
      </rPr>
      <t>2</t>
    </r>
    <r>
      <rPr>
        <sz val="13"/>
        <color theme="1"/>
        <rFont val="Times New Roman"/>
        <family val="1"/>
      </rPr>
      <t>O, Pop - off 60cm H</t>
    </r>
    <r>
      <rPr>
        <vertAlign val="subscript"/>
        <sz val="13"/>
        <color theme="1"/>
        <rFont val="Times New Roman"/>
        <family val="1"/>
      </rPr>
      <t>2</t>
    </r>
    <r>
      <rPr>
        <sz val="13"/>
        <color theme="1"/>
        <rFont val="Times New Roman"/>
        <family val="1"/>
      </rPr>
      <t>O, mặt nạ đệm không khí 20115 dùng cho người lớn, túi chứa 2500ml/PE, hoặc tương tương</t>
    </r>
  </si>
  <si>
    <t>Bóp bóng trẻ em, dùng nhiều lần, túi thở 550ml, van PEEP 5 ~20 cm H2O, Pop - off 40cm H2O, mặt nạ đệm không khí 20113 dùng cho trẻ em, túi chứa 2500ml/PE, hoặc tương tương</t>
  </si>
  <si>
    <t>Que lấy mẫu bệnh phẩm làm Pap smear Spatuala hoặc tương đương</t>
  </si>
  <si>
    <t>Giấy in siêu âm khổ 110mm*20m, 110S</t>
  </si>
  <si>
    <t>Miếng cầm máu phẫu thuật Spongostan hoặc tương đương, kích thước 70mm x 50mm x 10mm</t>
  </si>
  <si>
    <t>Dụng cụ tử cung chứa đồng - vòng tránh thai Tcu 380A, đóng gói vô trùng từng cái một</t>
  </si>
  <si>
    <t>Giấy in nhiệt sản khoa cỡ 112 mm x 100mm x 150 tờ</t>
  </si>
  <si>
    <t>Giấy in Monitor Sản khoa size 152mm x 90mm x 150 tờ</t>
  </si>
  <si>
    <t>Chỉ tan tổng hợp sợi polyglactin 2/0 dài 90cm, kim tròn, chiều dài kim 36mm, vòng kim 1/2c</t>
  </si>
  <si>
    <t>Chỉ tan tổng hợp đa sợi polyglactin - 1/0 dài 90cm, kim tròn, chiều dài kim 40 mm, vòng kim 1/2c</t>
  </si>
  <si>
    <t>Mã MH</t>
  </si>
  <si>
    <t>VẬT TƯ TIÊU HAO DÙNG TRONG ĐÓNG GÓI Y DỤNG CỤ</t>
  </si>
  <si>
    <t>PHỤ LỤC 1 - TỔNG HỢP DANH MỤC DỰ TRÙ  MUA SẮM VẬT TƯ Y TẾ NĂM 2024</t>
  </si>
  <si>
    <t>Tổng số lượng</t>
  </si>
  <si>
    <t>PHỤ LỤC 2 - DANH MỤC</t>
  </si>
  <si>
    <t>Gói thầu: Mua sắm vật tư y tế năm 2024</t>
  </si>
  <si>
    <t>(Đính kèm Biên bản họp Hội đồng Khoa học công nghệ Bệnh viện ngày 15/9/2023)</t>
  </si>
  <si>
    <t>F</t>
  </si>
  <si>
    <t>BT10</t>
  </si>
  <si>
    <t>BT01</t>
  </si>
  <si>
    <t>B125</t>
  </si>
  <si>
    <t>BT20</t>
  </si>
  <si>
    <t/>
  </si>
  <si>
    <t>B323</t>
  </si>
  <si>
    <t>B325</t>
  </si>
  <si>
    <t>BT05</t>
  </si>
  <si>
    <t>BT50</t>
  </si>
  <si>
    <t>Bơm tiêm 50ml,  kim 23G x 1"</t>
  </si>
  <si>
    <t>B50K</t>
  </si>
  <si>
    <t>BTIS</t>
  </si>
  <si>
    <t>KT18</t>
  </si>
  <si>
    <t>KT23</t>
  </si>
  <si>
    <t>Kim tiêm rời 23G</t>
  </si>
  <si>
    <t>KT25</t>
  </si>
  <si>
    <t>KHCP</t>
  </si>
  <si>
    <t>CB23</t>
  </si>
  <si>
    <t>KL16</t>
  </si>
  <si>
    <t>KL18</t>
  </si>
  <si>
    <t>KL22</t>
  </si>
  <si>
    <t>KL24</t>
  </si>
  <si>
    <t>TS25</t>
  </si>
  <si>
    <t>CATM</t>
  </si>
  <si>
    <t>KCC2</t>
  </si>
  <si>
    <t>KCC7</t>
  </si>
  <si>
    <t>NCKL</t>
  </si>
  <si>
    <t>KDC3</t>
  </si>
  <si>
    <t>Kim châm cứu đẩy chỉ vô trùng dùng 1 lần (cỡ 0.3 x 33mm)</t>
  </si>
  <si>
    <t>COR0</t>
  </si>
  <si>
    <t>Chỉ collagen số 1 dài 75cm, kim tròn 26mm</t>
  </si>
  <si>
    <t>COK1</t>
  </si>
  <si>
    <t>Chỉ collagen số 1 dài 150 cm, không kim.</t>
  </si>
  <si>
    <t>COR2</t>
  </si>
  <si>
    <t>Chỉ collagen số 2/0 dài 75cm, kim tròn dài 26mm</t>
  </si>
  <si>
    <t>COR3</t>
  </si>
  <si>
    <t>Chỉ collagen số 3/0 dài 75cm, kim tròn dài 26mm.</t>
  </si>
  <si>
    <t>COT3</t>
  </si>
  <si>
    <t>Chỉ collagen số 3/0 dài 75cm, kim tam giác dài 26mm</t>
  </si>
  <si>
    <t>COR4</t>
  </si>
  <si>
    <t>Chỉ collagen số 4/0 dài 75cm, kim tròn dài 26mm</t>
  </si>
  <si>
    <t>COK4</t>
  </si>
  <si>
    <t>Chỉ collagen 4/0 dài 150cm, không kim</t>
  </si>
  <si>
    <t>LER2</t>
  </si>
  <si>
    <t>Chỉ polypropylene số 2/0 dài 90 cm, kim tròn (2 kim) dài 26 mm, vòng kim 1/2c</t>
  </si>
  <si>
    <t>NYT2</t>
  </si>
  <si>
    <t>Chỉ nylon số 2/0 dài 75cm, kim tam giác 20mm, 24mm hoặc 26mm, vòng kim 3/8c</t>
  </si>
  <si>
    <t>NYT3</t>
  </si>
  <si>
    <t>Chỉ nylon số 3/0 dài 75cm, kim tam giác 20mm, 24mm hoặc 26mm, vòng kim 3/8c</t>
  </si>
  <si>
    <t>NYT4</t>
  </si>
  <si>
    <t>Chỉ nylon số 4/0 dài 75cm, kim tam giác dài 18mm, vòng kim 3/8c</t>
  </si>
  <si>
    <t>NYT5</t>
  </si>
  <si>
    <t>Chỉ nylon số 5/0 dài 75cm, kim tam giác dài 16mm, vòng kim 3/8c.</t>
  </si>
  <si>
    <t>NYT9</t>
  </si>
  <si>
    <t>Chỉ nylon số 9/0 dài 30cm, 2 kim hình thang dài 6mm, vòng kim 3/8c</t>
  </si>
  <si>
    <t>NY10</t>
  </si>
  <si>
    <t>Chỉ nylon số 10/0 dài 30cm, 2 kim hình thang dài 6mm vòng kim 3/8c</t>
  </si>
  <si>
    <t>SIT3</t>
  </si>
  <si>
    <t>Chỉ Silk số 3/0 dài 75cm, kim tam giác dài 26 mm, vòng kim 3/8c</t>
  </si>
  <si>
    <t>LAR1</t>
  </si>
  <si>
    <t>Chỉ tan tổng hợp đa sợi polyglactin số 1 dài 90cm, kim tròn đầu tròn dài 40 mm, vòng kim 1/2c</t>
  </si>
  <si>
    <t>LAR2</t>
  </si>
  <si>
    <t>Chỉ tan tổng hợp sợi polyglactin số 2/0 dài 90cm, kim tròn đầu tròn dài 36mm, vòng kim 1/2c</t>
  </si>
  <si>
    <t>LAR3</t>
  </si>
  <si>
    <t xml:space="preserve">Chỉ tan tổng hợp đa sợi polyglactin số 3/0 dài 75cm, kim tròn đầu tròn dài 20mm hoặc 22mm hoặc 24mm hoặc 26mm.       </t>
  </si>
  <si>
    <t>XAR6</t>
  </si>
  <si>
    <t>Chỉ tan tổng hợp đơn sợi polydioxanone số 6/0 dài 45cm, 1 kim tròn đầu tròn dài 13mm, vòng kim 1/2</t>
  </si>
  <si>
    <t>DT20</t>
  </si>
  <si>
    <t>DA3C</t>
  </si>
  <si>
    <t>DOTE</t>
  </si>
  <si>
    <t>DONL</t>
  </si>
  <si>
    <t>DNOX</t>
  </si>
  <si>
    <t>KDNL</t>
  </si>
  <si>
    <t>KDTE</t>
  </si>
  <si>
    <t>MONL</t>
  </si>
  <si>
    <t>MOTE</t>
  </si>
  <si>
    <t>MGM4</t>
  </si>
  <si>
    <t>MTQ4</t>
  </si>
  <si>
    <t>DNBT</t>
  </si>
  <si>
    <t>DATM</t>
  </si>
  <si>
    <t>KQCB</t>
  </si>
  <si>
    <t>KQLX</t>
  </si>
  <si>
    <t>ONCM</t>
  </si>
  <si>
    <t>HDNL</t>
  </si>
  <si>
    <t>HDTE</t>
  </si>
  <si>
    <t>OTDD</t>
  </si>
  <si>
    <t>NE1N</t>
  </si>
  <si>
    <t>FO2N</t>
  </si>
  <si>
    <t>TDNT</t>
  </si>
  <si>
    <t>RECT</t>
  </si>
  <si>
    <t>KARM</t>
  </si>
  <si>
    <t>OHDH</t>
  </si>
  <si>
    <t>DM10</t>
  </si>
  <si>
    <t>DM11</t>
  </si>
  <si>
    <t>DM12</t>
  </si>
  <si>
    <t>DM15</t>
  </si>
  <si>
    <t>BB10</t>
  </si>
  <si>
    <t>BB15</t>
  </si>
  <si>
    <t>BT2M</t>
  </si>
  <si>
    <t>BT3M</t>
  </si>
  <si>
    <t>BC09</t>
  </si>
  <si>
    <t>BC15</t>
  </si>
  <si>
    <t>BKLN</t>
  </si>
  <si>
    <t>BDCN</t>
  </si>
  <si>
    <t>GARO</t>
  </si>
  <si>
    <t>GPTT</t>
  </si>
  <si>
    <t>GTCD</t>
  </si>
  <si>
    <r>
      <t xml:space="preserve">Găng tay cổ dài cỡ S - M, </t>
    </r>
    <r>
      <rPr>
        <sz val="12.75"/>
        <color theme="1"/>
        <rFont val="Times New Roman"/>
        <family val="1"/>
      </rPr>
      <t xml:space="preserve"> chiều dài: 280 mm </t>
    </r>
    <r>
      <rPr>
        <sz val="12.75"/>
        <color theme="1"/>
        <rFont val="Calibri"/>
        <family val="2"/>
      </rPr>
      <t>±</t>
    </r>
    <r>
      <rPr>
        <sz val="12.5"/>
        <color theme="1"/>
        <rFont val="Times New Roman"/>
        <family val="1"/>
      </rPr>
      <t xml:space="preserve"> 5 mm.</t>
    </r>
  </si>
  <si>
    <t>GKCB</t>
  </si>
  <si>
    <t>BGHN</t>
  </si>
  <si>
    <t>Bông gòn y tế thấm nước</t>
  </si>
  <si>
    <t>BKHN</t>
  </si>
  <si>
    <t>Bông gòn y tế không thấm nước</t>
  </si>
  <si>
    <t>G06K</t>
  </si>
  <si>
    <t xml:space="preserve">Gạc phẫu thuật tiệt trùng 10cm x 10cm x 6 lớp </t>
  </si>
  <si>
    <t>G06Q</t>
  </si>
  <si>
    <t>Gạc phẫu thuật tiệt trùng 10cm x 10cm x 6 lớp có cản quang</t>
  </si>
  <si>
    <t>G30C</t>
  </si>
  <si>
    <t>GH08</t>
  </si>
  <si>
    <t>DL4K</t>
  </si>
  <si>
    <t>MICM</t>
  </si>
  <si>
    <t>GESA</t>
  </si>
  <si>
    <t>GBMC</t>
  </si>
  <si>
    <t>GETT</t>
  </si>
  <si>
    <t>Gel bôi trơn trong Nội soi K-Y hoặc tương đương</t>
  </si>
  <si>
    <t>DT3C</t>
  </si>
  <si>
    <t>GISA</t>
  </si>
  <si>
    <t>GIKX</t>
  </si>
  <si>
    <t>MEDI</t>
  </si>
  <si>
    <t>GIMS</t>
  </si>
  <si>
    <t>PH26</t>
  </si>
  <si>
    <t>PH25</t>
  </si>
  <si>
    <t>PHNH</t>
  </si>
  <si>
    <t>HCRP</t>
  </si>
  <si>
    <t>CDKV</t>
  </si>
  <si>
    <t>DATL</t>
  </si>
  <si>
    <t>DAXD</t>
  </si>
  <si>
    <t>NVCT</t>
  </si>
  <si>
    <t>NCXN</t>
  </si>
  <si>
    <t>NECC</t>
  </si>
  <si>
    <t>NECB</t>
  </si>
  <si>
    <t>NEDD</t>
  </si>
  <si>
    <t>NNNT</t>
  </si>
  <si>
    <t>NEIS</t>
  </si>
  <si>
    <t>Nẹp Iselin</t>
  </si>
  <si>
    <t>NECM</t>
  </si>
  <si>
    <t>D200</t>
  </si>
  <si>
    <t>D250</t>
  </si>
  <si>
    <t>DELG</t>
  </si>
  <si>
    <t>KT4L</t>
  </si>
  <si>
    <t>Chuyển sang khẩu trang 3 lớp--&gt; Các khoa ghi lý do nhé</t>
  </si>
  <si>
    <t>AIRW</t>
  </si>
  <si>
    <t>BBNL</t>
  </si>
  <si>
    <t>BBTE</t>
  </si>
  <si>
    <t>TDTO</t>
  </si>
  <si>
    <t>LKMT</t>
  </si>
  <si>
    <t>LKHD</t>
  </si>
  <si>
    <t>LKHH</t>
  </si>
  <si>
    <t>DCTD</t>
  </si>
  <si>
    <t>HK15</t>
  </si>
  <si>
    <t>KIBH</t>
  </si>
  <si>
    <t>MDCM</t>
  </si>
  <si>
    <t>BVST</t>
  </si>
  <si>
    <t>TBLD</t>
  </si>
  <si>
    <t>QPAD</t>
  </si>
  <si>
    <t>BACS</t>
  </si>
  <si>
    <t>VTTT</t>
  </si>
  <si>
    <t>LTVB</t>
  </si>
  <si>
    <t>LOGO</t>
  </si>
  <si>
    <t>CBQD</t>
  </si>
  <si>
    <t>KIST</t>
  </si>
  <si>
    <t>TDCD</t>
  </si>
  <si>
    <t>VTYT ĐỀ XUẤT NGOÀI DANH MỤC</t>
  </si>
  <si>
    <t>…</t>
  </si>
  <si>
    <t>Vòng đeo tay phân biệt bệnh nhân - Khoa /phòng có nhu cầu:  xác định chất liệu: nhựa hoặc giấy?</t>
  </si>
  <si>
    <t>….</t>
  </si>
  <si>
    <t>BỆNH VIỆN Q. TÂN BÌNH</t>
  </si>
  <si>
    <t xml:space="preserve">Phụ lục </t>
  </si>
  <si>
    <t>Lưu ý cho khoa</t>
  </si>
  <si>
    <t>1. Yêu cầu về nước sản xuất: chứng minh đươc có ít nhất là 3 nước sản xuất và có bán mặt hàng đó tại Việt Nam. Nếu tìm không ra thì không yêu cầu nước sản xuất</t>
  </si>
  <si>
    <t>KHOA NỘI TỔNG HỢP</t>
  </si>
  <si>
    <t>2. Đề xuất VTYT mới ngoài danh mục: 
- Điền vào nhóm N16 phía dưới, không chèn thêm vào các nhóm khác, điền tên mặt hàng số sẽ tự nhảy.
- Chứng mình có ít nhất 3 hãng sản xuất và có lưu hành tại Việt Nam, ghi tên hãng sản xuất hay đường link chứng minh vào cột ghi chú</t>
  </si>
  <si>
    <t>DANH MỤC DỰ TRÙ  MUA SẮM VẬT TƯ Y TẾ NĂM 2025</t>
  </si>
  <si>
    <t>3.Tiêu chí đánh giá hàng hóa: là tiêu chí đánh giá hàng mẫu các năm vẫn làm</t>
  </si>
  <si>
    <t>(Đính kèm Thông báo số 147/TB-BVTB ngày 18/12/2024 của Bệnh viện quận Tân Bình)</t>
  </si>
  <si>
    <t>SL/tháng</t>
  </si>
  <si>
    <t>SL/năm</t>
  </si>
  <si>
    <t>Tiêu chí đánh giá hàng hóa</t>
  </si>
  <si>
    <t>Nước sản xuất</t>
  </si>
  <si>
    <t>Pha thuốc, tiêm thuốc cho người bệnh</t>
  </si>
  <si>
    <t>Không yêu cầu nước sản xuất</t>
  </si>
  <si>
    <t>Cơ số hộp thuốc chống sốc</t>
  </si>
  <si>
    <t>Bơm thức ăn qua sonde dạ dày cho NB</t>
  </si>
  <si>
    <t>Pha thuốc, rút thuốc tiêm</t>
  </si>
  <si>
    <t>Tiêm, truyền thuốc cho NB</t>
  </si>
  <si>
    <t>Lưu kim luồn, bơm thuốc qua cổng</t>
  </si>
  <si>
    <t>Truyền dịch, thuốc cho NB</t>
  </si>
  <si>
    <t>cho bệnh nhi thở oxy</t>
  </si>
  <si>
    <t>Cho Bệnh nhân người lớn thở oxy</t>
  </si>
  <si>
    <t>BN người lớn phun khí dung</t>
  </si>
  <si>
    <t>Sonde dạ dày cho NB</t>
  </si>
  <si>
    <t>Sonde tiểu cho NB</t>
  </si>
  <si>
    <t>Sonde tiểu lưu cho NB</t>
  </si>
  <si>
    <t>Băng vết thương cho NB</t>
  </si>
  <si>
    <t>Cố định kim khi tiêm truyền dịch, thuốc. Băng vết thương</t>
  </si>
  <si>
    <t>cố định vien khi tiêm truyền, lấy máu xét nghiệm</t>
  </si>
  <si>
    <t>Thực hiện kĩ thuật sonde tiểu cho NB</t>
  </si>
  <si>
    <t xml:space="preserve">Tiêm, truyền, tiếp xúc với NB có nguy cơ lây nhiễm </t>
  </si>
  <si>
    <t>tiêm, truyền, lấy máu xét nghiệm cho NB</t>
  </si>
  <si>
    <t>Thay băng vết thương</t>
  </si>
  <si>
    <t>Bôi trơn đầu ống thông dạ dày, thông tiểu</t>
  </si>
  <si>
    <t>Đo ECG tại giường</t>
  </si>
  <si>
    <t>khám họng cho NB</t>
  </si>
  <si>
    <t>NVYT dùng khi tiếp xúc với NB</t>
  </si>
  <si>
    <t>Đựng vật sắc nhọn</t>
  </si>
  <si>
    <t>Vòng đeo tay phân biệt BN</t>
  </si>
  <si>
    <t>trang bị cho NB nội trú</t>
  </si>
  <si>
    <t>Chất liệu nhựa; màu sắc: ĐỎ, VÀNG, XANH DƯƠNG</t>
  </si>
  <si>
    <r>
      <rPr>
        <i/>
        <sz val="13"/>
        <color theme="1"/>
        <rFont val="Times New Roman"/>
        <family val="1"/>
      </rPr>
      <t>Tp. Hồ Chí Minh, ngày 18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</si>
  <si>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BỆNH VIỆN QUẬN TÂN BÌNH KHOA: NGOẠI TỔNG HỢP</t>
  </si>
  <si>
    <t xml:space="preserve">G </t>
  </si>
  <si>
    <t xml:space="preserve">H </t>
  </si>
  <si>
    <t>Dùng tiêm thuốc cho bệnh nhân nội trú, tiểu phẫu,hộp chống sốc.</t>
  </si>
  <si>
    <t xml:space="preserve">SP chắc chắn, không bị bẻ gãy, thân kim không bị tuột khỏi đốc kim. Piston di chuyển dễ dàng trong xilanh, khí và dung dịch không lọt qua giăng ở đầu bịt piston.  Không bị gãy, không bị quằn trong điều kiện sử dụng </t>
  </si>
  <si>
    <t>Pha thuốc, rút thuốc
có thể tích lớn</t>
  </si>
  <si>
    <r>
      <t xml:space="preserve"> Thân kim tiêm: Thép không gỉ, có đủ độ cứng cơ khí Vật liệu kết cấu kim tiêm: Không bị gãy, không bị cằn trong điều kiện sử dụng bình thường.Bề mặt kim tiêm: Nhẵn, bóng, không có tạp chất thừa khi nhìn bằng mắt thường.Vát đầu kim: Sắc, không có gờ và những lỗi khác.
</t>
    </r>
    <r>
      <rPr>
        <sz val="13"/>
        <color rgb="FFFF0000"/>
        <rFont val="Times New Roman"/>
        <family val="1"/>
      </rPr>
      <t>18G x 1"</t>
    </r>
  </si>
  <si>
    <t>Hộp chống sốc</t>
  </si>
  <si>
    <r>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r>
    <r>
      <rPr>
        <sz val="13"/>
        <color rgb="FFFF0000"/>
        <rFont val="Times New Roman"/>
        <family val="1"/>
      </rPr>
      <t>Đường kính : 1.7mm
Chiều dài: 45mm
Lưu lượng: 200 ml/phút</t>
    </r>
  </si>
  <si>
    <t>Truyền dịch qua đường tĩnh mạch,Bệnh nhân nội trú</t>
  </si>
  <si>
    <r>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r>
    <r>
      <rPr>
        <sz val="13"/>
        <color rgb="FFFF0000"/>
        <rFont val="Times New Roman"/>
        <family val="1"/>
      </rPr>
      <t>Đường kính: 0.9mm
Chiều dài: 25mm
Lưu lượng: 33 ml/phút</t>
    </r>
  </si>
  <si>
    <t>N01.24</t>
  </si>
  <si>
    <t>Bệnh nhân nội trú</t>
  </si>
  <si>
    <t>Bệnh nhân phẫu thuật, khâu vết thương phòng tiểu phẫu</t>
  </si>
  <si>
    <t>Sợi chỉ tròn đều, co dãn tốt, dễ uốn, dễ thắt nút lực căng khi thắt nút cao. Giữ vết khâu tốt từ 14-21 ngày, thời gian tan hoàn toàn: 90 ngày kể từ thời điểm khâu vết mổ</t>
  </si>
  <si>
    <t>Sợi chỉ tròn đều, co dãn tốt, dễ uốn, dễ thắt nút lực căng khi thắt nút cao</t>
  </si>
  <si>
    <t>N03.45</t>
  </si>
  <si>
    <t>Được sử dụng để truyền dịch, thuốc liên tục vào hệ thống tuần hoàn của người bệnh qua kim luồn tĩnh mạch với tốc độ truyền được kiểm soát</t>
  </si>
  <si>
    <r>
      <t xml:space="preserve">Dây truyền dịch có khóa giúp liên kết chặt chẽ giũa dây và kim luông tĩnh mạch
Có chạc chữ Y thuận tiện trong việc tiêm thuốc cho người bệnh
Bầu dịch trong suốt dễ quan sát và điều chỉ lượng dịch mỗi phút
Thân dây mềm dẻo đàn hồi tốt tránh bị gãy, gập.  </t>
    </r>
    <r>
      <rPr>
        <sz val="13"/>
        <color rgb="FFFF0000"/>
        <rFont val="Times New Roman"/>
        <family val="1"/>
      </rPr>
      <t>Đường dây truyền nối liền
bầu có đường kính 3 x 4.1 mm, dài 180cm có gắn khóa điều chỉnh giọt.</t>
    </r>
  </si>
  <si>
    <t>Dẫn lưu nước tiểu trong trường hợp bệnh nhân gây mê, gây tê</t>
  </si>
  <si>
    <t>Bề mặt và đầu nhẵn, mềm, đóng gói tiệt trùng riêng, ,Bóng không bị vỡ hoặc rò rỉ sau khi nhúng vào nước tiểu trong 7 ngày,Bóng cao su có độ đàn hồi phục hồi hoàn hảo sau khi xì hơi</t>
  </si>
  <si>
    <t>Chứa nước tiểu người bệnh</t>
  </si>
  <si>
    <t>Đường dẫn có độ trong suốt tốt, dễ quan sát phát hiện bất thường trong nước tiểu người bệnh
Túi có chia vạch, đánh dấu dễ dàng quan sát số lượng cũng như tính chất nước tiểu người bệnh</t>
  </si>
  <si>
    <t>N05.71</t>
  </si>
  <si>
    <t>Rạch da và tổ chức dưới da trong quá trình phẫu thuật</t>
  </si>
  <si>
    <t>Lưỡi dao sắc bén dễ dàng đi qua da
và các tổ chức dưới da</t>
  </si>
  <si>
    <t>N05.73</t>
  </si>
  <si>
    <t>N04.74</t>
  </si>
  <si>
    <t>Dùng trong các trường hợp gãy xương, sau phẫu thuật, điều trị xương khớp</t>
  </si>
  <si>
    <t xml:space="preserve">Được làm từ bột thạch cao có chất lượng tốt, có độ tinh khiết cao, lớp gạc 100% cotton(bột phủ đều lớp gạc), Bột kết dính tốt không tơ sợi trước và sau khi nhúng nước,thấm nước đều, khô nhanh, mịn, thời gian đông kết bột từ 2-4 phút, khô hoàn toàn sau 24h. Bảo đảm định hình sau bó </t>
  </si>
  <si>
    <t>N04.75</t>
  </si>
  <si>
    <t>N04.76</t>
  </si>
  <si>
    <t>Cố định băng gạc, quấn giữ nẹp bột, băng ép và băng hỗ trợ trong bong gân, giãn dây chằng...
- Băng nén ép cầm máu, giữ vật liệu băng đó tại chỗ không bị xê dịch.</t>
  </si>
  <si>
    <r>
      <rPr>
        <sz val="13"/>
        <color rgb="FFFF0000"/>
        <rFont val="Times New Roman"/>
        <family val="1"/>
      </rPr>
      <t>Độ dài cơ sở 7,5cm x 2m</t>
    </r>
    <r>
      <rPr>
        <sz val="13"/>
        <color theme="1"/>
        <rFont val="Times New Roman"/>
        <family val="1"/>
      </rPr>
      <t>.Làm từ sợi polyester và cao su thiên nhiên, liền mạch, không cắt ghép
Độ co dãn cao, từ 180% đến 200% so với kích thước ban đầu.
Mềm mại, độ bền cao, thoáng mát, không gây kích ứng cho người sử dụng.</t>
    </r>
  </si>
  <si>
    <t>N04.77</t>
  </si>
  <si>
    <r>
      <rPr>
        <sz val="13"/>
        <color rgb="FFFF0000"/>
        <rFont val="Times New Roman"/>
        <family val="1"/>
      </rPr>
      <t>Độ dài cơ sở 10cm x 2m</t>
    </r>
    <r>
      <rPr>
        <sz val="13"/>
        <color theme="1"/>
        <rFont val="Times New Roman"/>
        <family val="1"/>
      </rPr>
      <t>.Làm từ sợi polyester và cao su thiên nhiên, liền mạch, không cắt ghép
Độ co dãn cao, từ 180% đến 200% so với kích thước ban đầu.
Mềm mại, độ bền cao, thoáng mát, không gây kích ứng cho người sử dụng.</t>
    </r>
  </si>
  <si>
    <t>N04.78</t>
  </si>
  <si>
    <t>Dùng băng vết thương, cố định treo tay</t>
  </si>
  <si>
    <r>
      <rPr>
        <sz val="13"/>
        <color rgb="FFFF0000"/>
        <rFont val="Times New Roman"/>
        <family val="1"/>
      </rPr>
      <t xml:space="preserve"> </t>
    </r>
    <r>
      <rPr>
        <sz val="13"/>
        <color theme="1"/>
        <rFont val="Times New Roman"/>
        <family val="1"/>
      </rPr>
      <t>Sản phẩm được làm từ 100% coton mịn màng, mềm mại,không tơ sợi khi cuốn,liền mạch không cắt ghép ,không gây kích ứng da</t>
    </r>
  </si>
  <si>
    <t>N04.79</t>
  </si>
  <si>
    <t>Dùng băng vết thương sạch</t>
  </si>
  <si>
    <t xml:space="preserve">Các lỗ thông thoáng nhỏ giúp giảm nguy cơ hầm da , đảm bảo cố định chắc chắn bông gạc . Chất keo  không dị ứng đặc biệt thích hợp cho da mỏng manh (trẻ em, người già).Băng có giấy lót bảo vệ với các vạch in sẵn giúp dễ dàng đo kích thước </t>
  </si>
  <si>
    <t>N04.80</t>
  </si>
  <si>
    <t>Dùng trong thay băng, tiểu phẫu cố định vết thương, kim luồn...</t>
  </si>
  <si>
    <t>Bờ răng cưa hai bên giúp xé được nhanh, không cần dùng kéo. Ít dị ứng độ dính tuyệt hảo.Không sót keo trên da khi tháo băng.Thông thoáng tốt, tránh làm hầm da.</t>
  </si>
  <si>
    <t>N04.82</t>
  </si>
  <si>
    <t>Hộp chống sốc, xe tiêm</t>
  </si>
  <si>
    <t>N04.83</t>
  </si>
  <si>
    <t>Sử dụng cho TTPT cần vô trùng</t>
  </si>
  <si>
    <r>
      <t xml:space="preserve">Găng tay có độ co dãn tốt,Hàm lượng bột vừa đủ ít gây kích ứng da khi sử dụng, không bị rách khi kéo dãn, kông bị mọt lỗ, châm kim    </t>
    </r>
    <r>
      <rPr>
        <sz val="13"/>
        <color rgb="FFFF0000"/>
        <rFont val="Times New Roman"/>
        <family val="1"/>
      </rPr>
      <t>Chiều rộng: 89-95±10 mm
Chiều dài: 28±5 mm</t>
    </r>
  </si>
  <si>
    <t>N04.84</t>
  </si>
  <si>
    <t>Sử dụng cho các ca thủ thuật đơn giản (găng được hấp)</t>
  </si>
  <si>
    <r>
      <t xml:space="preserve">Găng tay có độ co dãn tốt,Hàm lượng bột vừa đủ ít gây kích ứng da khi sử dụng, không bị rách khi kéo dãn, kông bị mọt lỗ, châm kim   </t>
    </r>
    <r>
      <rPr>
        <sz val="13"/>
        <color rgb="FFFF0000"/>
        <rFont val="Times New Roman"/>
        <family val="1"/>
      </rPr>
      <t>Chiều rộng :98- 95±10 mm
Chiều dài: 28 mm</t>
    </r>
  </si>
  <si>
    <t>N04.85</t>
  </si>
  <si>
    <t>Giúp ngăn ngừa các nguy cơ lây nhiễm bệnh trong quá trình tiếp xúc giữa bệnh nhân và NVYT
dùng trong thay băng, bó bột…</t>
  </si>
  <si>
    <r>
      <t xml:space="preserve">Găng tay có độ co dãn tốt,Hàm lượng bột vừa đủ ít gây kích ứng da khi sử dụng, không bị rách khi kéo dãn, kông bị mọt lỗ, châm kim   </t>
    </r>
    <r>
      <rPr>
        <sz val="13"/>
        <color rgb="FFFF0000"/>
        <rFont val="Times New Roman"/>
        <family val="1"/>
      </rPr>
      <t xml:space="preserve"> Chiều rộng: 95±10 mm
Chiều dài: 240 mm
Độ dày tối thiểu: 0.08mm</t>
    </r>
  </si>
  <si>
    <t>N08.86</t>
  </si>
  <si>
    <t>Dùng sát khuẩn vùng tiêm, thay băng tiểu phẫu</t>
  </si>
  <si>
    <t>Trắng, thấm nước nhanh,lớp bông được ép thành từng lớp, không tơ sợi</t>
  </si>
  <si>
    <t>N08.87</t>
  </si>
  <si>
    <t>Dùng lót bó bột</t>
  </si>
  <si>
    <t>Không thấm nước, không lẫn tạp chất, liên kết tốt , mịn, không gây kích ứng da. Lớp bông được ép thành từng lớp không bị nát, vụn.</t>
  </si>
  <si>
    <t>N08.88</t>
  </si>
  <si>
    <t>Dùng để sát trùng diện rộng vết mổ, thấm máu dịch tiết của người bệnh ngoài ra còn được dùng để băng đắp vết thương sau phẫu thuật,..</t>
  </si>
  <si>
    <t>Gạc tách trừng lớp rõ ràng, thấm hút tốt
Các lỗ lưới đan xen đều nhau
Các sợi vải liên kết với nhau tránh bung tưa sợi vải</t>
  </si>
  <si>
    <t>N08.89</t>
  </si>
  <si>
    <t>Dùng dẫn lưu các vết thương nhiễm khuẩn</t>
  </si>
  <si>
    <t xml:space="preserve">Khả năng thấm hút cao và nhanh.
Bề mặt mịn màng, mềm mại.Không gây kích ứng </t>
  </si>
  <si>
    <t>N09.96</t>
  </si>
  <si>
    <t>Dùng để thăm khám</t>
  </si>
  <si>
    <t>N12.106</t>
  </si>
  <si>
    <t>Dùng cho các trường hợp chấn thương vai, trật khớp cùng đòn, xương cánh tay…</t>
  </si>
  <si>
    <t xml:space="preserve">Vải cotton, vải không dệt, vải có lỗ thoáng khí. Chịu lực tốt Khoá Velcro giúp cố định chắc chắn
</t>
  </si>
  <si>
    <t>N12.108</t>
  </si>
  <si>
    <t>Dùng cho bệnh nhân gãy xương đòn</t>
  </si>
  <si>
    <t>Vải cotton, mút xốp.
Khoá Velcro.</t>
  </si>
  <si>
    <t>N12.109</t>
  </si>
  <si>
    <t>Các trường hợp chấn thương cổ tay, gãy xương cẳng tay…</t>
  </si>
  <si>
    <t>Chất liệu thoáng mát, dễ thoát mồ hôi, giúp cho người sử dụng có cảm giác thoải mái. Trong nẹp có các thanh nhôm giúp cố định tốt, có khoá tăng giảm kích thước tay</t>
  </si>
  <si>
    <t>N12.112</t>
  </si>
  <si>
    <t>Dùng cho các trường hợp bong gân cổ chân, gãy xương bàn chân…</t>
  </si>
  <si>
    <t>Chất liệu thoáng mát, dễ thoát mồ hôi, giúp cho người sử dụng có cảm giác thoải mái. Thanh nẹp hợp kim nhôm cứng giúp giữ được tư thế cố định mong muốn, nẹp có khoá tăng giảm kích thước</t>
  </si>
  <si>
    <t>N12.113</t>
  </si>
  <si>
    <t>Dùng cho bệnh nhân gãy 1/3 trên xương cẳng chân, chấn thương khớp gối, xương bánh chè…</t>
  </si>
  <si>
    <t>Vải cotton, vải có lỗ thoáng khí,bên trong có nẹp hợp kim nhôm cứng giúp cố định, Khóa Velcro giúp tăng giảm vòng chân</t>
  </si>
  <si>
    <t>N12.114</t>
  </si>
  <si>
    <t>Các trường hợ cố định ngón tay, gãy xương ngón tay..</t>
  </si>
  <si>
    <t xml:space="preserve">Làm bằng hợp kim nhôm, lót bên trong một lớp xốp mềm, dễ uốn </t>
  </si>
  <si>
    <t>N12.115</t>
  </si>
  <si>
    <t>Các trường hợp gãy xương ngón tay, bàn tay cần cố định…</t>
  </si>
  <si>
    <r>
      <rPr>
        <sz val="13"/>
        <color rgb="FFFF0000"/>
        <rFont val="Times New Roman"/>
        <family val="1"/>
      </rPr>
      <t xml:space="preserve">Độ dài 25cm      </t>
    </r>
    <r>
      <rPr>
        <sz val="13"/>
        <color theme="1"/>
        <rFont val="Times New Roman"/>
        <family val="1"/>
      </rPr>
      <t xml:space="preserve">                                                             Làm bằng hợp kim nhôm, lót bên trong một lớp xốp mềm.Thanh nẹp thẳng, dễ dàng uốn cong để giữ ngón tay ở vị trí chức năng khi sử dụng.
    </t>
    </r>
  </si>
  <si>
    <t>Bảo vệ NVYT khỏi khói bụi
và các tác nhân lây bệnh qua đường hô hấp với môi trường làm việc</t>
  </si>
  <si>
    <t xml:space="preserve">Thoáng mát dễ chịu không gây kích ứng da.Thanh nẹp mũi có thể điều chỉnh để phù hợp với người sử dụng, khi cố định không xê dịch khi dùng sản phẩm.Không thấm nước/dịch
</t>
  </si>
  <si>
    <t>Chứa vật sắc nhọn nguy hiểm</t>
  </si>
  <si>
    <r>
      <t xml:space="preserve">Hộp dày đảm bảo an toàn cho người sử dụng. Có nắp đậy chắc chắn và có thể liên kết với xe tiêm   </t>
    </r>
    <r>
      <rPr>
        <sz val="13"/>
        <color rgb="FFFF0000"/>
        <rFont val="Times New Roman"/>
        <family val="1"/>
      </rPr>
      <t>Kích thước: 10 x 10 x 20 cm</t>
    </r>
  </si>
  <si>
    <r>
      <rPr>
        <i/>
        <sz val="13"/>
        <color theme="1"/>
        <rFont val="Times New Roman"/>
        <family val="1"/>
      </rPr>
      <t>Tp. Hồ Chí Minh, ngày………tháng………năm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</si>
  <si>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 GÂY MÊ HỒI SỨC</t>
  </si>
  <si>
    <t>Tiêm thuốc</t>
  </si>
  <si>
    <t>Đảm bảo liên kết giữa đốc kim và thân kim trong điều kiện sử dụng bình thường chắc chắn không bị bẻ gãy
Piston di chuyển dễ dàng trong xilanh
Khí và dung dịch không lọt được qua gioăng ở đầu bịt piston</t>
  </si>
  <si>
    <t>Tiêm thuốc
cơ số hộp chống sốc</t>
  </si>
  <si>
    <t>Pha thuốc</t>
  </si>
  <si>
    <t>Liên kết giữa đốc kim và thân bơm tiêm trong điều kiện sử dụng bình thường chắc chắn không dễ bị bẻ gãy dịch/thuốc không được rò qua vị trí liên kết mũi kim sắc dễ dàng đi qua nút cao su
Bề mặt kim nhẵn bóng không có tạp chất thừa khi nhìn bằng mắt thường
Không có chất gây sốt (pyrogene)</t>
  </si>
  <si>
    <t>Lập đường truyền IV
Cơ số hộp chống sốc</t>
  </si>
  <si>
    <t>Mũi kim sắc, mỏng dễ dàng đi qua da vào lòng mạch mà ít gây đau đơn cho người bệnh
Thân kim nhựa có độ đàn hồi cao không dễ bị gãy gập
Cánh nhựa mềm dẻo để đặt ở những vị trí khác nhau trên cơ thể
Đầu bảo vệ hoạt động tốt tránh gây nguy hại cho người dùng 
Có van đóng mở thuận tiên cho việc tiêm truyền</t>
  </si>
  <si>
    <t xml:space="preserve">Truyền dịch qua đường tĩnh mạch.
Sử dụng thuốc tiêm tĩnh mạch.
Hỗ trợ dinh dưỡng qua đường tĩnh mạch
</t>
  </si>
  <si>
    <t>Gây tê tủy sống (Tiêm thuốc tê vào khoang dưới màng nhện)</t>
  </si>
  <si>
    <t>Kim sắc thành mỏng độ cứng tốt không dễ bị gãy
mũi kim sắc nhọn vác ba mặt dễ dàng xuyên qua da và các tổ chức dưới da, dây chằng để đi vào khoang dưới nhện mà ít gây đau đớn cho người bệnh
Trên kim có dấu chữ tê dễ dàng xác định mặt vác của kim</t>
  </si>
  <si>
    <t xml:space="preserve">Được sử dụng để khâu các mô mềm trong các can thiệp phẫu thuật, giúp giữ mép vết thương đến khi chỉ tự tiêu
Sử dụng trong phẫu thuật cắt hẹp, chỉnh hình bao quy đầu.
</t>
  </si>
  <si>
    <t>Sợi chỉ tròn đều, mềm dẻo, dễ uốn, dễ thắt nút.
Lực căng khi thắt nút cao
Thao tác thuận lợi, xuyên qua mô dễ dàng.</t>
  </si>
  <si>
    <t>Được dùng trong phẫu thuật thoát vị bẹn,thoát vị thành bụng…khi nối lưới thoát vị với cơ thể người bệnh đảm bảo lực căng ổn định trong thời gian dài hoặc vĩnh viễn</t>
  </si>
  <si>
    <t xml:space="preserve">Sợi chỉ tròn đều, co dãn tốt, dễ uốn, dễ thắt nút lực căng khi thắt nút cao
Kim sắc nhọn xuyên qua mô dễ dàng
</t>
  </si>
  <si>
    <t>Được sử dụng để khâu các mô mềm trong các cang thiệp phẫu thuật, giúp giữ mép vết thương cho đến khi vết thương được chữa lành</t>
  </si>
  <si>
    <t>Chỉ không tan tổng hợp 
được sử dụng trong thời gian ngắn, làm chỉ buộc trong phẫu thuật thoát vị bẹn, thoát vị thành bụng…</t>
  </si>
  <si>
    <t>Sợi chỉ được bện chắc chắc chắn, bề mặt mịn, dễ uốn, dễ thắt nút.
Lực căng khi thắt nút cao
Thao tác thuận lợi, xuyên qua mô dễ dàng.
Giữ vết khâu an toàn.</t>
  </si>
  <si>
    <t>Được dùng trong phẫu thuật tổng quát: đóng cân, cơ, lớp mỡ,mô mềm</t>
  </si>
  <si>
    <t>Sợi chỉ tròn đều, kim sắc dễ dàng đi qua các lớp cân cơ
Lực căng khi thắt nút tốt, hạn cết đứt trong quá trình siết, khâu các lớp cân cơ</t>
  </si>
  <si>
    <t>Truyền dịch, thuốc liên tục vào hệ thống tuần hoàn của người bệnh qua kim luồn tĩnh mạch với tốc độ truyền được kiểm soát</t>
  </si>
  <si>
    <t xml:space="preserve">Dây truyền dịch có khóa giúp liên kết chặt chẽ giũa dây và kim luồn tĩnh mạch
Có chạc chữ Y thuận tiện trong việc tiêm thuốc cho người bệnh
Bầu dịch trong suốt dễ quan sát và điều chỉnh lượng dịch mỗi phút
Thân dây mềm dẻo đàn hồi tốt tránh bị gãy, gập.
chiều dài tối thiểu 1.2m.
Có vale điều chỉnh tốc độ truyền </t>
  </si>
  <si>
    <t>Được sử dụng để truyền các chất dinh dưỡng hoặc dịch thuốc.
Truyền đồng thời hai chất lỏng khác nhau
Thực hiện bolus qua đường tĩnh mạch thông qua vị trí tiêm truyền hiện có để thực hiện tiêm truyền
Lấy mẫu máu qua vị trí tiêm truyền đường tĩnh mạch mà không cần chọc dò lần thứ 2</t>
  </si>
  <si>
    <t xml:space="preserve">Thân dây mềm dẻo,trong suốt dễ theo dõi
Khóa dễ dàng di chuyển, thay đổi đường dùng
Liên kết chặt chẽ giữa các đầu nối với nhau
</t>
  </si>
  <si>
    <t>Cung Cấp Oxy cần thiết trong phẫu thuật</t>
  </si>
  <si>
    <t>Thân dây mềm dẻo độ bền cao không bị gãy gập trong quá trình sử dụng.</t>
  </si>
  <si>
    <t>Hỗ trợ thông khí cho bệnh nhân mà không cần đặt xâm lấn cho người bệnh</t>
  </si>
  <si>
    <t>Mask được làm từ nhựa y tế không độc hại.
Đệm hơi mềm mại đàn hồi, kín không khí và ít mùi.
Mặt nạ được thiết kế đặc biệt để phù hợp với khuôn mặt bệnh nhân, tạo cảm giác thoải mái</t>
  </si>
  <si>
    <t>Đặt xâm lấn bên trong bệnh nhân nhằm mục đích tạo đường thở trong thời gian ngắn.
Dự phòng trường hợp tiên lượng đặt NKQ khó hoặc không đặt được NKQ.</t>
  </si>
  <si>
    <t>Mềm mại, đàn hồi tốt, kín khí và ít mùi
Vale kín không rò khí khi sử dụng.</t>
  </si>
  <si>
    <t>Sử dụng tạo đường dẫn khí trong thời gian ngắn nhằm mục đích đưa khí mê/Oxy cho người bệnh trong quá trình phẫu thuật bằng thông khí cơ học.</t>
  </si>
  <si>
    <t>Ống trong suốt được chia vạch để theo dõi
Mặt vát trơn láng, tránh xây xát đường hô hấp trên.
Độ cứng hợp lý, không gãy, gập khi thay đổi tư thế bệnh nhân.
Vale giữ bóng khí khó rò rỉ trong thời gian sử dụng.
Bóng khí kín hoạt động bình thường
không có dị vật lạ, bụi trong bao có thể quan sát được trong điều kiên bình thường</t>
  </si>
  <si>
    <t>Được sử dụng như đường ống giữa dây giúp thở/gây mê và bệnh nhân trong quá trình thông khí cơ học</t>
  </si>
  <si>
    <r>
      <t>Co dãn tốt và điều chỉnh độ dài từ 14 - 24cm
Liên kết giữa hệ thống dây thở và ống NKQ kín, khí không rò được thông qua các vị trí nối
Đầu nối xoay kép 360</t>
    </r>
    <r>
      <rPr>
        <vertAlign val="superscript"/>
        <sz val="13"/>
        <color theme="1"/>
        <rFont val="Times New Roman"/>
        <family val="1"/>
      </rPr>
      <t>0</t>
    </r>
  </si>
  <si>
    <t>Sử dụng để hút đàm/nhớt/dịch tiết của người bệnh trong quá trình phẫu thuật</t>
  </si>
  <si>
    <t>Ống mềm dẻo dễ uống cong hạn chế gãy, gập trong quá trình hút</t>
  </si>
  <si>
    <t>Dẫn lưu nước tiểu trong 
trường hợp bệnh nhân gây mê, gây tê</t>
  </si>
  <si>
    <t>Đầu sonde trong mềm tránh mà trầy xước niêm mạc
Ống được làm từ cao su latex phủ silicon hoặc 100% silicon</t>
  </si>
  <si>
    <t>Chứa nước tiểu người 
bệnh</t>
  </si>
  <si>
    <t>Đường dẫn có độ trong suốt tốt. 
Túi có chia vạch, đánh dấu.
Túi kín, không bị rỉ nước tiểu qua val khóa</t>
  </si>
  <si>
    <t>Lưỡi dao sắc bén dễ dàng đi qua da
và tổ chứng dưới da</t>
  </si>
  <si>
    <t xml:space="preserve">Rạch da và tổ chức dưới da trong quá trình phẫu thuật
Phẫu thuật Phymosis
</t>
  </si>
  <si>
    <t>vì năm nay mới thêm dụng cụ cắt bao quy đầu vào thầu nên cần bổ sung để kết hợp phẫu thuật hẹp bao quy đầu</t>
  </si>
  <si>
    <t>Được sử dụng để băng ép cầm máu, cố định trong các trường hợp phẫu thuật cơ, xương, khớp…</t>
  </si>
  <si>
    <t>Độ co giãn tốt</t>
  </si>
  <si>
    <t>Băng ép vết thương có diện tích lớn, bao gồm cả những vết thương tại những vị trí vận động nhiều (các khớp, kheo của chi...).</t>
  </si>
  <si>
    <t xml:space="preserve">Độ bám dính trên da tốt, co dãn tốt
Ít gây kích ứng trên da
Có các lỗ khí thông thoáng tránh tình trạng hầm bí, rộp da vùng cố định </t>
  </si>
  <si>
    <t>Băng dán vết thương có diện tích nhỏ ngoài ra còn được dùng để cố định kim tiêm trong quá trình truyền dịch, truyền thuốc</t>
  </si>
  <si>
    <t>Độ bám dính trên da tốt, co dãn tốt
Ít gây kích ứng trên da</t>
  </si>
  <si>
    <t>Dùng dán kín mắt của người bệnh tránh tiếp xúc với khí mê/không khí gây khô, đỏ mắt trong quá trình gây mê
Che điểm tiếp xúc giữa kim luồn và bề mặt da của bệnh nhân.</t>
  </si>
  <si>
    <t>Bám dính tốt, ít gây kích ứng trên da</t>
  </si>
  <si>
    <t>Garo chi bệnh nhân để đặt kim luồn, tiêm thuốc, lấy máu</t>
  </si>
  <si>
    <t>Tránh lây nhiễm chéo giữa bệnh nhân và người bệnh
Bảo vệ người dùng khỏi các yếu tố độc hại như dịch tiết,hóa chất…</t>
  </si>
  <si>
    <t>Co dãn tốt, ít gây kích ứng trên da</t>
  </si>
  <si>
    <t>Bảo vệ người dùng khỏi các yếu tố độc hại như dịch tiết,hóa chất…</t>
  </si>
  <si>
    <t>Găng tay có độ co dãn tốt
Hàm lượng bột vừa đủ ít gây kích ứng da khi sử dụng</t>
  </si>
  <si>
    <t>Sát khuẩn vùng tiêm</t>
  </si>
  <si>
    <t xml:space="preserve">Gạc tách trừng lớp rõ ràng, thấm hút tốt
Các lỗ lưới đan xen đều nhau
Các sợi vải liên kết với nhau tránh bung tưa sợi vải
Gạc có độ dày thích hơp, màu sắc đồng đều, được bao bọc cẩn thận trong hai lớp đảm bảo vô trùng </t>
  </si>
  <si>
    <t>Rửa vết thương/thấm máu trong phẫu thuật tiên lượng mất nhiều dịch/máu</t>
  </si>
  <si>
    <t xml:space="preserve">Cầm máu trong phẫu thuật cắt trĩ </t>
  </si>
  <si>
    <t>Bề mặt lưới dày, có độ cứng tốt, đàn hồi tốt, các lỗ lưới đồng đều
Không có dị vật trong bao trong điều kiện có thể quan sát bằng mắt thường</t>
  </si>
  <si>
    <t>Đặt ống NKQ, đặt sonde tiểu, phẫu thuật cắt trĩ</t>
  </si>
  <si>
    <t>Bảo vệ NVYT khỏi khói bụi và các tác nhân lây bệnh qua đường hô hấp với môi trường làm việc</t>
  </si>
  <si>
    <t>Thoáng mát dễ chịu không gây kích ứng da
Thanh nẹp mũi có thể điều chỉnh để phù hợp với người sử dụng, khi cố định không xê dịch khi dùng sản phẩm
Không thấm nước/dịch</t>
  </si>
  <si>
    <t>Sử dụng như một đường ngắn, tránh tình trạng bệnh nhân cắn ống, lưỡi làm nghẽn đường thở trong quá trình gây mê</t>
  </si>
  <si>
    <t>Hỗ trợ hô hâp cho người bệnh</t>
  </si>
  <si>
    <t>Mềm, đàn hồi tốt, không mùi, không gây kích ứng cho người bệnh</t>
  </si>
  <si>
    <t>Phin lọc khuẩn được sử dụng để ngăn cản sự xâm nhập của vi khuẩn, vi rút và tạp nhiễm đồng thời giữ ấm, ẩm đường thở của bệnh nhân trong suốt quá trình gây mê, hồi sức, hồi sức tích cực và chăm sóc đặc biệt</t>
  </si>
  <si>
    <r>
      <t>Sử dụng để lọc hạt khí giữa ống hút Foryou và </t>
    </r>
    <r>
      <rPr>
        <sz val="12"/>
        <color rgb="FF000000"/>
        <rFont val="Cambria"/>
        <family val="1"/>
      </rPr>
      <t>máy hút áp lực âm.</t>
    </r>
  </si>
  <si>
    <t>Được dùng để thu thập và truyền tín hiệu điện tim tới monitor từ đó cho ra nhịp tim và các sóng điện tim được biểu hiện trên monitor. Giúp phát hiện các bất thường về tim mạch trên người bệnh</t>
  </si>
  <si>
    <t>Chứa vật sắc nhọn nguy 
hiểm</t>
  </si>
  <si>
    <t>Dụng cụ đặt tái tạo thành bụng, bẹn trong phẫu thuật</t>
  </si>
  <si>
    <t>Phẫu thuật trĩ</t>
  </si>
  <si>
    <t>Phẫu thuật hẹp bao quy đầu</t>
  </si>
  <si>
    <t>Được dùng để cắt/đốt/ cầm máu vết mổ trong quá trình phẫu thuật.</t>
  </si>
  <si>
    <t>không bị rò rỉ điện, dây mềm dẽo dễ uốn cong</t>
  </si>
  <si>
    <t xml:space="preserve">MASK GÂY MÊ SỐ 5 </t>
  </si>
  <si>
    <r>
      <rPr>
        <i/>
        <sz val="13"/>
        <color theme="1"/>
        <rFont val="Times New Roman"/>
        <family val="1"/>
      </rPr>
      <t>Tp. Hồ Chí Minh, ngày 25 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</si>
  <si>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 xml:space="preserve">P/S mới </t>
  </si>
  <si>
    <t>Khoa GMHS đề xuất thêm mask gây mê số 5: 24 cái/năm</t>
  </si>
  <si>
    <t>KHOA/PHÒNG: MẮT</t>
  </si>
  <si>
    <t>Sd cho bn mổ đục thủy tinh thể</t>
  </si>
  <si>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 Ống tiêm trơn láng, không bị chảy thuốc, chảy dịch
+ Thể tích và kích thước đạt đúng tiêu chuẩn yêu cầu.</t>
  </si>
  <si>
    <t>Sd cho bn mổ đục thủy tinh thể, mổ lẹo</t>
  </si>
  <si>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 Ống tiêm trơn láng, không bị chảy thuốc, chảy dịch
+ Thể tích và kích thước đạt đúng tiêu chuẩn yêu cầu.</t>
  </si>
  <si>
    <t>Sd cho bn mổ đục thủy tinh thể, mổ lẹo, thông lệ đạo</t>
  </si>
  <si>
    <t>+ Đóng gói vô trùng rời từng cái một, không có nấm mốc
+ Vạch chia dung tích in rõ ràng, sắc nét
+ Xylanh: đảm bảo độ trong, vạch chia dung tích in rõ ràng, sắc nét
+ Piston di chuyển dễ dàng trong xylanh
+ Ống tiêm trơn láng, không bị chảy thuốc, chảy dịch
+ Thể tích đạt đúng tiêu chuẩn yêu cầu.</t>
  </si>
  <si>
    <t>+ Đóng gói vô trùng rời từng cái một, không có nấm mốc
+ Kim sắc nhọn, không gỉ sét
+ Kim có nắp chụp bảo vệ và tháo dễ dàng
+ Kích thước đạt đúng tiêu chuẩn yêu cầu.</t>
  </si>
  <si>
    <t>Sd cho bn mổ đục thủy tinh thể, lấy dị vật, sạn vôi</t>
  </si>
  <si>
    <t>+ Đóng gói vô trùng rời từng cái một, không có nấm mốc
+ Kim sắc nhọn, không gỉ sét
+ Kim có nắp chụp bảo vệ
+ Kích thước đạt đúng tiêu chuẩn yêu cầu.</t>
  </si>
  <si>
    <t>Sd cho bn mổ đục thủy tinh thể, bn tăng nhãn áp</t>
  </si>
  <si>
    <t>+ Đóng gói vô trùng rời từng cái một, không có nấm mốc
+ Đầu kim sắc nhọn, không gỉ sét, có nắp chụp bảo vệ chắc chắn
+ Có đầu bảo vệ an toàn bịt mũi kim thép sau khi rút kim ra khỏi nòng catheter
+ Kim luồn có cánh thuận tiện để cố định kim
+ Van bơm thuốc phải thông
+ Kích thước đạt đúng tiêu chuẩn yêu cầu.</t>
  </si>
  <si>
    <t>Sd cho bn mổ mí, chấn thương vùng mắt</t>
  </si>
  <si>
    <t>+ Đóng gói vô trùng rời từng cái một
+ Đúng kích thước, loại kim yêu cầu
+ Chỉ chắc, sợi chỉ dễ uốn, đàn hồi tốt, không bị đứt, không gây kích ứng với cơ thể bệnh nhân 
+ Kim nhẵn, sắc nhọn, không gỉ sét.</t>
  </si>
  <si>
    <t>Sd cho bn mổ mộng, chấn thương vùng mắt</t>
  </si>
  <si>
    <t>Sd cho bn mổ mí</t>
  </si>
  <si>
    <t>+ Đóng gói vô trùng rời từng cái một
+ Đúng kích thước, loại kim yêu cầu
+ Chỉ chắc, sợi chỉ dễ uốn, đàn hồi tốt, không bị đứt, không gây kích ứng với cơ thể bệnh nhân
+ Kim sắc nhọn, không gỉ sét.</t>
  </si>
  <si>
    <t>+ Đóng gói vô trùng rời từng bộ dây một
+ Có dấu hướng dẫn vị trí xé
+ Dây dẫn mềm dẻo, dai, trong suốt, độ đàn hồi cao, không gãy gập khi bảo quản và sử dụng, không bị chảy thuốc, dịch
+ Bầu đếm giọt: có độ đàn hồi, bầu nhỏ giọt trong suốt, không vàng ố,  cho phép thấy rõ và kiểm tra tốc độ chảy của dịch truyền, đầu nhọn sắc, dễ dàng xuyên qua nút chai dịch truyền, có nắp bảo vệ an toàn. 
+ Bộ phận điều chỉnh dòng chảy: con lăn di chuyển dễ dàng, khóa chỉnh giọt vững chắc và đảm bảo tốc độ truyền ổn định khi cài đặt tốc độ truyền.
+ Có air (Van khí)
'- Loại không kim:
+ Đầu dây truyền dịch kết nối khớp được với kim luồn chắc chắn,  an toàn trong khi sử dụng, có nắp bảo vệ. 
'- Loại có kim:
+ Đầu nối giữa dây truyền và kim chắc chắn, kim hoặc lớp bảo vệ không rớt khỏi đầu nối khi xé bao.
+ Kim sắc nhọn, không gỉ sét, đầu kim được bảo vệ bằng nắp nhựa an toàn, đầu nối kim có khớp vặn để khóa chặt kim, gắn khớp với kim luồn.</t>
  </si>
  <si>
    <t>Sd cho bn mổ mí, lẹo</t>
  </si>
  <si>
    <t>+ Đóng gói tiệt trùng rời từng cái một
+ Lưỡi cắt của dao và phần mũi nhọn sắc bén, không có vết nứt, không vết răng cưa và sứt mẻ
+ Bề mặt lưỡi dao sáng bóng
+ Bề mặt dao không có vết lõm, vết nứt, vết xước
+ Giữa dao có lỗ thủng hình cán dao
+ Cuối dao có đánh số tương ứng của dao.</t>
  </si>
  <si>
    <t>Sd cho bn mổ mí, mộng thịt</t>
  </si>
  <si>
    <t>+ Bao bì còn nguyên vẹn
+ Băng không quá mỏng, không bị kéo dãn, có độ đàn hồi tốt
+ Mềm mại, trắng, sạch
+ Thớ vải nhỏ, mịn
+ Không dị ứng da, ngứa, ẩm ướt
+ Có đầy đủ 3 móc trong một băng thun.</t>
  </si>
  <si>
    <t>Sd cho bn phẫu thuật - thủ thuật</t>
  </si>
  <si>
    <t>+ Có lỗ thông thoáng nhỏ giúp giảm nguy cơ hầm da
+ Chất keo không gây dị ứng, có độ bám dính tốt (không bong ra khi gặp nước hay mồ hôi cơ thể).</t>
  </si>
  <si>
    <t>+ Thun cotton, có độ đàn hồi tốt
+ Đoạn giữa dây mềm mại, không gây dị ứng khi sử dụng, không bị giãn hay xù lông khi sử dụng
+ Có bộ phận cố định chắc chắn.</t>
  </si>
  <si>
    <t>+ Đóng gói tiệt trùng rời từng đôi một, đóng trong bao bì có hai lớp liên tiếp, không thấm nước, không ẩm ướt, nấm mốc
+ Có hướng dẫn vị trí xé khi sử dụng
+ Có ghi số size sử dụng rõ ràng, size bên ngoài và bên trong phải giống nhau
+ Găng phải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Bao gói bên trong được ghi rõ như sau: kích cỡ; ký hiệu “trái” (“L”) hoặc “phải” (“R”) trên bao bì
+ Bề mặt găng (trong và ngoài) trơn láng, dễ chịu và thao tác dễ dàng, và không rách khi thao tác
+ Không gây ngứa, viêm da khi sử dụng
+ Có lật ngược phần cổ tay gấp lên cho dễ dàng thao tác không chạm phải vô khuẩn khi sử dụng
+ Không thủng, không thấm dịch.</t>
  </si>
  <si>
    <t>+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nên dễ đeo và tránh bị rách
+  Dễ đeo và không bị cuộn tròn khi đeo, không gây ngứa, viêm da khi sử dụng
+ Chiều dài găng vượt qua cổ tay # 5cm
+ Sử dụng được cho cả 2 tay, cảm giác thoải mái, vừa vặn
+ Không thủng, không thấm dịch
+ Găng phải dai, dày, không quá mỏng.</t>
  </si>
  <si>
    <t>+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 Dễ đeo và không bị cuộn tròn khi đeo, không gây ngứa, viêm da khi sử dụng
+ Chiều dài găng vượt qua cổ tay
+ Sử dụng được cho cả 02 tay, cảm giác thoải mái, vừa vặn.
+ Không thủng, không thấm dịch
+ Găng phải dai, dày, không quá mỏng.</t>
  </si>
  <si>
    <t>+ Đóng gói riêng từng kg một, không ẩm ướt, dơ bẩn, nấm mốc
+ Đảm bảo trắng, không vàng ố
+ Bông mịn, mềm mại, không lẫn tạp chất
+ Miếng bông dày và thành một khối cuộn tròn với nhau, không rời rạc từng mảnh một.
+ Thấm hút cao, không bở trong nước
+ Không gây kích ứng da</t>
  </si>
  <si>
    <t>+ Xếp thành lớp, tách rời từng cái riêng biệt dễ lấy, dễ sử dụng
+ Màu trắng không vàng ố, không ẩm ướt, nấm mốc
+ Mềm mại, độ thấm hút cao và không gây dị ứng
+ Không bị tưa khi sử dụng
+ Kích thước, số lớp theo đúng yêu cầu đề xuất.</t>
  </si>
  <si>
    <t xml:space="preserve">+ Màu trắng không vàng ố, không ẩm ướt, nấm mốc
+ Mềm mại, độ thấm hút cao và không gây dị ứng
+ Không bị tưa khi sử dụng
</t>
  </si>
  <si>
    <r>
      <t xml:space="preserve">+ Đóng thành can không rạn nứt.
+ Chất tiết âm đậm đặc (độ nhớt: 70000-110000 cP), không </t>
    </r>
    <r>
      <rPr>
        <sz val="14"/>
        <color rgb="FFFF0000"/>
        <rFont val="Times New Roman"/>
        <family val="1"/>
      </rPr>
      <t>gây</t>
    </r>
    <r>
      <rPr>
        <sz val="14"/>
        <color theme="1"/>
        <rFont val="Times New Roman"/>
        <family val="1"/>
      </rPr>
      <t xml:space="preserve"> kích ứng da</t>
    </r>
  </si>
  <si>
    <t>Không đề xuất, vì đã đưa vô danh mục thuốc rồi</t>
  </si>
  <si>
    <t>Sd cho bn phẫu thuật , đo kính, NVQS</t>
  </si>
  <si>
    <t>+ Giấy quấn gọn, chắc trong lõi
+ Giấy trắng, mịn, không nhăn.</t>
  </si>
  <si>
    <t>Sd cho công tác khám chữa bệnh</t>
  </si>
  <si>
    <t>+ Kích thước vừa vặn khuôn mặt, độ bao phủ tốt, có thanh nẹp mũi
+ Có nhiều nếp gấp ngang theo chiều dọc ôm khít được mũi và miệng
+ Thiết kế đủ 4 lớp, vải không dệt, dày mịn, không mùi, lớp vải tiếp xúc với da mặt mịn màng, không xơ sợi, xù lông, không gây dị ứng da, có lỗ thông thoáng
+ Dây đeo đàn hồi tốt, đầu nối chắc, không gây đau khi đeo.</t>
  </si>
  <si>
    <t>+ Hộp màu vàng, nắp đỏ, bóng và nhẵn, có nắp đậy chắc chắn
+ Có quai xách và có kèm hệ thống cố định
+ Mặt trước có vạch giới hạn đựng chất thải và logo cảnh báo nguy hiểm
+ Nhựa dày, chống xuyên thủng.</t>
  </si>
  <si>
    <t>+ Mức độ che chắn tốt
+ Gọng kính mềm, dẻo, vừa vặn
+ Tròng kính còn nguyên vẹn, không nứt, trầy.</t>
  </si>
  <si>
    <t>Bảo vệ mí mắt, lông mi trong phẫu thuật mắt, miếng dán dai, trong suốt, dễ mở.Màng phim vô trùng có tráng keo chống dính.</t>
  </si>
  <si>
    <t>+ Không ẩm ướt, nấm mốc
+ Đầu tăm bông được se gòn: tròn, gọn, chắc, trắng sạch, mềm mại, không gây kích ứng da.
+ Không ngả màu khi hấp vô trùng.</t>
  </si>
  <si>
    <r>
      <rPr>
        <i/>
        <sz val="13"/>
        <color theme="1"/>
        <rFont val="Times New Roman"/>
        <family val="1"/>
      </rPr>
      <t>Tp. Hồ Chí Minh, ngày 24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</si>
  <si>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 xml:space="preserve">  BS: Tạ Thị Kim Vân</t>
  </si>
  <si>
    <r>
      <rPr>
        <i/>
        <sz val="13"/>
        <color theme="1"/>
        <rFont val="Times New Roman"/>
        <family val="1"/>
      </rPr>
      <t>Tp. Hồ Chí Minh, ngày………tháng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</si>
  <si>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KHOA/PHÒNG: TAI MŨI HỌNG</t>
  </si>
  <si>
    <t>Dùng cho BN cắt Amydan</t>
  </si>
  <si>
    <t xml:space="preserve">Đảm bảo liên kết giữ đốc kim và thân 
kim trong đều kiện sử dụng bình thường,chắc chắn không bị bẻ gãy Piston di chuyển dễ dàng trong xilanh
Khí và dung dịch không lọt được qua gioăng ở đầu Piston </t>
  </si>
  <si>
    <t>Không yêu cầu</t>
  </si>
  <si>
    <t xml:space="preserve">
Dùng cho BN cắt Amydan, tiểu phẫu</t>
  </si>
  <si>
    <t xml:space="preserve">Liên kết giữ đốc kim và thân bơm 
tiêm trong điều kiện sử dụng bình thường chắc chắn không dễ bị bẻ gãy dịch/thuốc không được dò qua vị trí liên kết mũi kim sắc dễ dàng đi qua nút cao su bề mặt kim nhẵn bóng không có tạp chất thừa khi nhìn bằng mắt thường. không có chất gây sốt (pyrogene)
</t>
  </si>
  <si>
    <t xml:space="preserve">Dùng cho BN cắt Amydan
</t>
  </si>
  <si>
    <t>Mũi kim sắc, mỏng dễ dàng đi qua da vào lòng mạch và ít gây đau đớn cho người bệnh, thân kim nhựa có độ đàn hồi cao không dễ bị gẫy gập, cánh nhựa mềm dẻo dễ đặt ở vị trí khác nhau trên cơ thể. Đầu bảo vệ hoạt động tốt tránh gây nguy hại cho người dùng, có van đóng mở thuận tiện cho việc tiêm truyền</t>
  </si>
  <si>
    <t>Sợi chỉ tròn đều, co dãn tốt, dễ uống, dễ thắt nút</t>
  </si>
  <si>
    <t>Tiểu phẫu</t>
  </si>
  <si>
    <t>Sợi chỉ tròn đều, co dãn tốt, dễ uống, dễ thắt nút, kim sắt nhọn xuyên qua mô dễ dàng</t>
  </si>
  <si>
    <t xml:space="preserve">
Dây truyền dịch có khóa giúp liên kết chặc chẽ giữa dây và kim luồn tĩnh mạch, có chạc chữ Y thuận tiện trong việc tiêm thuốc cho ngưởi bệnh. Bầu dịch trong suốt dễ quan sát và điều chỉnh lượng dịch mỗi phút. Thân dây mềm dẻo đàn hồi tốt tránh bị gẫy gập, chiều dài tối thiểu 1.2m có vale điều chỉnh tốc độ truyền</t>
  </si>
  <si>
    <t>N03.48</t>
  </si>
  <si>
    <t>Thân dây mềm dẻo độ bền cao không bị gãy gập trong quá trình sử dụng</t>
  </si>
  <si>
    <t xml:space="preserve">Mask được làm từ nhựa y tế không độc hại. Đệm hơi mềm mại đàn hồi không khí và ít mùi 
Mặt nạ được thiết kế đặc biệt để phù hợp với khuôn mặt của bệnh nhân tạo cảm giác thoải mái
</t>
  </si>
  <si>
    <t>N04.59</t>
  </si>
  <si>
    <t>Ống trong suốt được chia vạch để theo dõi, mặt vát trơn láng, tránh xây xát đường hô hấp trên, độ cứng hợp lý không gẫy gập khi thay đổi tư thế bệnh nhân</t>
  </si>
  <si>
    <t xml:space="preserve">Không yêu cầu
 </t>
  </si>
  <si>
    <t xml:space="preserve">
</t>
  </si>
  <si>
    <t>Ống mềm dẻo dể uốn cong, hạn chế gẫy gập trong quá trình hút</t>
  </si>
  <si>
    <t>N05.72</t>
  </si>
  <si>
    <t>Lưỡi dao sắc bén dễ dàng đi qua da và tổ chức dưới da</t>
  </si>
  <si>
    <t>Dùng cho BN cắt Amydan, tiểu phẫu</t>
  </si>
  <si>
    <t>Độ bám dính trên da tốt, co dãn tốt ít gây kích ứng trên da</t>
  </si>
  <si>
    <t>N04.81</t>
  </si>
  <si>
    <t>Độ bám dính trên da tốt ít gây kích ứng trên da</t>
  </si>
  <si>
    <t>Độ co dãn tốt</t>
  </si>
  <si>
    <t>Rửa xoang, nội soi, thủ thuật</t>
  </si>
  <si>
    <t>Găng tay có độ co dãn tốt, hàm lượng bột vừa đủ ít gây kích ứng da khi sử dụng</t>
  </si>
  <si>
    <t>Trắng, không vón cục, thấm hút tốt, không bụi</t>
  </si>
  <si>
    <t>Gạc tách từng lớp rõ ràng, thấm hút tốt các lỗ đan xen đều nhau, các sợi vải liên kết với nhau tránh bung tưa sợi vải. Gạc có dộ dầy thích hợp màu sắc đồng đều, được bao bọc cẩn thận</t>
  </si>
  <si>
    <t>Cầm máu mũi</t>
  </si>
  <si>
    <t>Cuộn dài nhỏ, thấm hút máu/dịch tốt</t>
  </si>
  <si>
    <t>Khám bệnh, thủ thuật</t>
  </si>
  <si>
    <t>Thoáng mát dể chịu, không gây kích ứng da, thanh nẹp mũi có thể điều chỉnh để phù hợp với người sử dụng, khi cố định không xê dịch, khi sử dụng không thấm nước/dịch</t>
  </si>
  <si>
    <t>thiết kế thích hợp, chất liệu phù hợp không gây tổn thương da</t>
  </si>
  <si>
    <t>Dùng hủy ống xông bể, hủy kim</t>
  </si>
  <si>
    <t>cứng, có nắp đậy an toàn</t>
  </si>
  <si>
    <r>
      <rPr>
        <i/>
        <sz val="13"/>
        <color theme="1"/>
        <rFont val="Times New Roman"/>
        <family val="1"/>
      </rPr>
      <t>Tp. Hồ Chí Minh, ngày 23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</si>
  <si>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TMH: xác nhận còn nhu cầu mua sắm để mổ nữa k??</t>
  </si>
  <si>
    <t>Mấy năm rồi không thấy dùng, nếu các khoa không còn nhu cầu nữa đề nghị bỏ ra khỏi danh mục và ghi rõ lý do bỏ ra khỏi danh mục nhé: kích thước ngắn không phù hợp……..</t>
  </si>
  <si>
    <t>nếu 2 móc k có nhu cầu dùng thì để nghị tăng số lượng 3 móc lên</t>
  </si>
  <si>
    <t>Lưu ý khóa mắt đề xuất số lượng nhiều lên</t>
  </si>
  <si>
    <t>Khoa Nha nhớ đề xuất</t>
  </si>
  <si>
    <t>Khoa Mắt đề xuất bỏ khỏi danh mục nhé, vì đã đưa vô danh mục thuốc rồi</t>
  </si>
  <si>
    <t>xin ý kiến chuyển sang hành chánh đấu chung với các loại giấy in nhiệt khác</t>
  </si>
  <si>
    <t>Khoa Khám bệnh đưa vào tiêu chí đánh giá hàng hóa nha: phù hợp cho máy đo chức năng hô hấp TB01 INSPIRE HEALTH/ Mỹ 2015</t>
  </si>
  <si>
    <t>KHOA RĂNG HÀM MẶT</t>
  </si>
  <si>
    <t>bơm rửa ổ răng sau phẫu thuật nhổ răng</t>
  </si>
  <si>
    <t>không rớt pittong khi rút thuốc, 
không bị lỏng pittong khi bơm thuốc, 
không bị tràn thuốc ngược đầu pittong khi bơm thuốc</t>
  </si>
  <si>
    <t xml:space="preserve">bơm rửa ống tủy trong điều trị tủy </t>
  </si>
  <si>
    <t>TMH: xác định chính xác có nhu cầu mổ nữa không ???</t>
  </si>
  <si>
    <t>khâu ổ răng cầm máu sau nhổ răng tiểu phẫu, trung bình 65- 70 cas/ tháng, dành cho bn BHDV và dịch vụ</t>
  </si>
  <si>
    <t>chỉ không giòn, không bị đứt khi cột
đầu vát kim bén</t>
  </si>
  <si>
    <t>khâu cầm máu sau nhổ răng</t>
  </si>
  <si>
    <t>không sử dụng nữa, 
do chỉ dễ đứt khi cột</t>
  </si>
  <si>
    <t>cắt nướu tiểu phẫu răng khôn, cắt lợi trùm răng khôn, cắt nướu triển dưỡng</t>
  </si>
  <si>
    <t>lưỡi dao bén, gắn vừa cán dao</t>
  </si>
  <si>
    <t>BS nhổ răng, làm thủ thuật tủy, trám răng, cạo vôi…
 Điều dưỡng hỗ trợ BS nhổ răng tiểu phẫu</t>
  </si>
  <si>
    <t>không bị vón cục, không bị rách</t>
  </si>
  <si>
    <t>size S</t>
  </si>
  <si>
    <t xml:space="preserve"> lau chùi máu và cắn gòn cầm máu sau nhổ răng, chêm lót thấm hút nước bọt khi trám răng</t>
  </si>
  <si>
    <t>trắng, sạch, đóng từng lớp, không bụi</t>
  </si>
  <si>
    <t xml:space="preserve"> 1 miếng lớn cắt được #40 miếng nhỏ, nhét vào ổ răng cầm máu sau nhổ răng,
thấm thuốc giảm đau sau nhổ răng </t>
  </si>
  <si>
    <t xml:space="preserve"> dầy, không bụi</t>
  </si>
  <si>
    <t>khám sức khỏe RHM</t>
  </si>
  <si>
    <t>đóng từng que lẻ, không bị xước, que trơn láng</t>
  </si>
  <si>
    <t>hiện khoa có 7 BS, 3 điều dưỡng, 
 BS 3 cái/ngày, điều dưỡng 2 cái/ngày</t>
  </si>
  <si>
    <t>không bị xù lông, không mùi, dây thun chắc chắn</t>
  </si>
  <si>
    <t>đựng kim và ống thuốc tê đã sử dụng</t>
  </si>
  <si>
    <t>nắp đậy chắc chắn, nhựa dầy</t>
  </si>
  <si>
    <t>che giọt bắn khi làm thủ thuật (cạo vôi, trám răng, điều trị tủy), tiểu phẫu răng khôn…</t>
  </si>
  <si>
    <t>không bị rách, thun không bị giãn</t>
  </si>
  <si>
    <t>không bị rớt miếng mút xốp che trán, thun không bị giãn</t>
  </si>
  <si>
    <t>KHOA CẤP CỨU</t>
  </si>
  <si>
    <t>lí do phát sinh mới
(nếu có)</t>
  </si>
  <si>
    <t>lí do bỏ ra khỏi danh mục
(nếu có)</t>
  </si>
  <si>
    <t>tiêm thuốc, pha thuốc</t>
  </si>
  <si>
    <t>tiêm thuốc, bơm hậu môn</t>
  </si>
  <si>
    <t>tiêm thuốc</t>
  </si>
  <si>
    <t>tiêm thuốc, pha thuốc
lấy máu</t>
  </si>
  <si>
    <t>bơm tiêm điện</t>
  </si>
  <si>
    <t>cho ăn, rửa bàng quang</t>
  </si>
  <si>
    <t>SP chắc chắn, không bị bẻ gãyPiston di chuyển dễ dàng trong xilanh</t>
  </si>
  <si>
    <t>pha thuốc</t>
  </si>
  <si>
    <t xml:space="preserve"> Thân kim tiêm: Thép không gỉ, có đủ độ cứng cơ khí Vật liệu kết cấu kim tiêm: Không bị gãy, không bị cằn trong điều kiện sử dụng bình thường.Bề mặt kim tiêm: Nhẵn, bóng, không có tạp chất thừa khi nhìn bằng mắt thường.Vát đầu kim: Sắc, không có gờ và những lỗi khác.
18G x 1"</t>
  </si>
  <si>
    <t>chống sốc</t>
  </si>
  <si>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</si>
  <si>
    <t>truyền máu</t>
  </si>
  <si>
    <t xml:space="preserve">dự kiến triển khai 
từ T8-T12 năm 2025
</t>
  </si>
  <si>
    <t>truyền dịch người lớn</t>
  </si>
  <si>
    <t>truyền dịch nhi, bn khó lấy ven</t>
  </si>
  <si>
    <t>nút chặn đuôi kim luồn</t>
  </si>
  <si>
    <t>có ren trong, đóng gói riêng từng cái</t>
  </si>
  <si>
    <t>khâu vết thương vùng da dày</t>
  </si>
  <si>
    <t>Kim sắc bén,Sợi chỉ tròn đều, co dãn tốt, dễ uốn, dễ thắt nút lực căng khi thắt nút cao</t>
  </si>
  <si>
    <t>khâu vết thương nông</t>
  </si>
  <si>
    <t>khâu vết thương vùng da mỏng</t>
  </si>
  <si>
    <t>khâu vết thương gần mắt</t>
  </si>
  <si>
    <t>khâu cơ</t>
  </si>
  <si>
    <t>khâu môi</t>
  </si>
  <si>
    <t>truyền dịch</t>
  </si>
  <si>
    <t>Dây truyền dịch có khóa giúp liên kết chặt chẽ giũa dây và kim luồn tĩnh mạch
Có chạc chữ Y thuận tiện trong việc tiêm thuốc cho người bệnh
Bầu dịch trong suốt dễ quan sát và điều chỉ lượng dịch mỗi phút
Thân dây mềm dẻo đàn hồi tốt tránh bị gãy, gập.  Đường dây truyền nối liền
bầu có đường kính 3 x 4.1 mm, dài 180cm có gắn khóa điều chỉnh giọt.</t>
  </si>
  <si>
    <t>tiêm truyền 2 đường</t>
  </si>
  <si>
    <t>khóa chắc chắn</t>
  </si>
  <si>
    <t>thở oxy nhi</t>
  </si>
  <si>
    <t>dây trơn láng, đầu bo tròn</t>
  </si>
  <si>
    <t>thở oxy người lớn</t>
  </si>
  <si>
    <t>bóp bóng</t>
  </si>
  <si>
    <t>xông thuốc cho người lớn</t>
  </si>
  <si>
    <t>dây trơn láng, đầu bo tròn bầu khí dung trong dễ nhìn</t>
  </si>
  <si>
    <t>xông thuốc cho trẻ em</t>
  </si>
  <si>
    <t>bệnh nhân người lớn cần thở liều cao</t>
  </si>
  <si>
    <t>dây trơn láng, đầu bo tròn túi khí kín, có van 1 chiều</t>
  </si>
  <si>
    <t>bệnh nhân trẻ em cần thở liều cao</t>
  </si>
  <si>
    <t>dùng cho bơm tiêm điện</t>
  </si>
  <si>
    <t>dây có 2 đầu ren trong</t>
  </si>
  <si>
    <t>đặt nội khí quản cho người lớn, trẻ em</t>
  </si>
  <si>
    <t>ống trơn láng trong, đầu bo tròn, có bóng chèn</t>
  </si>
  <si>
    <t>size trẻ em: 3,4,5
size người lớn: 8</t>
  </si>
  <si>
    <t>hút đàm nhi có cho trẻ em</t>
  </si>
  <si>
    <t>hút đàm cho người lớn</t>
  </si>
  <si>
    <t>đặt sonde dạ dày cho người lớn, trẻ em</t>
  </si>
  <si>
    <t>đặt thông tiểu cho người lớn</t>
  </si>
  <si>
    <t>đặt sonde hậu môn</t>
  </si>
  <si>
    <t>rạch vt, cắt chỉ</t>
  </si>
  <si>
    <t>dao sắc bén, đầu nhọn</t>
  </si>
  <si>
    <t>băng ép cầm máu, chấn thương</t>
  </si>
  <si>
    <t>Độ dài cơ sở 10cm x 2m.Làm từ sợi polyester và cao su thiên nhiên, liền mạch, không cắt ghép
Độ co dãn cao, từ 180% đến 200% so với kích thước ban đầu.
Mềm mại, độ bền cao, thoáng mát, không gây kích ứng cho người sử dụng.</t>
  </si>
  <si>
    <t>băng vết thương</t>
  </si>
  <si>
    <t>dán kim luồn, vết thương</t>
  </si>
  <si>
    <t>độ dính cao</t>
  </si>
  <si>
    <t>garo truyền dịch, lấy máu</t>
  </si>
  <si>
    <t>co dãn tốt</t>
  </si>
  <si>
    <t>khâu vt, làm thủ thuật vô trùng</t>
  </si>
  <si>
    <t>Găng tay có độ co dãn tốt,Hàm lượng bột vừa đủ ít gây kích ứng da khi sử dụng, không bị rách khi kéo dãn, kông bị mọt lỗ, châm kim    Chiều rộng: 89-95±10 mm
Chiều dài: 28±5 mm</t>
  </si>
  <si>
    <t>làm tiểu phẫu</t>
  </si>
  <si>
    <t>Găng tay có độ co dãn tốt,Hàm lượng bột vừa đủ ít gây kích ứng da khi sử dụng, không bị rách khi kéo dãn, kông bị mọt lỗ, châm kim   Chiều rộng :98- 95±10 mm
Chiều dài: 28 mm</t>
  </si>
  <si>
    <t>khám, tiêm truyền, lấy máu băng bó vết thương</t>
  </si>
  <si>
    <t>Găng tay có độ co dãn tốt,Hàm lượng bột vừa đủ ít gây kích ứng da khi sử dụng, không bị rách khi kéo dãn, kông bị mọt lỗ, châm kim    Chiều rộng: 95±10 mm
Chiều dài: 240 mm
Độ dày tối thiểu: 0.08mm</t>
  </si>
  <si>
    <t>tiêm truyền, rửa vt</t>
  </si>
  <si>
    <t>nhét mép</t>
  </si>
  <si>
    <t>bôi trơn thông tiểu, khám</t>
  </si>
  <si>
    <t>đo điện tim</t>
  </si>
  <si>
    <t>lõi tròn đều, giấy có ô kẻ rõ ràng, giấy trơn láng</t>
  </si>
  <si>
    <t>Băng cố định khớp vai (Đai Desault) trái, phải</t>
  </si>
  <si>
    <t>cố định khớp vai</t>
  </si>
  <si>
    <t>chấn thương thắt lưng</t>
  </si>
  <si>
    <t>gãy xương đòn</t>
  </si>
  <si>
    <t>cố định khớp cổ tay</t>
  </si>
  <si>
    <t>gãy cổ xương đùi</t>
  </si>
  <si>
    <t xml:space="preserve">Chất liệu thoáng mát, dễ thoát mồ hôi, giúp cho người sử dụng có cảm giác thoải mái. Thanh nẹp hợp kim nhôm cứng giúp giữ được tư thế cố định mong muốn, nẹp có khoá tăng giảm kích thước, có thanh ngang </t>
  </si>
  <si>
    <t>chấn thương cổ</t>
  </si>
  <si>
    <t>cố định khớp cổ chân</t>
  </si>
  <si>
    <t>cố định khớp gối</t>
  </si>
  <si>
    <t>khám bệnh</t>
  </si>
  <si>
    <t>cây gỗ trơn láng, có bọc riêng từng cây</t>
  </si>
  <si>
    <t>phòng hộ</t>
  </si>
  <si>
    <t>chống cắn lưỡi</t>
  </si>
  <si>
    <t>trơn láng, đầu bo tròn</t>
  </si>
  <si>
    <t>hồi sinh tim phổi người lớn</t>
  </si>
  <si>
    <t>hồi sinh tim phổi trẻ em</t>
  </si>
  <si>
    <t>dùng khi bóp bóng</t>
  </si>
  <si>
    <t>thay cho từng bn</t>
  </si>
  <si>
    <t>gắn monitor</t>
  </si>
  <si>
    <t>đựng chất thải lây nhiễm sắc nhọn</t>
  </si>
  <si>
    <t>khi làm tiểu phẫu</t>
  </si>
  <si>
    <t>Nòng đặt ống nội khí quản (Stylet)</t>
  </si>
  <si>
    <t>khi đặt ống nội khí quản</t>
  </si>
  <si>
    <t>có bọc silicon bên ngoài</t>
  </si>
  <si>
    <t>cây cũ xài lâu bị hư</t>
  </si>
  <si>
    <t>Mặt nạ mũi miệng không có lỗ  thông gió Bipap kèm van thở ra</t>
  </si>
  <si>
    <t>thở máy không xâm lấn</t>
  </si>
  <si>
    <t>Mặt nạ làm bằng nhựa cứng, kín có đệm. Đệm bằng silicone. Có dây ràng qua đầu chắc chắn. Van thở ra trong suốt, đầu van gắn vừa với ống thở máy Carina hãng Drager, model Carina Asla-0015</t>
  </si>
  <si>
    <t>Mặt nạ mũi miệng cũ bị hư</t>
  </si>
  <si>
    <t>Ngày 25 Tháng 12 Năm 2024</t>
  </si>
  <si>
    <t>LÃNH ĐẠO KHOA</t>
  </si>
  <si>
    <t>Khám bệnh</t>
  </si>
  <si>
    <t>KHOA/PHÒNG: NỘI SOI</t>
  </si>
  <si>
    <t>Dùng  cho BN gây mê NS</t>
  </si>
  <si>
    <t>Bơm tiêm được làm bằng nhựa PP dùng trong y tế, thân làm bằng nhựa y tế nguyên sinh trong suốt, không có chất phụ gia màu trắng đục, không có chất DEHP. Dung tích 20ml, có gắn kim 23G x 1" (kim sắc bén, không bi oxy hóa). Sản phẩm đóng gói trong túi riêng đảm bảo vô trùng bằng khí EO, không có độc tố và chất gây sốt, pit tông kín, lòng ống trơn láng</t>
  </si>
  <si>
    <t>Không có yêu cầu về nước sản xuất</t>
  </si>
  <si>
    <t>Dùng bơm thuốc cho BN gây mê NS và bơm rửa máy NS</t>
  </si>
  <si>
    <t>Dùng bơm thuốc cho BN gây mê NS</t>
  </si>
  <si>
    <t>Dây truyền dịch có khóa giúp liên kết chặt chẽ giũa dây và kim luồn tĩnh mạch
Có chạc chữ Y thuận tiện trong việc tiêm thuốc cho người bệnh
Bầu dịch trong suốt dễ quan sát và điều chỉnh lượng dịch mỗi phút
Thân dây mềm dẻo đàn hồi tốt tránh bị gãy, gập.</t>
  </si>
  <si>
    <t>Thân dây mềm dẻo độ 
bền cao không bị gãy gập trong quá trình sử dụng.</t>
  </si>
  <si>
    <t>Không bị chảy keo, dễ dính</t>
  </si>
  <si>
    <t>Độ bám dính tốt, dẫn truyền tín hiệu tốt</t>
  </si>
  <si>
    <t>Dùng cho BN nội soi</t>
  </si>
  <si>
    <t xml:space="preserve"> Dầy, dai, có độ đàn hồi, bền. </t>
  </si>
  <si>
    <t>Gòn dễ thấm, trắng, không bụi</t>
  </si>
  <si>
    <t>Trong suốt, không màu, tan trong nước</t>
  </si>
  <si>
    <t>Dùng cho máy hút NS</t>
  </si>
  <si>
    <t>Dùng lấy mẫu sinh thiết CLOTEST cho BN NS</t>
  </si>
  <si>
    <t>Kẹp / clip cầm máu có tay cầm xoay được, loại dùng 1 lần, góc 135 độ, dài 2300mm, đk 15mm, độ mở ngàm 9mm và 16mm</t>
  </si>
  <si>
    <t>Chất liệu Inox, độ bám  chắc không rỉ sét.</t>
  </si>
  <si>
    <t>Thòng lọng cắt polyp dài &gt;1800mm, Đk &lt; 3.7mm và 2.8mm, vòng thòng lọng 15mm</t>
  </si>
  <si>
    <t>Chất liệu Inox, bền chắc không rỉ sét.</t>
  </si>
  <si>
    <t>Van sinh thiết</t>
  </si>
  <si>
    <t>Dùng thay van  trong dây nội soi</t>
  </si>
  <si>
    <t>Chất liệu cao su dẻo dai.</t>
  </si>
  <si>
    <t>Thòng lọng cắt polyp dài &gt;1800mm, Đk &lt; 3.7mm và 2.8mm, vòng thòng lọng 20mm</t>
  </si>
  <si>
    <t>Chổi vệ sinh</t>
  </si>
  <si>
    <t xml:space="preserve">Dùng vệ sinh ống soi </t>
  </si>
  <si>
    <t>Chất liệu Inox ,lông chổi bằng chất liệu nylon mềm mại không bào mòn, bền chắc không rỉ sét,.</t>
  </si>
  <si>
    <t>KCAM</t>
  </si>
  <si>
    <t>VAST</t>
  </si>
  <si>
    <t>TL15</t>
  </si>
  <si>
    <t>TL20</t>
  </si>
  <si>
    <t>CHVS</t>
  </si>
  <si>
    <t>VPBB</t>
  </si>
  <si>
    <t>KHOA/PHÒNG: KHOA KHÁM BỆNH VÀ PHÒNG  DA LIỄU</t>
  </si>
  <si>
    <t>Dùng gây tê cho bệnh nhân đốt laser</t>
  </si>
  <si>
    <t>Tháo lắp nắp kim dễ dàng,</t>
  </si>
  <si>
    <t>vikimco</t>
  </si>
  <si>
    <t>0,05</t>
  </si>
  <si>
    <t>Dùng cho bệnh nhân thủ thuật laser</t>
  </si>
  <si>
    <t>Rán thương tổn sau đốt laser</t>
  </si>
  <si>
    <t>Dễ bóc,không  mỏng quá</t>
  </si>
  <si>
    <t>Dùng cho bệnh nhân khám da liễu</t>
  </si>
  <si>
    <t>sát khuẩn</t>
  </si>
  <si>
    <t>thực hiện thụ thuật laser</t>
  </si>
  <si>
    <t>Dùng cho nhân viên trong công tác</t>
  </si>
  <si>
    <t>Mềm, không bị xù lông, dây đeo chắc chắn không đau tai</t>
  </si>
  <si>
    <t xml:space="preserve"> Dùng cho bệnh nhân Đo chức năng hô hấp</t>
  </si>
  <si>
    <t>Dụng cụ có đầu ống ngậm dạng dẹp dễ ngậm</t>
  </si>
  <si>
    <t>0,5</t>
  </si>
  <si>
    <t>Dùng dể hủy kim sau gây tê</t>
  </si>
  <si>
    <t>loại nhựa cứng có nắp đậy,an toàn</t>
  </si>
  <si>
    <t xml:space="preserve"> Dùng bôi tê thương tổn</t>
  </si>
  <si>
    <t>Que nhựa cứng,bông gòn Kkông xù</t>
  </si>
  <si>
    <t>KHOA/PHÒNG: CĐHA</t>
  </si>
  <si>
    <t>đeo làm các thủ thuật 
siêu âm, Xq</t>
  </si>
  <si>
    <t>mềm dai</t>
  </si>
  <si>
    <t>không</t>
  </si>
  <si>
    <t>những lúc bảo trì máy,
 vệ sinh máy Xq</t>
  </si>
  <si>
    <t>thấm hút tốt, dai</t>
  </si>
  <si>
    <t>chặn sóng âm vào cơ thể BN</t>
  </si>
  <si>
    <t>chất tiếp âm đậm đặc vừa, (độ nhớt: 70000 - 110000 cP), giúp sóng âm dễ khảo sát vùng siêu âm, tối ưu nhất</t>
  </si>
  <si>
    <t>in hình ảnh chụp Xq</t>
  </si>
  <si>
    <t>- Kích thước: 26cm x 36cm
- Phim khô kỹ thuật số công nghệ in laser
- Tương thích với các dòng máy in phim Drypix Series hiện có của đơn vị
- Có giấy phép bán hàng thuộc bản quyền của nhà sản xuất hoặc giấy cam kết đáp ứng hàng hóa của hãng sản xuất.
- Tự động nhận diện được số lượng phim thay hộp mới.</t>
  </si>
  <si>
    <t>Các nước công nghiệp phát triển G7 hoặc Châu Âu</t>
  </si>
  <si>
    <t>- Kích thước: 20cm x 25cm
- Phim khô kỹ thuật số công nghệ in laser
- Có giấy phép bán hàng thuộc bản quyền của nhà sản xuất hoặc giấy cam kết đáp ứng hàng hóa của hãng sản xuất.
- Tương thích với các dòng máy in phim Drypix Series hiện có của đơn vị.
- Tự động nhận diện được số lượng phim thay hộp mới.</t>
  </si>
  <si>
    <t>Kích thước 3x4cm, dùng trong chụp Xquang răng cận chóp
Phim ướt dùng được với bộ hóa chất rửa phim Developer+Fixer</t>
  </si>
  <si>
    <t xml:space="preserve"> Châu Âu</t>
  </si>
  <si>
    <t>rửa phim</t>
  </si>
  <si>
    <t>Bộ hóa chất Developer+ Fixer
Dùng được cho phim kích thước 3x4 cm ( phim Xquang chụp răng cận chóp)</t>
  </si>
  <si>
    <t>phòng chống nhiễm khuẩn
 đường hô hấp</t>
  </si>
  <si>
    <t>mịn không xù</t>
  </si>
  <si>
    <t>sử dụng bọc đầu dò 
chống nhiễm khuẩn</t>
  </si>
  <si>
    <t>dai</t>
  </si>
  <si>
    <t>KHOA/PHÒNG: XÉT NGHIỆM</t>
  </si>
  <si>
    <t>(Đính kèm Thông báo số 147/ TB-BVTB, ngày 18/12/2024 của Bệnh viện quận Tân Bình)</t>
  </si>
  <si>
    <t>Lấy máu bệnh nhân khoa sản, bệnh nhân phẩu thuật</t>
  </si>
  <si>
    <t>Bơm tiêm được làm bằng nhựa PP dùng trong y tế, thân làm bằng nhựa y tế nguyên sinh trong suốt, không có chất phụ gia màu trắng đục, không có chất DEHP. Dung tích 10ml, có gắn kim 23G x 1" (kim sắc bén, không bi oxy hóa). Sản phẩm đóng gói trong túi riêng đảm bảo vô trùng bằng khí EO, không có độc tố và chất gây sốt, pit tông kín, lòng ống trơn láng</t>
  </si>
  <si>
    <t xml:space="preserve">Lấy máu bệnh nhân </t>
  </si>
  <si>
    <t>Bơm tiêm được làm bằng nhựa PP dùng trong y tế, thân làm bằng nhựa y tế nguyên sinh trong suốt, không có chất phụ gia màu trắng đục, không có chất DEHP. Dung tích 3ml, có gắn kim 23G x 1" (kim sắc bén, không bi oxy hóa). Sản phẩm đóng gói trong túi riêng đảm bảo vô trùng bằng khí EO, không có độc tố và chất gây sốt, pit tông kín, lòng ống trơn láng</t>
  </si>
  <si>
    <t>Lấy máu bệnh nhân nhi</t>
  </si>
  <si>
    <t>Bơm tiêm được làm bằng nhựa PP dùng trong y tế, thân làm bằng nhựa y tế nguyên sinh trong suốt, không có chất phụ gia màu trắng đục, không có chất DEHP. Dung tích 3ml, có gắn kim 25G x 1" (kim sắc bén, không bi oxy hóa). Sản phẩm đóng gói trong túi riêng đảm bảo vô trùng bằng khí EO, không có độc tố và chất gây sốt, pit tông kín, lòng ống trơn láng</t>
  </si>
  <si>
    <t>Lấy máu bệnh nhân</t>
  </si>
  <si>
    <t>Bơm tiêm được làm bằng nhựa PP dùng trong y tế, thân làm bằng nhựa y tế nguyên sinh trong suốt, không có chất phụ gia màu trắng đục, không có chất DEHP. Dung tích 5ml, có gắn kim 23G x 1" (kim sắc bén, không bi oxy hóa). Sản phẩm đóng gói trong túi riêng đảm bảo vô trùng bằng khí EO, không có độc tố và chất gây sốt, pit tông kín, lòng ống trơn láng</t>
  </si>
  <si>
    <t>Dán che chắn vết thương</t>
  </si>
  <si>
    <t>Để hộp cấp cứu tại khoa xét nghiệm</t>
  </si>
  <si>
    <t>Để garo lấy máu bệnh nhân</t>
  </si>
  <si>
    <t>Băng thun co giãn tốt, chắc bền không bị tưa. Băng dán dính tốt, đường may chắc chắn không bị bung chỉ.</t>
  </si>
  <si>
    <t>Lấy mẫu nghiệm phẩm, thực hiện các kỹ thuật xét nghiệm</t>
  </si>
  <si>
    <t>Dầy, dai, có độ đàn hồi, bền.</t>
  </si>
  <si>
    <t>Dùng để thực hiện kỹ thuật phết họng</t>
  </si>
  <si>
    <t>Vô trùng, bao rời từng que</t>
  </si>
  <si>
    <t>Dành cho nhân viên trong công tác</t>
  </si>
  <si>
    <t>Dùng để đầu kim, vật sắc nhọn</t>
  </si>
  <si>
    <t>Thùng dầy, nắp đậy kín, kía bỏ kim cứng</t>
  </si>
  <si>
    <r>
      <rPr>
        <i/>
        <sz val="13"/>
        <color theme="1"/>
        <rFont val="Times New Roman"/>
        <family val="1"/>
      </rPr>
      <t>Tp. Hồ Chí Minh, ngày 19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</si>
  <si>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KHOA/PHÒNG: YHCT</t>
  </si>
  <si>
    <t>Dùng trong thủ thuật cấy chỉ</t>
  </si>
  <si>
    <t xml:space="preserve">Việt nam </t>
  </si>
  <si>
    <t>Dùng trong thủ thuật 
châm cứu</t>
  </si>
  <si>
    <t>Việt nam 
- Trung Quốc</t>
  </si>
  <si>
    <t>Dùng trong thủ thuật 
châm cứu bệnh thần kinh tọa</t>
  </si>
  <si>
    <t>Việt nam
 - Trung Quốc</t>
  </si>
  <si>
    <t>Việt nam</t>
  </si>
  <si>
    <t>Dùng trong thủ thuật kỹ thuật xoa bóp</t>
  </si>
  <si>
    <t>Dùng trong thủ thuật điện châm cấy chỉ</t>
  </si>
  <si>
    <t>Dùng trong thủ thuật siêu âm</t>
  </si>
  <si>
    <t>Dùng cho  trong NVYT trong công tác khám và chăm sóc bệnh nhân</t>
  </si>
  <si>
    <t>Hủy kim châm cứu</t>
  </si>
  <si>
    <t>Dây điện châm</t>
  </si>
  <si>
    <t>Máy điện châm</t>
  </si>
  <si>
    <t>Dài 1m2, có 4 đầu cá sấu: 2 đỏ, 2 đen (dây mềm) Dòng máy KWD 808-MULTI PURPOSE</t>
  </si>
  <si>
    <t>Cục adapter 9V 600mA</t>
  </si>
  <si>
    <t>9V 600mA</t>
  </si>
  <si>
    <t>Bóng đèn hồng ngoại</t>
  </si>
  <si>
    <t>Thủ thuật  hồng ngoại</t>
  </si>
  <si>
    <t>230V 250W</t>
  </si>
  <si>
    <t>Miếng xốp máy điện xung
50*70mm</t>
  </si>
  <si>
    <t>Máy điện xung
BTL -4000/5000 series</t>
  </si>
  <si>
    <t>Miếng điện cực máy điện xung</t>
  </si>
  <si>
    <t>Của hãng BTL</t>
  </si>
  <si>
    <t>Dây nối từ miếng điện cực với cáp máy điện xung</t>
  </si>
  <si>
    <t>Dây cáp nối từ máy điện xung với dây cáp nhỏ ra miếng xung</t>
  </si>
  <si>
    <t xml:space="preserve">Dây </t>
  </si>
  <si>
    <t>N16.17</t>
  </si>
  <si>
    <t>N16.18</t>
  </si>
  <si>
    <t>HL dùng kiểm đếm đồ vải lây nhiễm</t>
  </si>
  <si>
    <t>Bảo hộ lao động</t>
  </si>
  <si>
    <t>Đóng gói dụng cụ cho các khoa theo bộ để hấp tệt trùng</t>
  </si>
  <si>
    <t>KHOA/PHÒNG: SẢN</t>
  </si>
  <si>
    <t>Gây tê, tiêm thuốc</t>
  </si>
  <si>
    <t>Đóng gói từng cái một                    Đầu kim sắc nhọn, không gỉ sét, Có nắp chụp bảo vệ chắc chắn                            Xylanh: đảm bảo độ trong, vạch chia dung tích in rõ ràng, sắc nét                         Pistong di chuyển dễ dàng trong Xylanh                                           Ống tiêm trơn láng, không bị chảy thuốc, chảy dịch                             Thể tích và dung tích đạt đúng tiêu chuẩn yêu cầu</t>
  </si>
  <si>
    <t>Cơ số hộp chống sốc</t>
  </si>
  <si>
    <t>Sử dụng tiêm vaccin, thử thuốc</t>
  </si>
  <si>
    <t>Truyền dịch, truyền thuốc qua tĩnh mạch</t>
  </si>
  <si>
    <t>Đóng gói vô trùng từng cái một                                  Đầu kim sắc nhọn, không rỉ sét, có nắp chụp bảo vệ</t>
  </si>
  <si>
    <t xml:space="preserve">Đóng gói từng cái một                    Đầu kim sắc nhọn, không gỉ sét                                   Kích cỡ kim đạt đúng yêu cầu.                              </t>
  </si>
  <si>
    <t>Truyền dịch qua đường tĩnh mạch, sử dụng thuốc tiêm tĩnh mạch</t>
  </si>
  <si>
    <t>Triệt sản nam</t>
  </si>
  <si>
    <t>Đóng gói vô trùng từng cái một                                Đúng kích thước, loại kim yêu cầu                                        Kim sắt nhọn, không rỉ sét                   Chỉ chắc, sợi chỉ dễ uốn, đàn hồi tốt, không bị đứt, không gây kích ứng với cơ thể bệnh nhân</t>
  </si>
  <si>
    <t>Khâu vết thương may thẩm mỹ, bartholin, apxe</t>
  </si>
  <si>
    <t>Sử dụng trong truyền dịch truyền thuốc</t>
  </si>
  <si>
    <t>Đóng gói vô trùng từng loại                   Có dấu hướng dẫn vị trí xé                  Dây mềm dẻo, dai trong suốt đàn hồi cao không gãy dập khi bảo quản và sử dụng                                              Bầu đếm giọt: trong suốt,                      Có độ đàn hồi không ố vàng, cho phép thấy rõ và kiểm tra tốc độ của dịch truyền, đầu nhọn sắc, dễ dàng xuyên qua nút chai dịch truyền, có nút bảo vệ an toàn</t>
  </si>
  <si>
    <t>Đảm bảo lượng oxy đủ cho BN trong thủ, phẫu thuật</t>
  </si>
  <si>
    <t>Đóng gói riêng từng loại                       Có Dấu hướng dẫn vị trí xé                Dây trong suốt độ đàn hồi tốt, không gãy dậy khi sử dụng</t>
  </si>
  <si>
    <t>Sử dụng để hút lòng, hút thai</t>
  </si>
  <si>
    <t>Karman chất liệu bằng nhựa                Tạo áp lực hút đạt chuẩn</t>
  </si>
  <si>
    <t>Sử dụng hút lòng, hút thai, đặt vòng</t>
  </si>
  <si>
    <t>Ống hút đóng rời từng cái một      Trong suốt thẳng có độ đàn hồi tốt                              Một đầu ống hút tròn đặt, 2 mắt 2 bên, 1 đầu ống thông</t>
  </si>
  <si>
    <t>Ống 4: 600 cái/năm      Ống 5: 60 cái/năm        Ống 6: 24 cái/năm</t>
  </si>
  <si>
    <t>Sử dụng rạch vết thương trong thủ thuật, phẫu thuật</t>
  </si>
  <si>
    <t>Bề mặt dao sáng bóng                        Cuối dao có đánh số tương ứng của dao                                               Lưỡi cắt của dao và phần mũi nhọn sắc bén, không có vết nứt, không răng cưa và sức mẻ                                                Bề mặt lưỡi dao không lõm</t>
  </si>
  <si>
    <t>Không yêu cầu xuất xứ</t>
  </si>
  <si>
    <t>Cố định kim tiêm trong quá trình truyền dịch, truyền thuốc, kết hợp với gạc như rào chắn cho vết thương sau phẫu, thủ thuật</t>
  </si>
  <si>
    <t>Chất keo không gây dị ứng, có độ bám tốt ( không bị bông ra khi gặp nước hoặc mồ hôi)</t>
  </si>
  <si>
    <t>Sử dụng cho triệt sản nam, rút/cấy que tránh thai, sau chích rạch apxe nhỏ</t>
  </si>
  <si>
    <t>Đóng gói vô trùng từng cái một                                 Chất keo không gây kích ứng, dị ứng da, có độ dính tốt                                   Băng có giấy lót bảo vệ, gỡ giấy dễ dàng, có độ đàn hồi tốt</t>
  </si>
  <si>
    <t>Garo đặt kim luồn</t>
  </si>
  <si>
    <t>Thun cotton có độ đàn hồi tốt               Có bộ phận cố định chắc chắn</t>
  </si>
  <si>
    <t>Giúp ngăn ngừa nguy cơ lây nhiễm trong quá trình thực hiện thủ thuật, phẫu thuật</t>
  </si>
  <si>
    <t>Đóng gói tuyệt trùng từng đôi rời,                                    Có hướng dẫn vị trí xé khi sử dụng                                 Không gây ngứa hay viêm da khi sử dụng                                                Có ghi số size sử dụng rõ ràng, size bên ngoài, bên trong giống nhau</t>
  </si>
  <si>
    <t>Găng tiệt trùng số 7</t>
  </si>
  <si>
    <t>Thăm khám phụ khoa</t>
  </si>
  <si>
    <t>Găng dai, dày, không quá mỏng                                 Bề mặt găng trơn láng, dễ chịu và  tháo dễ dàng                                                    Sử dụng được cho cả hai tay, vừa vặn, thoải mái                                         Không thấm dịch, ẩm ướt, không dính vào nhau, rời từng chiếc một</t>
  </si>
  <si>
    <t>Size M</t>
  </si>
  <si>
    <t>Sát khuẩn vùng tiêm, thấm máu, dịch tiết trong thủ thuật, phẫu thuật</t>
  </si>
  <si>
    <t>Miếng bông dày và thành một khối cuộn tròn với nhau, không rời rạc từng mảng một                                                  Đảm bảo trắng không ố vàng            Bông mịn, mềm mại không lẫn tạp chất Thấm hút cao, không bở trong nước Không gây kích ứng</t>
  </si>
  <si>
    <t>Thấm máu, băng vết thương sau thủ thuật</t>
  </si>
  <si>
    <t>Đóng gói vô trùng                              Màu trắng không ố vàng, không ẩm ướt nấm mốc                                         Mềm mại độ thấm hút cao</t>
  </si>
  <si>
    <t>Sử dụng cho máy doppler tim thai, mornitoring</t>
  </si>
  <si>
    <t>Sử dụng thủ thuật đo tim thai, cơn gò</t>
  </si>
  <si>
    <t>Đóng gói từng xấp một                        Dòng kẻ rõ, in đều đậm, kích thước tương thích với máy</t>
  </si>
  <si>
    <t>Bảo vệ NVYT</t>
  </si>
  <si>
    <t>Dây thun đeo đàn hồi tốt, đầu nối chắt, không đứt khi đeo</t>
  </si>
  <si>
    <t>Chứa vật sắc nhọn nguy hiểm có nguy cơ lây nhiễm cao</t>
  </si>
  <si>
    <t>Soi nhuộm khí hư</t>
  </si>
  <si>
    <t>Đóng gói vô trùng                              Tăm bông được quấn chặc, không xù, không tơi khi lấy mẫu</t>
  </si>
  <si>
    <t>Làm pap's</t>
  </si>
  <si>
    <t>Đóng gói theo từng hộp,                     Que trơn láng có 2 đầu, 1 tròn,1 dài để lấy mẫu</t>
  </si>
  <si>
    <t>Đặt vòng</t>
  </si>
  <si>
    <t>Đóng gói vô trùng từng cái một                                Dụng cụ không sỉ sét có đầy đủ thước đó</t>
  </si>
  <si>
    <t xml:space="preserve">Chromic Catgut 4(0)75cm 1/2HR26 </t>
  </si>
  <si>
    <t>Khâu vết thương thẫm mỹ, bartholin, apxe</t>
  </si>
  <si>
    <t>Sử dụng bảo hộ cho nhân viên tại khoa</t>
  </si>
  <si>
    <t>kiểm tra y tế</t>
  </si>
  <si>
    <t>Sử dụng cho nhân viên y tế (phòng lây nhiễm)</t>
  </si>
  <si>
    <t>Khám sức khỏe ngoại viện
Khám sức khỏe tại hội trường
 Dùng cho nhân viện P. KHTH</t>
  </si>
  <si>
    <t>Khám sức khỏe ngoại viện
Khám sức khỏe tại hội trường</t>
  </si>
  <si>
    <t>MGM5</t>
  </si>
  <si>
    <t>Mask gây m ê số 5</t>
  </si>
  <si>
    <t>sử dung cho xe cấp cúu</t>
  </si>
  <si>
    <t>Chuyển sang gói thuốc</t>
  </si>
  <si>
    <t>Che giọt bắn khi làm thủ thuật (cạo vôi, trám răng, điều trị tủy), tiểu phẩu răng khôn….</t>
  </si>
  <si>
    <t>NGPT</t>
  </si>
  <si>
    <t>FACE</t>
  </si>
  <si>
    <t>Mặt nạ mũi miệng không có lỗ thông gió Bipap kèm van thở</t>
  </si>
  <si>
    <t>Khi đặt ống nội khí quản</t>
  </si>
  <si>
    <t>Cây cũ xài lâu bị hư</t>
  </si>
  <si>
    <t>Mặt nạ mũi miệng cữ bị hư</t>
  </si>
  <si>
    <t>Thở máy không xâm lấn</t>
  </si>
  <si>
    <t>NNKQ</t>
  </si>
  <si>
    <t>MBIP</t>
  </si>
  <si>
    <t>Vòng đeo tay phân biệt bệnh nhân</t>
  </si>
  <si>
    <t>Trang bị cho bệnh nhân nội trú</t>
  </si>
  <si>
    <t>Kẹp/clip cầm máu có tay cầm xoay được, loại dùng 1 lần, góc 135 độ, dài 2300mm, đk 15mm, độ mở ngàm 9mm và 16mm</t>
  </si>
  <si>
    <r>
      <t xml:space="preserve">Thòng lọng cắt Polyp dài </t>
    </r>
    <r>
      <rPr>
        <sz val="13"/>
        <color rgb="FFFF0000"/>
        <rFont val="Calibri"/>
        <family val="2"/>
      </rPr>
      <t>&gt; 1800mm, Đk &lt; 3.7mm và 2.8mm, vòng thòng lọng 15mm</t>
    </r>
  </si>
  <si>
    <t>Thòng lọng cắt Polyp dài &gt; 1800mm, Đk &lt; 3.7mm và 2.8mm, vòng thòng lọng 20mm</t>
  </si>
  <si>
    <t>sửa lại SL gel bôi trơn</t>
  </si>
  <si>
    <t xml:space="preserve">ĐAI  XƯƠNG ĐÒN </t>
  </si>
  <si>
    <t>x</t>
  </si>
  <si>
    <t>2024- Gạc phẫu thuật tiệt trùng cản quang 30cm x 40cm x 8 lớp: 20 cuộn</t>
  </si>
  <si>
    <t>MÃ</t>
  </si>
  <si>
    <t>SLSD 2023</t>
  </si>
  <si>
    <t>SLSD 2024</t>
  </si>
  <si>
    <t>Găng tay cổ dài cỡ S - M,  chiều dài: 280 mm ± 5 mm.</t>
  </si>
  <si>
    <t>Bóp bóng người lớn, dùng nhiều lần, túi thở 1500ml, van PEEP 5 ~20 cm H2O, Pop - off 60cm H2O, mặt nạ đệm không khí 20115 dùng cho người lớn, túi chứa 2500ml/PE, hoặc tương tương</t>
  </si>
  <si>
    <t>Thòng lọng cắt Polyp dài &gt; 1800mm, Đk &lt; 3.7mm và 2.8mm, vòng thòng lọng 15mm</t>
  </si>
  <si>
    <t>Dự trù 2025</t>
  </si>
  <si>
    <t>N01.23</t>
  </si>
  <si>
    <t>N03.46</t>
  </si>
  <si>
    <t>N03.47</t>
  </si>
  <si>
    <t>N04.61</t>
  </si>
  <si>
    <t>N05.70</t>
  </si>
  <si>
    <t>N06.74</t>
  </si>
  <si>
    <t>N06.76</t>
  </si>
  <si>
    <t>N06.77</t>
  </si>
  <si>
    <t>N08.90</t>
  </si>
  <si>
    <t>N10.98</t>
  </si>
  <si>
    <t>N12.107</t>
  </si>
  <si>
    <t>N12.110</t>
  </si>
  <si>
    <t>N12.111</t>
  </si>
  <si>
    <t>N15.121</t>
  </si>
  <si>
    <t>N15.122</t>
  </si>
  <si>
    <t>N15.123</t>
  </si>
  <si>
    <t>N15.124</t>
  </si>
  <si>
    <t>N15.125</t>
  </si>
  <si>
    <t>N15.135</t>
  </si>
  <si>
    <t>N15.136</t>
  </si>
  <si>
    <t>N15.137</t>
  </si>
  <si>
    <t>Sl trúng thầu 2024</t>
  </si>
  <si>
    <t>DANH MỤC HÀNG HÓA TRÚNG THẦU</t>
  </si>
  <si>
    <t>(Đính kèm Quyết định số 131/QĐ-BVTB ngày 23/8/2024 của Giám đốc Bệnh viện quận Tân Bình)</t>
  </si>
  <si>
    <t>(Đính kèm Thông báo số 88/TB-BVTB ngày 23/8/2024 của Bệnh viện quận Tân Bình)</t>
  </si>
  <si>
    <t>Stt</t>
  </si>
  <si>
    <t>Mã phần (lô)</t>
  </si>
  <si>
    <t>MãMH</t>
  </si>
  <si>
    <t>Tên hàng hóa thương mại- 1 sô vtyt đổi tên cho phù hợp 5086</t>
  </si>
  <si>
    <t>Nhãn hiệu</t>
  </si>
  <si>
    <t>Ký mã hiệu</t>
  </si>
  <si>
    <t>Hãng sản xuất</t>
  </si>
  <si>
    <t>Năm sản xuất</t>
  </si>
  <si>
    <t>Quy cách đóng gói</t>
  </si>
  <si>
    <t>Đơn vị tính</t>
  </si>
  <si>
    <t>Số lượng</t>
  </si>
  <si>
    <t>Đơn giá</t>
  </si>
  <si>
    <t>Thành tiền (đồng)</t>
  </si>
  <si>
    <t>T9.24</t>
  </si>
  <si>
    <t>T10.24</t>
  </si>
  <si>
    <t>T11.24</t>
  </si>
  <si>
    <t>T12.24</t>
  </si>
  <si>
    <t>T01.25</t>
  </si>
  <si>
    <t>Đã mua</t>
  </si>
  <si>
    <t>Tồn Thầu</t>
  </si>
  <si>
    <t>Tên nhà thầu trúng thầu</t>
  </si>
  <si>
    <t>3=1*2</t>
  </si>
  <si>
    <t>thành tiền</t>
  </si>
  <si>
    <t>PP2400036268</t>
  </si>
  <si>
    <t>VTR24ABT10</t>
  </si>
  <si>
    <t>Bơm tiêm ECO sử dụng một lần 10ml</t>
  </si>
  <si>
    <t>BTK10: ECO</t>
  </si>
  <si>
    <t>Công ty cổ phần Nhựa y tế Việt Nam (MPV)</t>
  </si>
  <si>
    <t>Việt Nam</t>
  </si>
  <si>
    <t>2024 trở về sau</t>
  </si>
  <si>
    <t>Hộp 100 cái
x 12h/ kiện</t>
  </si>
  <si>
    <t>Công ty cổ phần nhựa y tế Việt Nam</t>
  </si>
  <si>
    <t>PP2400036269</t>
  </si>
  <si>
    <t>VTR24ABT01</t>
  </si>
  <si>
    <t>Bơm tiêm sử dụng một lần Banapha (1ml)</t>
  </si>
  <si>
    <t>Banapha</t>
  </si>
  <si>
    <t xml:space="preserve">BNBT.1.26.12
</t>
  </si>
  <si>
    <t xml:space="preserve">Changzhou Jiafeng Medical 
Equipment Co., Ltd </t>
  </si>
  <si>
    <t>Trung Quốc</t>
  </si>
  <si>
    <t>2024</t>
  </si>
  <si>
    <t>Túi 1 cái</t>
  </si>
  <si>
    <t>Công ty cổ phần Khánh Phong Việt Nam</t>
  </si>
  <si>
    <t>PP2400036270</t>
  </si>
  <si>
    <t>VTR24AB125</t>
  </si>
  <si>
    <t xml:space="preserve">BNBT.1.25.1
</t>
  </si>
  <si>
    <t>PP2400036271</t>
  </si>
  <si>
    <t>VTR24ABT20</t>
  </si>
  <si>
    <t xml:space="preserve">Bơm tiêm sử dụng một lần Banapha (20ml)
</t>
  </si>
  <si>
    <t xml:space="preserve">BNBT.20.23.1
</t>
  </si>
  <si>
    <t>PP2400036272</t>
  </si>
  <si>
    <t>VTR24AB323</t>
  </si>
  <si>
    <t>Bơm kim tiêm 3ml</t>
  </si>
  <si>
    <t xml:space="preserve">DMIS-C
</t>
  </si>
  <si>
    <t>Zibo Eastmed Healthcare Products Co., Ltd</t>
  </si>
  <si>
    <t>TRUNG QUỐC</t>
  </si>
  <si>
    <t xml:space="preserve">Gói/1 cái </t>
  </si>
  <si>
    <t>Công ty TNHH trang thiết bị y tế Hưng Phát</t>
  </si>
  <si>
    <t>PP2400036273</t>
  </si>
  <si>
    <t>VTR24AB325</t>
  </si>
  <si>
    <t>Bơm tiêm ECO sử dụng một lần 3ml</t>
  </si>
  <si>
    <t>BTK3: ECO</t>
  </si>
  <si>
    <t>Hộp 100 Cái
x 30h/ kiện</t>
  </si>
  <si>
    <t>PP2400036274</t>
  </si>
  <si>
    <t>VTR24ABT05</t>
  </si>
  <si>
    <t xml:space="preserve">Bơm tiêm sử dụng một lần Banapha (5ml)
</t>
  </si>
  <si>
    <t xml:space="preserve">BNBT.5.23.1
</t>
  </si>
  <si>
    <t>PP2400036275</t>
  </si>
  <si>
    <t>VTR24ABT50</t>
  </si>
  <si>
    <t>Bơm tiêm ECO sử dụng một lần 50ml</t>
  </si>
  <si>
    <t>BTK50: ECO</t>
  </si>
  <si>
    <t>Hộp 25 cái 
x 16h/ kiện</t>
  </si>
  <si>
    <t>PP2400036276</t>
  </si>
  <si>
    <t>VTR24AB50K</t>
  </si>
  <si>
    <t>Bơm cho ăn MPV 50ml</t>
  </si>
  <si>
    <t>BCA</t>
  </si>
  <si>
    <t>*</t>
  </si>
  <si>
    <t>PP2400036277</t>
  </si>
  <si>
    <t>VTR24ABTIS</t>
  </si>
  <si>
    <t>Bơm tiêm Insulin</t>
  </si>
  <si>
    <t>Gói/1 cái -thùng 3200</t>
  </si>
  <si>
    <t>PP2400036278</t>
  </si>
  <si>
    <t>VTR24AKT18</t>
  </si>
  <si>
    <t>Kim tiêm tiệt trùng</t>
  </si>
  <si>
    <t xml:space="preserve"> Sterile Neelde 
</t>
  </si>
  <si>
    <t xml:space="preserve">HD-101
</t>
  </si>
  <si>
    <t xml:space="preserve">Anhui Hongyu 
</t>
  </si>
  <si>
    <t xml:space="preserve"> Trung Quốc 
</t>
  </si>
  <si>
    <t>Hộp 100 cái</t>
  </si>
  <si>
    <t>Công ty TNHH dược phẩm Quốc Tế</t>
  </si>
  <si>
    <t>PP2400036279</t>
  </si>
  <si>
    <t>VTR24AKT25</t>
  </si>
  <si>
    <t xml:space="preserve">Kim tiêm sử dụng một lần
</t>
  </si>
  <si>
    <t xml:space="preserve">BNKT.25.1/ BNKT.25.112/ BNKT.25.58
</t>
  </si>
  <si>
    <t>Zhejiang INI Medical Devices Co., Ltd</t>
  </si>
  <si>
    <t>PP2400036280</t>
  </si>
  <si>
    <t>VTR24AKHCP</t>
  </si>
  <si>
    <t xml:space="preserve">BNKT.26.112
</t>
  </si>
  <si>
    <t>PP2400036281</t>
  </si>
  <si>
    <t>VTR24ACB23</t>
  </si>
  <si>
    <t xml:space="preserve">Kim cánh bướm (SCALP VEIN SET )
</t>
  </si>
  <si>
    <t xml:space="preserve"> SCALP VEIN SET 
</t>
  </si>
  <si>
    <t xml:space="preserve">HD-102
</t>
  </si>
  <si>
    <t>PP2400036282</t>
  </si>
  <si>
    <t>VTR24AKL16</t>
  </si>
  <si>
    <t>Kim luồn tĩnh mạch an toàn có cửa có cánh</t>
  </si>
  <si>
    <t xml:space="preserve">Delta Self Safe 2
</t>
  </si>
  <si>
    <t xml:space="preserve">3761522
</t>
  </si>
  <si>
    <t xml:space="preserve">Deltamed S.P.A
</t>
  </si>
  <si>
    <t xml:space="preserve">Italy
</t>
  </si>
  <si>
    <t>50 cái / hộp</t>
  </si>
  <si>
    <t>Công ty TNHH phát triển công nghệ Nam Giao</t>
  </si>
  <si>
    <t>PP2400036283</t>
  </si>
  <si>
    <t>VTR24AKL18</t>
  </si>
  <si>
    <t>Kim luồn tĩnh mạch an toàn có cánh, có cổng tiêm thuốc các cỡ</t>
  </si>
  <si>
    <t>3DF118</t>
  </si>
  <si>
    <t>SPM Medicare Pvt. Ltd</t>
  </si>
  <si>
    <t>Ấn Độ</t>
  </si>
  <si>
    <t xml:space="preserve">2024
</t>
  </si>
  <si>
    <t>Cái/ Gói</t>
  </si>
  <si>
    <t>Công ty cổ phần trang thiết bị y tế Trọng Tín</t>
  </si>
  <si>
    <t xml:space="preserve">   </t>
  </si>
  <si>
    <t>PP2400036284</t>
  </si>
  <si>
    <t>VTR24AKL22</t>
  </si>
  <si>
    <t>Kim luồn tĩnh mạch an toàn FavoSafe, ống thông FEP</t>
  </si>
  <si>
    <t>FavoSafe</t>
  </si>
  <si>
    <t>FVS-FEP22G00</t>
  </si>
  <si>
    <t>Công ty CP Nhà máy Trang thiết bị Y tế USM Healthcare</t>
  </si>
  <si>
    <t>50 cái/hộp</t>
  </si>
  <si>
    <t>Công ty cổ phần nhà máy trang thiết bị y tế USM Healthcare</t>
  </si>
  <si>
    <t>PP2400036285</t>
  </si>
  <si>
    <t>VTR24AKL24</t>
  </si>
  <si>
    <t>FVS-FEP24G00</t>
  </si>
  <si>
    <t>PP2400036287</t>
  </si>
  <si>
    <t>VTR24ACATM</t>
  </si>
  <si>
    <t xml:space="preserve">Bộ catheter tĩnh mạch trung tâm 2 nòng (Central venous catheter)
</t>
  </si>
  <si>
    <t xml:space="preserve"> Central venous catheter 
</t>
  </si>
  <si>
    <t>41.01.2xxxx</t>
  </si>
  <si>
    <t xml:space="preserve">SCW Medicath Ltd
</t>
  </si>
  <si>
    <t>Gói 1 cái</t>
  </si>
  <si>
    <t>PP2400036288</t>
  </si>
  <si>
    <t>VTG24AKCC2</t>
  </si>
  <si>
    <t>Kim châm cứu tiệt trùng dùng một lần (dạng vỉ, cán đồng)</t>
  </si>
  <si>
    <t>Suzhou Tianxie Acupuncture Instruments Co.,Ltd</t>
  </si>
  <si>
    <t xml:space="preserve"> 0.25 x 25 mm</t>
  </si>
  <si>
    <t>Công ty TNHH thiết bị y tế BBA</t>
  </si>
  <si>
    <t>PP2400036289</t>
  </si>
  <si>
    <t>VTG24AKCC7</t>
  </si>
  <si>
    <t>0.25 x 75 mm</t>
  </si>
  <si>
    <t>PP2400036290</t>
  </si>
  <si>
    <t>VTR24ANCKL</t>
  </si>
  <si>
    <t>Nút đậy kim luồn</t>
  </si>
  <si>
    <t xml:space="preserve">DMHC-A
</t>
  </si>
  <si>
    <t>PP2400036291</t>
  </si>
  <si>
    <t>VTG24ACOR0</t>
  </si>
  <si>
    <t xml:space="preserve">Chỉ phẩu thuật có kim CATGUT CHROMIC số 0 (dài 75cm, kim tròn 26mm, 1/2C)
</t>
  </si>
  <si>
    <t xml:space="preserve"> CATGUT  
</t>
  </si>
  <si>
    <t xml:space="preserve">CC-00xx
</t>
  </si>
  <si>
    <t xml:space="preserve">HuaiYin Medical
</t>
  </si>
  <si>
    <t>Hộp 12 tép</t>
  </si>
  <si>
    <t>PP2400036292</t>
  </si>
  <si>
    <t>VTG24ACOK1</t>
  </si>
  <si>
    <t>Chỉ  Trustigut (C) (Chromic Catgut) số 1, không kim, dài 150 cm,  C500</t>
  </si>
  <si>
    <t>TRUSTIGUT</t>
  </si>
  <si>
    <t>C500</t>
  </si>
  <si>
    <t>Công ty TNHH Chỉ Phẫu Thuật CPT</t>
  </si>
  <si>
    <t>H / 24 tép</t>
  </si>
  <si>
    <t>Công ty TNHH trang thiết bị y tế Hoàng Ánh Dương</t>
  </si>
  <si>
    <t>PP2400036293</t>
  </si>
  <si>
    <t>VTG24ACOR2</t>
  </si>
  <si>
    <t xml:space="preserve">Chỉ phẩu thuật có kim CATGUT CHROMIC số 2/0 (dài 75cm, kim tròn 26mm, 1/2C)
</t>
  </si>
  <si>
    <t>CC-20xx</t>
  </si>
  <si>
    <t>PP2400036294</t>
  </si>
  <si>
    <t>VTG24ACOR3</t>
  </si>
  <si>
    <t xml:space="preserve">Chỉ phẩu thuật có kim CATGUT CHROMIC số 3/0 (dài 75cm, kim tròn 26mm, 1/2C)
</t>
  </si>
  <si>
    <t xml:space="preserve">CC-30xx
</t>
  </si>
  <si>
    <t>PP2400036295</t>
  </si>
  <si>
    <t>VTG24ACOT3</t>
  </si>
  <si>
    <t xml:space="preserve">Chỉ phẩu thuật có kim CATGUT CHROMIC số 3/0 (dài 75cm, kim tam giác 26mm, 3/8C)
</t>
  </si>
  <si>
    <t>PP2400036296</t>
  </si>
  <si>
    <t>VTG24ACOR4</t>
  </si>
  <si>
    <t xml:space="preserve">Chỉ phẩu thuật có kim CATGUT CHROMIC số 4/0 (dài 75cm, kim tròn 26mm, 1/2C)
</t>
  </si>
  <si>
    <t xml:space="preserve">CC-40xx
</t>
  </si>
  <si>
    <t>PP2400036297</t>
  </si>
  <si>
    <t>VTG24ALER2</t>
  </si>
  <si>
    <t>Chỉ phẫu thuật không tiêu ARES - Chỉ Polypropylene 2/0, (PAB-PAKKA92ABBX1)</t>
  </si>
  <si>
    <t>ARES</t>
  </si>
  <si>
    <t>PAB (PAB-PAKKA92ABBX1)</t>
  </si>
  <si>
    <t>hộp/12 tép/24 tép/36 tép</t>
  </si>
  <si>
    <t>PP2400036300</t>
  </si>
  <si>
    <t>VTG24ANYT4</t>
  </si>
  <si>
    <t xml:space="preserve">Chỉ phẩu thuật có kim Nylon Suture 4/0 (dài 75cm, kim tam giác 18mm, 3/8C)
</t>
  </si>
  <si>
    <t xml:space="preserve"> NYLON 
</t>
  </si>
  <si>
    <t xml:space="preserve">NL-40xx
</t>
  </si>
  <si>
    <t>PP2400036301</t>
  </si>
  <si>
    <t>VTG24ANYT5</t>
  </si>
  <si>
    <t>Chỉ Teklon (Nylon) số 5/0, dài 75 cm, kim tam giác 3/8c, dài 16 mm</t>
  </si>
  <si>
    <t>TEKLON</t>
  </si>
  <si>
    <t>TM10DS16</t>
  </si>
  <si>
    <t>PP2400036302</t>
  </si>
  <si>
    <t>VTG24ANYT9</t>
  </si>
  <si>
    <t>Chỉ Carelon (Nylon) số 9/0, dài 30 cm, 2 kim hình thang, dài 6 mm,  M03HH06L30</t>
  </si>
  <si>
    <t>CARELON</t>
  </si>
  <si>
    <t>M03HH06L30</t>
  </si>
  <si>
    <t>H / 12 tép</t>
  </si>
  <si>
    <t>PP2400036303</t>
  </si>
  <si>
    <t>VTG24ANY10</t>
  </si>
  <si>
    <t>Chỉ Carelon (Nylon) số 10/0, dài 30 cm, 2 kim hình thang, dài 6 mm,  M02HH06L30</t>
  </si>
  <si>
    <t>M02HH06L30</t>
  </si>
  <si>
    <t>PP2400036305</t>
  </si>
  <si>
    <t>VTG24ALAR1</t>
  </si>
  <si>
    <t>Chỉ phẫu thuật tự tiêu tổng hợp ARES - Chỉ Polyglactin 910</t>
  </si>
  <si>
    <t>EAB (EAB-EBHMA91ABB91)</t>
  </si>
  <si>
    <t>PP2400036306</t>
  </si>
  <si>
    <t>VTG24ALAR2</t>
  </si>
  <si>
    <t>EAB (EAB-EBHKA91ABB41)</t>
  </si>
  <si>
    <t>PP2400036308</t>
  </si>
  <si>
    <t>VTG24AXAR6</t>
  </si>
  <si>
    <t>Chỉ Protisorb (Polydioxanone) số 6/0, kim tròn, dài 13 mm,  PD07A13</t>
  </si>
  <si>
    <t>PROTISORB</t>
  </si>
  <si>
    <t>PD07A13</t>
  </si>
  <si>
    <t>PP2400036309</t>
  </si>
  <si>
    <t>N03.42</t>
  </si>
  <si>
    <t>VTR24ADT20</t>
  </si>
  <si>
    <t xml:space="preserve">Dây truyền dịch sử dụng 1 lần (INFUSION SET)
</t>
  </si>
  <si>
    <t xml:space="preserve"> INFUSION SET 
</t>
  </si>
  <si>
    <t xml:space="preserve"> IS-xx 
</t>
  </si>
  <si>
    <t>Gói 1 sợi</t>
  </si>
  <si>
    <t>PP2400036310</t>
  </si>
  <si>
    <t>N03.43</t>
  </si>
  <si>
    <t>VTR24ADA3C</t>
  </si>
  <si>
    <t>Khóa ba ngã có dây dẫn MPV 25cm</t>
  </si>
  <si>
    <t>Khóa ba ngã có dây dẫn MPV</t>
  </si>
  <si>
    <t>KHOA-01</t>
  </si>
  <si>
    <t>01 cái/ túi</t>
  </si>
  <si>
    <t>PP2400036311</t>
  </si>
  <si>
    <t>N03.44</t>
  </si>
  <si>
    <t>VTR24ADOTE</t>
  </si>
  <si>
    <t xml:space="preserve">Dây oxy 2 nhánh
</t>
  </si>
  <si>
    <t>CD-009</t>
  </si>
  <si>
    <t>Evereast Medical Products Group Co., Ltd</t>
  </si>
  <si>
    <t xml:space="preserve">Gói/ 1 cái </t>
  </si>
  <si>
    <t>PP2400036312</t>
  </si>
  <si>
    <t>VTR24ADONL</t>
  </si>
  <si>
    <t>PP2400036313</t>
  </si>
  <si>
    <t>VTG24ADNOX</t>
  </si>
  <si>
    <t xml:space="preserve">Dây nối oxy
</t>
  </si>
  <si>
    <t xml:space="preserve">HS - DNOX 01
</t>
  </si>
  <si>
    <t xml:space="preserve">Hoàng Sơn
</t>
  </si>
  <si>
    <t xml:space="preserve">Việt Nam
</t>
  </si>
  <si>
    <t>01 dây/túi</t>
  </si>
  <si>
    <t>Công ty cổ phần trang thiết bị kỹ thuật y tế thành phố Hồ Chí Minh</t>
  </si>
  <si>
    <t>PP2400036314</t>
  </si>
  <si>
    <t>VTG24AKDNL</t>
  </si>
  <si>
    <t xml:space="preserve">Bộ mask xông khí dung
</t>
  </si>
  <si>
    <t xml:space="preserve">CD-002
</t>
  </si>
  <si>
    <t>PP2400036315</t>
  </si>
  <si>
    <t>VTG24AKDTE</t>
  </si>
  <si>
    <t>PP2400036316</t>
  </si>
  <si>
    <t>VTR24AMONL</t>
  </si>
  <si>
    <t xml:space="preserve">Bộ mask thở oxy có túi
</t>
  </si>
  <si>
    <t xml:space="preserve">CD-004
</t>
  </si>
  <si>
    <t>PP2400036317</t>
  </si>
  <si>
    <t>VTR24AMOTE</t>
  </si>
  <si>
    <t>Mặt nạ thở oxy các loại, các cỡ</t>
  </si>
  <si>
    <t>Undis</t>
  </si>
  <si>
    <t>Pediatric I (YQZ-02-01)/ Pediatric II (YQZ-02-02)</t>
  </si>
  <si>
    <t>China</t>
  </si>
  <si>
    <t>Cái/túi</t>
  </si>
  <si>
    <t>Công ty TNHH xuất nhập khẩu kỹ thuật Minh Thành</t>
  </si>
  <si>
    <t>PP2400036318</t>
  </si>
  <si>
    <t>VTG24AMGM4</t>
  </si>
  <si>
    <t>Mask gây mê các số</t>
  </si>
  <si>
    <t>HW001-x</t>
  </si>
  <si>
    <t>Ningbo Hanyue Medical Technology Co., Ltd.</t>
  </si>
  <si>
    <t>PP2400036319</t>
  </si>
  <si>
    <t>VTG24AMTQ4</t>
  </si>
  <si>
    <t>Mask thanh quản Tappa 1 nòng 100% silicone dùng 1 lần các số</t>
  </si>
  <si>
    <t>LMAxxxxC2</t>
  </si>
  <si>
    <t>Hangzhou Tappa Medical Technology Co., Ltd.</t>
  </si>
  <si>
    <t xml:space="preserve">Trung Quốc </t>
  </si>
  <si>
    <t>PP2400036320</t>
  </si>
  <si>
    <t>VTR24ADNBT</t>
  </si>
  <si>
    <t>Dây nối bơm tiêm điện ECO</t>
  </si>
  <si>
    <t>ECO</t>
  </si>
  <si>
    <t>PP2400036324</t>
  </si>
  <si>
    <t>N04.57</t>
  </si>
  <si>
    <t>VTG24AONCM</t>
  </si>
  <si>
    <t>NCS-883-4</t>
  </si>
  <si>
    <t xml:space="preserve">NCS-883-4
</t>
  </si>
  <si>
    <t>Non-Change Enterprise Co., Ltd.</t>
  </si>
  <si>
    <t>Đài Loan</t>
  </si>
  <si>
    <t>Gói/01 cái</t>
  </si>
  <si>
    <t>Công ty TNHH thương mại thiết bị y tế Thành Khoa</t>
  </si>
  <si>
    <t>PP2400036328</t>
  </si>
  <si>
    <t>VTG24ANE1N</t>
  </si>
  <si>
    <t>Ống thông tiểu 1 nhánh (Sonde Nelaton) ComforSoft mã hóa màu, các số</t>
  </si>
  <si>
    <t>AN06; AN08; AN10; AN12; AN14; AN16; AN18; AN20; AN22; AN24</t>
  </si>
  <si>
    <t>Symphon Medical Technology Co., Ltd.</t>
  </si>
  <si>
    <t>PP2400036329</t>
  </si>
  <si>
    <t>VTG24AFO2N</t>
  </si>
  <si>
    <t xml:space="preserve">Sonde foley 2 nhánh
</t>
  </si>
  <si>
    <t xml:space="preserve"> Latex Foley Catheter 
</t>
  </si>
  <si>
    <t xml:space="preserve"> HTB0514R; HTB0516R 
</t>
  </si>
  <si>
    <t xml:space="preserve">Hitec Medical
</t>
  </si>
  <si>
    <t>PP2400036330</t>
  </si>
  <si>
    <t>VTG24ATDNT</t>
  </si>
  <si>
    <t xml:space="preserve">Túi nước tiểu
</t>
  </si>
  <si>
    <t xml:space="preserve">DM-PP
</t>
  </si>
  <si>
    <t>PP2400036331</t>
  </si>
  <si>
    <t>VTG24ARECT</t>
  </si>
  <si>
    <t>Ống thông hậu môn MPV</t>
  </si>
  <si>
    <t>OTHM</t>
  </si>
  <si>
    <t>Túi 20 cái x 25 túi / kiện</t>
  </si>
  <si>
    <t>PP2400036332</t>
  </si>
  <si>
    <t>VTG24AKARM</t>
  </si>
  <si>
    <t>Bộ điều kinh Karman</t>
  </si>
  <si>
    <t>KARMAN</t>
  </si>
  <si>
    <t>BĐK</t>
  </si>
  <si>
    <t>Công Ty TNHH Nhựa Y Tế Sài Gòn</t>
  </si>
  <si>
    <t>PP2400036333</t>
  </si>
  <si>
    <t>VTG24AOHDH</t>
  </si>
  <si>
    <t xml:space="preserve">Ống hút điều kinh Sài gòn đã tiệt trùng (Ø4, Ø5, Ø6) 
</t>
  </si>
  <si>
    <t xml:space="preserve">OHĐK
</t>
  </si>
  <si>
    <t xml:space="preserve">Cty TNHH Nhựa Y Tế Sài Gòn
</t>
  </si>
  <si>
    <t>Gói/ cái</t>
  </si>
  <si>
    <t>PP2400036334</t>
  </si>
  <si>
    <t>N05.67</t>
  </si>
  <si>
    <t>VTG24ADM10</t>
  </si>
  <si>
    <t xml:space="preserve">Lưỡi dao mổ số 10
</t>
  </si>
  <si>
    <t>không có</t>
  </si>
  <si>
    <t xml:space="preserve">Ribbel International Limited
</t>
  </si>
  <si>
    <t xml:space="preserve"> Ấn Độ
</t>
  </si>
  <si>
    <t xml:space="preserve">Hộp /100 cái </t>
  </si>
  <si>
    <t>PP2400036335</t>
  </si>
  <si>
    <t>N05.68</t>
  </si>
  <si>
    <t>VTG24ADM11</t>
  </si>
  <si>
    <t xml:space="preserve">Lưỡi dao mổ số 11
</t>
  </si>
  <si>
    <t xml:space="preserve">không có
</t>
  </si>
  <si>
    <t>PP2400036337</t>
  </si>
  <si>
    <t>VTG24ADM15</t>
  </si>
  <si>
    <t xml:space="preserve">Lưỡi dao mổ số 15
</t>
  </si>
  <si>
    <t>PP2400036338</t>
  </si>
  <si>
    <t>N06.71</t>
  </si>
  <si>
    <t>VTG24ABB10</t>
  </si>
  <si>
    <t xml:space="preserve">BĂNG BỘT BÓ XƯƠNG 10cmcmx2,7m
</t>
  </si>
  <si>
    <t xml:space="preserve"> Plaster of paris Bandage 
</t>
  </si>
  <si>
    <t xml:space="preserve"> Không có 
</t>
  </si>
  <si>
    <t xml:space="preserve">Anji Hongde 
</t>
  </si>
  <si>
    <t>Gói 1 cuộn</t>
  </si>
  <si>
    <t>PP2400036339</t>
  </si>
  <si>
    <t>N06.72</t>
  </si>
  <si>
    <t>VTG24ABB15</t>
  </si>
  <si>
    <t xml:space="preserve">BĂNG BỘT BÓ XƯƠNG 15cmcmx2,7m
</t>
  </si>
  <si>
    <t>PP2400036340</t>
  </si>
  <si>
    <t>N06.73</t>
  </si>
  <si>
    <t>VTG24ABT2M</t>
  </si>
  <si>
    <t xml:space="preserve">Băng thun y tế 0,075m x 2m
</t>
  </si>
  <si>
    <t xml:space="preserve">213PA
</t>
  </si>
  <si>
    <t xml:space="preserve">Châu Ngọc Thạch
</t>
  </si>
  <si>
    <t xml:space="preserve">Việt Nam
</t>
  </si>
  <si>
    <t>Gói/cuộn</t>
  </si>
  <si>
    <t>PP2400036341</t>
  </si>
  <si>
    <t>VTG24ABT3M</t>
  </si>
  <si>
    <t>Băng thun, 10cm x 2m, W2, KVT (1 cuộn/gói) (Danameco, VN)</t>
  </si>
  <si>
    <t>Tổng Công ty Cổ phần Y tế Danameco</t>
  </si>
  <si>
    <t>BTH06WK001</t>
  </si>
  <si>
    <t>Danameco</t>
  </si>
  <si>
    <t>≥ 2024</t>
  </si>
  <si>
    <t>1 cuộn/ gói</t>
  </si>
  <si>
    <t>Tổng công ty cổ phần y tế Danameco</t>
  </si>
  <si>
    <t>PP2400036343</t>
  </si>
  <si>
    <t>VTG24ABC15</t>
  </si>
  <si>
    <t>Băng keo cuộn co giãn FIX ROLL 15cm x 10m</t>
  </si>
  <si>
    <t>FIX ROLL</t>
  </si>
  <si>
    <t>F1510</t>
  </si>
  <si>
    <t>Công ty TNHH Young Chemical Vina</t>
  </si>
  <si>
    <t>1 cuộn/ hộp</t>
  </si>
  <si>
    <t>PP2400036344</t>
  </si>
  <si>
    <t>VTG24ABKLN</t>
  </si>
  <si>
    <t xml:space="preserve">Băng keo lụa y tế RITASILK 2.5cm x 9.14m
</t>
  </si>
  <si>
    <t xml:space="preserve"> RITASILK  
</t>
  </si>
  <si>
    <t xml:space="preserve">RT25091
</t>
  </si>
  <si>
    <t xml:space="preserve">Công ty TNHH dược phẩm Quốc Tế
</t>
  </si>
  <si>
    <t xml:space="preserve"> Việt Nam 
</t>
  </si>
  <si>
    <t>Hộp 12 cuộn</t>
  </si>
  <si>
    <t>PP2400036345</t>
  </si>
  <si>
    <t>VTG24ABDCN</t>
  </si>
  <si>
    <t xml:space="preserve">Urgo Durable 2cm x 6cm </t>
  </si>
  <si>
    <t>Urgo Durable</t>
  </si>
  <si>
    <t>Urgo Healthcare Products Co., Ltd</t>
  </si>
  <si>
    <t>Quốc gia: Thái Lan / 
Vùng lãnh thổ: Châu Á</t>
  </si>
  <si>
    <t xml:space="preserve"> Hộp 100 miếng</t>
  </si>
  <si>
    <t>Công ty TNHH dược Kim Đô</t>
  </si>
  <si>
    <t>PP2400036347</t>
  </si>
  <si>
    <t>N07.80</t>
  </si>
  <si>
    <t>VTG24AGPTT</t>
  </si>
  <si>
    <t xml:space="preserve">Găng tay latex phẫu thuật tiệt trùng, có bột – OPISAFE
</t>
  </si>
  <si>
    <t xml:space="preserve"> OPISAFE 
</t>
  </si>
  <si>
    <t xml:space="preserve">OS.SSPP
</t>
  </si>
  <si>
    <t xml:space="preserve">HTC
</t>
  </si>
  <si>
    <t>Hộp 50 đôi</t>
  </si>
  <si>
    <t>PP2400036349</t>
  </si>
  <si>
    <t>N07.82</t>
  </si>
  <si>
    <t>VTG24AGKCB</t>
  </si>
  <si>
    <t xml:space="preserve">Găng tay cao su y tế có bột Sri Trang
</t>
  </si>
  <si>
    <t xml:space="preserve">Sri Trang Latex Powdered Examination Gloves
</t>
  </si>
  <si>
    <t xml:space="preserve">Sri Trang
</t>
  </si>
  <si>
    <t xml:space="preserve"> Thái Lan 
</t>
  </si>
  <si>
    <t>PP2400036350</t>
  </si>
  <si>
    <t>N08.83</t>
  </si>
  <si>
    <t>VTG24ABGHN</t>
  </si>
  <si>
    <t>Bông hút nước y tế Kotton Care</t>
  </si>
  <si>
    <t xml:space="preserve">Công ty Cổ Phần Bông Bạch Tuyết </t>
  </si>
  <si>
    <t>1 kg/gói</t>
  </si>
  <si>
    <t>Công ty cổ phần dược phẩm trung ương Codupha</t>
  </si>
  <si>
    <t>PP2400036351</t>
  </si>
  <si>
    <t>N08.84</t>
  </si>
  <si>
    <t>VTG24ABKHN</t>
  </si>
  <si>
    <t xml:space="preserve">Bông không hút nước (1kg)
</t>
  </si>
  <si>
    <t xml:space="preserve">327PA
</t>
  </si>
  <si>
    <t>Gói/kg, Thùng/12 kg</t>
  </si>
  <si>
    <t>PP2400036352</t>
  </si>
  <si>
    <t>N08.85</t>
  </si>
  <si>
    <t>VTG24AG06K</t>
  </si>
  <si>
    <t>Gạc phẫu thuật 10cm x 10cm x 6 lớp</t>
  </si>
  <si>
    <t>Gạc phẫu thuật 10 x 10cm x 6 lớp, VT (10 cái/gói) (Danameco, VN)</t>
  </si>
  <si>
    <t>GPT58WV010</t>
  </si>
  <si>
    <t>10 cái/ gói</t>
  </si>
  <si>
    <t>PP2400036357</t>
  </si>
  <si>
    <t>VTR24AMICM</t>
  </si>
  <si>
    <t xml:space="preserve">Miếng cầm máu (SPONJEL 70mmx50mmx10mm)
</t>
  </si>
  <si>
    <t xml:space="preserve"> SPONJEL 
</t>
  </si>
  <si>
    <t>SJ7510</t>
  </si>
  <si>
    <t xml:space="preserve">GENCO TIBBI 
</t>
  </si>
  <si>
    <t xml:space="preserve"> Thổ Nhĩ Kỳ 
</t>
  </si>
  <si>
    <t>Hộp 20 miếng</t>
  </si>
  <si>
    <t>PP2400036361</t>
  </si>
  <si>
    <t>N10.94</t>
  </si>
  <si>
    <t>VTG24ADT3C</t>
  </si>
  <si>
    <t xml:space="preserve">giấy điện tim 3 cần (63mm x 30m)
</t>
  </si>
  <si>
    <t xml:space="preserve"> ECG PAPER 
</t>
  </si>
  <si>
    <t xml:space="preserve">Tianjin
</t>
  </si>
  <si>
    <t>PP2400036362</t>
  </si>
  <si>
    <t>N10.95</t>
  </si>
  <si>
    <t>VTG24AGISA</t>
  </si>
  <si>
    <t xml:space="preserve">Giấy in siêu âm (110mm x 20m)
</t>
  </si>
  <si>
    <t xml:space="preserve"> ULTRASOUND PAPER 
</t>
  </si>
  <si>
    <t>PP2400036365</t>
  </si>
  <si>
    <t>VTG24AGIMS</t>
  </si>
  <si>
    <t xml:space="preserve">giấy monitor sản khoa F9 (152mm x 90mm x 150 tờ)
</t>
  </si>
  <si>
    <t xml:space="preserve"> CTG PAPER 
</t>
  </si>
  <si>
    <t>Gói 1 xấp</t>
  </si>
  <si>
    <t>PP2400036366</t>
  </si>
  <si>
    <t>N11.99</t>
  </si>
  <si>
    <t>VTG24APH26</t>
  </si>
  <si>
    <t>Phim X quang DI-HL 26x36cm</t>
  </si>
  <si>
    <t>FUJIFILM</t>
  </si>
  <si>
    <t>DI-HL</t>
  </si>
  <si>
    <t>Fujifilm Material Manufacturing Co., ltd.</t>
  </si>
  <si>
    <t>Nhật Bản</t>
  </si>
  <si>
    <t>150 tấm/hộp</t>
  </si>
  <si>
    <t>Công ty TNHH Namsion</t>
  </si>
  <si>
    <t>PP2400036367</t>
  </si>
  <si>
    <t>N11.100</t>
  </si>
  <si>
    <t>VTG24APH25</t>
  </si>
  <si>
    <t>Phim X quang DI-HL 20x25cm</t>
  </si>
  <si>
    <t>PP2400036368</t>
  </si>
  <si>
    <t>N11.101</t>
  </si>
  <si>
    <t>VTG24APHNH</t>
  </si>
  <si>
    <t xml:space="preserve">Phim X- Quang nha khoa
</t>
  </si>
  <si>
    <t xml:space="preserve">DENTIX
</t>
  </si>
  <si>
    <t xml:space="preserve">DENTIX E
</t>
  </si>
  <si>
    <t xml:space="preserve">SKYDENT A.S
</t>
  </si>
  <si>
    <t xml:space="preserve"> Slovakia 
</t>
  </si>
  <si>
    <t>Hộp 150  tấm</t>
  </si>
  <si>
    <t>PP2400036370</t>
  </si>
  <si>
    <t>N12.103</t>
  </si>
  <si>
    <t>VTG24ACDKV</t>
  </si>
  <si>
    <t xml:space="preserve">ĐAI DESAUTL (TRÁI - PHẢI)
</t>
  </si>
  <si>
    <t>GIAHU 005</t>
  </si>
  <si>
    <t>Công ty TNHH MTV Gia Hưng Vi Na</t>
  </si>
  <si>
    <t xml:space="preserve">VIỆT NAM </t>
  </si>
  <si>
    <t>PP2400036371</t>
  </si>
  <si>
    <t>N12.104</t>
  </si>
  <si>
    <t>VTG24ADATL</t>
  </si>
  <si>
    <t>Đai cột sống (Loại 3)</t>
  </si>
  <si>
    <t>GIAHU</t>
  </si>
  <si>
    <t>GIAHU-014</t>
  </si>
  <si>
    <t xml:space="preserve">Gia Hưng Vina </t>
  </si>
  <si>
    <t xml:space="preserve">Việt Nam </t>
  </si>
  <si>
    <t xml:space="preserve">Túi 1 cái </t>
  </si>
  <si>
    <t>Công ty TNHH thương mại và thiết bị y tế Nhật Minh</t>
  </si>
  <si>
    <t>PP2400036372</t>
  </si>
  <si>
    <t>N12.105</t>
  </si>
  <si>
    <t>VTG24ADAXD</t>
  </si>
  <si>
    <t xml:space="preserve">GIAHU 004
</t>
  </si>
  <si>
    <t>PP2400036373</t>
  </si>
  <si>
    <t>VTG24ANVCT</t>
  </si>
  <si>
    <t>NẸP CẲNG TAY DÀI ( T-P)</t>
  </si>
  <si>
    <t xml:space="preserve">GIAHU 007
</t>
  </si>
  <si>
    <t>PP2400036374</t>
  </si>
  <si>
    <t>VTG24ANCXN</t>
  </si>
  <si>
    <t>Nẹp chống xoay ngắn H1</t>
  </si>
  <si>
    <t>ORBE</t>
  </si>
  <si>
    <t>Công ty TNHH Hameco Hưng Yên</t>
  </si>
  <si>
    <t>Công ty cổ phần thương mại dược vật tư y tế Hà Nội</t>
  </si>
  <si>
    <t>PP2400036376</t>
  </si>
  <si>
    <t>VTG24ANECB</t>
  </si>
  <si>
    <t xml:space="preserve">Đai vải cẳng bàn chân
</t>
  </si>
  <si>
    <t xml:space="preserve">1 ; 2 ;3
</t>
  </si>
  <si>
    <t xml:space="preserve">Kim Ngọc
</t>
  </si>
  <si>
    <t>Gói/cái</t>
  </si>
  <si>
    <t>PP2400036377</t>
  </si>
  <si>
    <t>VTG24ANEDD</t>
  </si>
  <si>
    <t xml:space="preserve">ĐAI ZIMMER 
( DÙNG CHO ĐÙI )
</t>
  </si>
  <si>
    <t xml:space="preserve">"ĐAI ZIMMER 
( DÙNG CHO ĐÙI )"
</t>
  </si>
  <si>
    <t xml:space="preserve">1 ; 2 ; 3 ; 4 ; 5 ; 6
</t>
  </si>
  <si>
    <t>PP2400036378</t>
  </si>
  <si>
    <t>VTG24ANNNT</t>
  </si>
  <si>
    <t>Nẹp bóng chày</t>
  </si>
  <si>
    <t>Túi 02 cái</t>
  </si>
  <si>
    <t>PP2400036379</t>
  </si>
  <si>
    <t>VTG24ANEIS</t>
  </si>
  <si>
    <t>Túi 10 cái</t>
  </si>
  <si>
    <t>PP2400036380</t>
  </si>
  <si>
    <t>VTG24ANECM</t>
  </si>
  <si>
    <t>Nẹp cổ mềm các cỡ</t>
  </si>
  <si>
    <t xml:space="preserve">Đai cổ mềm các cỡ  (3 ; 4 ; 5 ; 6 ; 7 ; 8 ; 9 )
</t>
  </si>
  <si>
    <t xml:space="preserve">3 ; 4 ; 5 ; 6 ; 7 ; 8 ; 9 
</t>
  </si>
  <si>
    <t>PP2400036381</t>
  </si>
  <si>
    <t>N13.114</t>
  </si>
  <si>
    <t>VTG24AD200</t>
  </si>
  <si>
    <t xml:space="preserve">Túi ép dẹp tiệt trùng 200mm x 200m
</t>
  </si>
  <si>
    <t xml:space="preserve"> Flat Heat - Sealing reel 
</t>
  </si>
  <si>
    <t xml:space="preserve">Chi nhánh Công ty TNHH dược phẩm Quốc Tế tại Long An
</t>
  </si>
  <si>
    <t>Thùng 2 cuộn</t>
  </si>
  <si>
    <t>PP2400036382</t>
  </si>
  <si>
    <t>N13.115</t>
  </si>
  <si>
    <t>VTG24AD250</t>
  </si>
  <si>
    <t xml:space="preserve">Túi ép dẹp tiệt trùng 250mm x 200m
</t>
  </si>
  <si>
    <t>PP2400036383</t>
  </si>
  <si>
    <t>VTG24ADELG</t>
  </si>
  <si>
    <t xml:space="preserve">Que đè lưỡi gỗ Hoàng Sơn
</t>
  </si>
  <si>
    <t xml:space="preserve">HS - QĐL
</t>
  </si>
  <si>
    <t>Gói/cái
Hộp/100 cái</t>
  </si>
  <si>
    <t>PP2400036384</t>
  </si>
  <si>
    <t>VTG24AKT4L</t>
  </si>
  <si>
    <t>Khẩu trang y tế 4 lớp STD đeo tai, Blue, KVT</t>
  </si>
  <si>
    <t>KTY4PLYKV</t>
  </si>
  <si>
    <t>50 cái/ hộp</t>
  </si>
  <si>
    <t>PP2400036386</t>
  </si>
  <si>
    <t>N15.119</t>
  </si>
  <si>
    <t>VTG24ABBNL</t>
  </si>
  <si>
    <t>Bóng bóp giúp thở (Ambu) 100% silicon người lớn dùng nhiều lần</t>
  </si>
  <si>
    <t>HS-9288A</t>
  </si>
  <si>
    <t>Headstar Medical Products Co., Ltd.</t>
  </si>
  <si>
    <t>Bộ/ Gói</t>
  </si>
  <si>
    <t>PP2400036387</t>
  </si>
  <si>
    <t>N15.120</t>
  </si>
  <si>
    <t>VTG24ABBTE</t>
  </si>
  <si>
    <t>Bóng bóp giúp thở (Ambu) 100% silicon trẻ em dùng nhiều lần</t>
  </si>
  <si>
    <t xml:space="preserve"> 
HS-9976A</t>
  </si>
  <si>
    <t>PP2400036388</t>
  </si>
  <si>
    <t>VTG24ATDTO</t>
  </si>
  <si>
    <t>Túi dự trữ khí oxy dùng cho bóp bóng (loại 2000ml</t>
  </si>
  <si>
    <t>NCS-863</t>
  </si>
  <si>
    <t xml:space="preserve">NCS-863
</t>
  </si>
  <si>
    <t>PP2400036389</t>
  </si>
  <si>
    <t>VTG24ALKMT</t>
  </si>
  <si>
    <t xml:space="preserve">LỌC KHUẨN </t>
  </si>
  <si>
    <t xml:space="preserve">SK200P
</t>
  </si>
  <si>
    <t>Saykia Corporation</t>
  </si>
  <si>
    <t xml:space="preserve">ĐÀI LOAN ( TRUNG QUỐC)
</t>
  </si>
  <si>
    <t>PP2400036390</t>
  </si>
  <si>
    <t>VTG24ALKHD</t>
  </si>
  <si>
    <t>Lọc vi sinh</t>
  </si>
  <si>
    <t>BVF/
SF-01-02/
SF-01-03</t>
  </si>
  <si>
    <t>PP2400036391</t>
  </si>
  <si>
    <t>VTG24ALKHH</t>
  </si>
  <si>
    <t>Lọc khuẩn đo chức năng hô hấp</t>
  </si>
  <si>
    <t>BVF/
BVF-10
(GLQ-05-02)</t>
  </si>
  <si>
    <t>PP2400036392</t>
  </si>
  <si>
    <t>VTG24ADCTD</t>
  </si>
  <si>
    <t xml:space="preserve">Điện cực điện tim (dán)
</t>
  </si>
  <si>
    <t>LT-P-401</t>
  </si>
  <si>
    <t xml:space="preserve">Shanghai Litu Medical Appliances Co., Ltd
</t>
  </si>
  <si>
    <t xml:space="preserve">Trung Quốc
</t>
  </si>
  <si>
    <t>Năm 2024 trở về sau</t>
  </si>
  <si>
    <t>50 cái/ gói</t>
  </si>
  <si>
    <t>Công ty TNHH thiết bị y tế Minh Khoa</t>
  </si>
  <si>
    <t>PP2400036395</t>
  </si>
  <si>
    <t>VTG24AMDCM</t>
  </si>
  <si>
    <t>Băng vô trùng không thấm nước STERILE ADFLEX (Non-pad) 6cm x 7cm</t>
  </si>
  <si>
    <t>STERILE ADFLEX (NON-PAD)</t>
  </si>
  <si>
    <t>VAF6070</t>
  </si>
  <si>
    <t>100 miếng/ hộp</t>
  </si>
  <si>
    <t>PP2400036396</t>
  </si>
  <si>
    <t>VTG24ABVST</t>
  </si>
  <si>
    <t>Tăm bông y tế ráy tai 02 đầu</t>
  </si>
  <si>
    <t>100 que/ gói</t>
  </si>
  <si>
    <t>PP2400036397</t>
  </si>
  <si>
    <t>VTG24ATBLD</t>
  </si>
  <si>
    <t>Tăm bông lấy mẫu xét nghiệm que dài</t>
  </si>
  <si>
    <t>Tăm bông y tế Ø5mm tiệt trùng</t>
  </si>
  <si>
    <t>5 que/túi, 100 que/lốc</t>
  </si>
  <si>
    <t>PP2400036402</t>
  </si>
  <si>
    <t>VTR24ALOGO</t>
  </si>
  <si>
    <t>Dụng cụ phẫu thuật trĩ bằng phương pháp Longo</t>
  </si>
  <si>
    <t>Disposable hemorrhoids stapler</t>
  </si>
  <si>
    <t>HYG-32 HYG-33, HYG-34</t>
  </si>
  <si>
    <t>Changzhou Haida Medical Equipment Co., Ltd/</t>
  </si>
  <si>
    <t>Hộp 1 cái</t>
  </si>
  <si>
    <t>Công ty TNHH y tế Bình Minh</t>
  </si>
  <si>
    <t>PP2400036403</t>
  </si>
  <si>
    <t>VTG24ACBQD</t>
  </si>
  <si>
    <t>Dụng cụ cắt khâu bao quy đầu dùng một lần</t>
  </si>
  <si>
    <t>Surkon</t>
  </si>
  <si>
    <t>SHFA-22; SHFA-25; SHFA-27; SHFA-29; SHFA-32; SHFA-34</t>
  </si>
  <si>
    <t>Wuxi Shukang Medical Appliance Co., Ltd</t>
  </si>
  <si>
    <t>1 bộ / hộp</t>
  </si>
  <si>
    <t>Công ty TNHH thiết bị y tế Nguyệt Cát</t>
  </si>
  <si>
    <t>PP2400036404</t>
  </si>
  <si>
    <t>VTG24AKIST</t>
  </si>
  <si>
    <t xml:space="preserve">Kìm sinh thiết
</t>
  </si>
  <si>
    <t>BF0x-xxxxx160</t>
  </si>
  <si>
    <t>Micro-Tech (Nanjing) Co., Ltd</t>
  </si>
  <si>
    <t>Từ năm 2024 trở về sau</t>
  </si>
  <si>
    <t>10 cái/ hộp</t>
  </si>
  <si>
    <t>Công ty cổ phần vật tư và trang thiết bị y tế Cường An</t>
  </si>
  <si>
    <t>TỔNG CỘNG:</t>
  </si>
  <si>
    <t>GIÁM ĐỐC</t>
  </si>
  <si>
    <t>Bs.CKII. Võ Văn Hùng</t>
  </si>
  <si>
    <t>theo SL dự trù của khoa</t>
  </si>
  <si>
    <t>SLSD năm 2024 tăng gấp 1.3 lần so với năm 2023</t>
  </si>
  <si>
    <t>SLSD năm 2024 giảm 0.7 lần so với năm 2023</t>
  </si>
  <si>
    <t>SLSD 2024 giảm 0.8 lần so với năm 2023</t>
  </si>
  <si>
    <t>SLSD năm 2024 tăng gấp 2 lần so với năm 2023</t>
  </si>
  <si>
    <t>SLSD năm 2024 giảm 0.6 lần so với năn 2023, điều này là do khoa TMH đang tam ngưng mổ do BS Trưởng Khoa Về hưu</t>
  </si>
  <si>
    <t>2024 tăng 1.5 lần so với năm 2023</t>
  </si>
  <si>
    <t>Khoa có thêm nhân sự</t>
  </si>
  <si>
    <t>2024 tăng 1.7 lần so với năm 2023</t>
  </si>
  <si>
    <t>Do có thêm 1 loại kim số 7</t>
  </si>
  <si>
    <t>Dùng trong phòng mổ nên phụ thuộc vào mặt bệnh năm đó</t>
  </si>
  <si>
    <t>dùng tại khoa cấp cứu, rất hiếm dùng</t>
  </si>
  <si>
    <t>TMH ngưng mổ do BS mổ chính về hưu</t>
  </si>
  <si>
    <t>Tăng/giảm</t>
  </si>
  <si>
    <t>Năm 2023 vaccin không trúng thầu nên quá trình mua sắm vaccin ngoài thầu không ổn định, đôi lúc ngưng thực hiện tiêm vaccin do không có hàng --&gt; bơm tiêm 1ml giảm</t>
  </si>
  <si>
    <t>YHCT triển khai Kỹ thuật cấy chỉ, cần dùng chỉ Chromic 4/0 không kim, tuy nhiên để tránh lãng phí hàng tồn kho của thầu năm 2021 và 2023, Khoa YHCT đã SD loại có kim và sau khi dùng hết tồn kho đã chuyển sang mua sắm chỉ chromic 4/0 không kim--&gt; chỉ duyệt đúng số lượng khoa dự trù</t>
  </si>
  <si>
    <t>SL SD năm 2024 tăng 1.8 lần so với năm 2023</t>
  </si>
  <si>
    <t>Sl SD năm 2024 tăng 4.5 lần so với năm 2023</t>
  </si>
  <si>
    <t>SLSD năm 2024 tăng 1.5 lần so với năm 2023</t>
  </si>
  <si>
    <t>SLSD năm 2024 tăng 4.8 lần so với năm 2023</t>
  </si>
  <si>
    <t>2024 tăng 6 lần so với năm 2023--&gt; duyệt theo số dự trù</t>
  </si>
  <si>
    <t>2024 tăng 1.6 lần so với 2023</t>
  </si>
  <si>
    <t>2024 tăng 3.3 lần so với 2023</t>
  </si>
  <si>
    <t>Mask gây mê số 5</t>
  </si>
  <si>
    <t>2024 tăng hơn 1.5 lần so với 2023</t>
  </si>
  <si>
    <t>Lượng bênh mổ phaco 2024 tăng</t>
  </si>
  <si>
    <t>Trước kia khoa tái sử dụng, hiện nay đã trúng thầu nên số lượng dùng nhiều</t>
  </si>
  <si>
    <t>Năm 2023 có sử dụng hộp huy kim giấy từ công tác tiêm vaccin -- SL hộp hủy kim năm 2023 thấp hơn 2024</t>
  </si>
  <si>
    <t>2024 tăng 2 lần so với năm 2023</t>
  </si>
  <si>
    <t>Năm 2024 thêm 2 khoa sử dụng: GM và TMH</t>
  </si>
  <si>
    <t>2024 tăng 1.8 lần so với năm 2023</t>
  </si>
  <si>
    <t xml:space="preserve">2024 tăng 19.5 lần so với 2023 </t>
  </si>
  <si>
    <t>% tăng/ giảm</t>
  </si>
  <si>
    <t>2024 tăng hơn 4.6 lần so với năm 2023</t>
  </si>
  <si>
    <t>2024 tăng 2.3 lần so với 2023</t>
  </si>
  <si>
    <t>Những năm trước không đấu thầu, nên số lượng sử dụng chỉ dùng ban đêm tại khoa cấp cứu--&gt; 2023 SD ít hơn</t>
  </si>
  <si>
    <t>2024 tăng 12 lần so với năm 2023</t>
  </si>
  <si>
    <t>2024 tăng 5 lần so với năm 2023</t>
  </si>
  <si>
    <t>2024 tăng hơn 2.8 lần so với năm 2023</t>
  </si>
  <si>
    <t>2024 khoa TMH chuyển từ bơm tiêm 5ml  25g x 1 sang bơm tiêm 3ml 25G x 1"</t>
  </si>
  <si>
    <t>Khoa XN SD để lấy máu cho các XN cần thể tích máu nhỏ, hạn chế dùng bơm tiêm 5ml, tránh lãng phí, nên năm 2024 tăng</t>
  </si>
  <si>
    <t>2024 tăng hơn 2.6 lần so với 2023</t>
  </si>
  <si>
    <t>2024 giảm 0.7 lần so với 2023</t>
  </si>
  <si>
    <t>SL SD năm 2024 giảm 0.5 lần  so với năm 2023</t>
  </si>
  <si>
    <t>SL SD năm 2024 giám 0.7 lần so với năm 2023</t>
  </si>
  <si>
    <r>
      <t xml:space="preserve">Thòng lọng cắt Polyp dài </t>
    </r>
    <r>
      <rPr>
        <sz val="13"/>
        <color theme="1"/>
        <rFont val="Calibri"/>
        <family val="2"/>
      </rPr>
      <t>&gt; 1800mm, Đk &lt; 3.7mm và 2.8mm, vòng thòng lọng 15mm</t>
    </r>
  </si>
  <si>
    <t>2024 tăng 2 lần so với năm 2023--&gt; chuyển sang gói thuốc</t>
  </si>
  <si>
    <r>
      <t>Bóp bóng người lớn, dùng nhiều lần, túi thở 1500ml, van PEEP 5 ~20 cm H</t>
    </r>
    <r>
      <rPr>
        <vertAlign val="subscript"/>
        <sz val="13"/>
        <color rgb="FFFF0000"/>
        <rFont val="Times New Roman"/>
        <family val="1"/>
      </rPr>
      <t>2</t>
    </r>
    <r>
      <rPr>
        <sz val="13"/>
        <color rgb="FFFF0000"/>
        <rFont val="Times New Roman"/>
        <family val="1"/>
      </rPr>
      <t>O, Pop - off 60cm H</t>
    </r>
    <r>
      <rPr>
        <vertAlign val="subscript"/>
        <sz val="13"/>
        <color rgb="FFFF0000"/>
        <rFont val="Times New Roman"/>
        <family val="1"/>
      </rPr>
      <t>2</t>
    </r>
    <r>
      <rPr>
        <sz val="13"/>
        <color rgb="FFFF0000"/>
        <rFont val="Times New Roman"/>
        <family val="1"/>
      </rPr>
      <t>O, mặt nạ đệm không khí 20115 dùng cho người lớn, túi chứa 2500ml/PE, hoặc tương tương</t>
    </r>
  </si>
  <si>
    <t>PHỤ LỤC 1 - TỔNG HỢP DANH MỤC DỰ TRÙ  MUA SẮM VẬT TƯ Y TẾ NĂM 2025</t>
  </si>
  <si>
    <t>Gói thầu: Mua sắm vật tư y tế năm 2025</t>
  </si>
  <si>
    <t>Số lần tăng/giảm</t>
  </si>
  <si>
    <t>SO SÁNH SỐ LIỆU SỬ DỤNG NĂM 2023-2024</t>
  </si>
  <si>
    <t>Tên hàng hóa</t>
  </si>
  <si>
    <t>Đề xuất mới</t>
  </si>
  <si>
    <t>Rớt thầu 2023</t>
  </si>
  <si>
    <t>chuyển số lượng lên MGM4--&gt; Mask gây mê các cỡ</t>
  </si>
  <si>
    <t>bỏ khỏi DM</t>
  </si>
  <si>
    <t>Mask gây mê số 4--&gt; đổi tên Mask gây mê các cỡ</t>
  </si>
  <si>
    <t>Thầu 2024</t>
  </si>
  <si>
    <t>Rớt thầu 2024</t>
  </si>
  <si>
    <t>Rớt thầu</t>
  </si>
  <si>
    <t>Mask gây mê các cỡ</t>
  </si>
  <si>
    <t>Dùng trong tiêm thuốc cho NB nội trú, gây tê, gây mê, hộp chống sốc, bơm bóng chèn sonde Foley
* K. Mắt: Dùng cho BN mổ đục thủy tinh thể; * RHM: dùng bơm rửa sau nhổ răng; * K. XN: Dùng lấy máu cho BN khoa Sản, BN XN tiền phẫu.</t>
  </si>
  <si>
    <t>Dùng trong tiêm thuốc dưới da, trong da, thử phản ứng  cho NB nội trú, tiểu phẫu, hộp chống sốc.</t>
  </si>
  <si>
    <t>K. XN: dùng lấy máu xét nghiệm</t>
  </si>
  <si>
    <t>* K. Xét nghiệm dùng lấy máu cho BN Nhi; * K. RHM: Dùng bơm rửa nội nha ống tủy; * K. Mắt: sử dụng trong PT đục thủy tinh thể, mổ lẹo.</t>
  </si>
  <si>
    <t xml:space="preserve">Dùng trong tiêm thuốc, lấy máu XN tại giường cho NB nội trú, tiêm thuốc tê, mê trong phẫu thuật, thủ thuật, trong cơ số hộp chống sốc.
* K. Mắt: Dùng trong mổ đục thủy tinh thể, thủ thuật thông lệ đạo.
* K. XN: Dùng lấy máu xét nghiệm.
</t>
  </si>
  <si>
    <t>* K. Cấp cứu: Dùng trong tiêm thuốc qua BTĐ; * K. GMHS: Dùng bơm rửa vết mổ trong phẫu thuật xương lớn; * P. NSĐT: Dùng bơm thuốc cho BN nội soi có gây mê.
* K. Mắt: Dùng  trong PT đục thủy tinh thể</t>
  </si>
  <si>
    <t>Dùng cho ăn đối với BN có nuôi ăn bằng đường sonde dạ dày</t>
  </si>
  <si>
    <t xml:space="preserve">Dùng tiêm insulin đối với thuốc tiểu đường dạng lọ. </t>
  </si>
  <si>
    <t>Các khoa: dùng pha thuốc, rút thuốc có thể tích lớn
* K. Mắt: Dùng trong PT đục thủy tinh thể</t>
  </si>
  <si>
    <t>Dùng trong PT đục thủy tinh thể, lấy dị vật, sạn vôi</t>
  </si>
  <si>
    <t>Dùng trong PT đục thủy tinh thể</t>
  </si>
  <si>
    <t>Khoa sản dùng truyền dịch, thuốc cho NB nội trú</t>
  </si>
  <si>
    <t>Dùng trong hộp thuốc chống sock phản vệ</t>
  </si>
  <si>
    <t>Dùng trong truyền dịch, truyền thuốc các khoa có phẫu thuật, thủ thuật, nội trú</t>
  </si>
  <si>
    <t>Dùng trong truyền dịch, truyền thuốc các khoa có  nội trú người bệnh khó lấy ven, trẻ em…</t>
  </si>
  <si>
    <t>Dùng trong gây tê tủy sống</t>
  </si>
  <si>
    <t>Hỏi lại Bs Nghiệp có dự trù không?</t>
  </si>
  <si>
    <t>Dùng trong kỹ thuật châm cứu</t>
  </si>
  <si>
    <t>Dùng trong kỹ thuật châm cứu thần kinh tọa</t>
  </si>
  <si>
    <t>Dùng chặn kim luồn trong trường hợp cần lưu kim, dùng làm cổng tiêm thuốc đường tĩnh mạch</t>
  </si>
  <si>
    <t>Dùng trong cấy chỉ</t>
  </si>
  <si>
    <t>Khâu vết thương thẩm mỹ, bartholine, áp xe</t>
  </si>
  <si>
    <t>Dùng trong kỹ thuật cấy chỉ</t>
  </si>
  <si>
    <t>Dùng cầm máu trong PT cắt Amydal</t>
  </si>
  <si>
    <t>*K. Ngoại, cấp cứu: Khâu vết thương tiểu phẫu, phẫu thuật
* K. Sản: Dùng trong Triệt sản Nam</t>
  </si>
  <si>
    <t xml:space="preserve">*K. Ngoại, cấp cứu: Khâu vết thương tiểu phẫu
* K. Sản: Khâu vết thương thẩm mỹ, bartholine, áp xe
* K. GMHS: Dùng trong PT cắt hẹp, chỉnh hình bao quy đầu
</t>
  </si>
  <si>
    <t>Dùng trong tiểu phẫu</t>
  </si>
  <si>
    <t>Hỏi lại khoa GMHS</t>
  </si>
  <si>
    <t xml:space="preserve">Khâu vết thương </t>
  </si>
  <si>
    <t>Khâu vết thương vùng da mỏng, vùng mặt, mí mắt</t>
  </si>
  <si>
    <t>Dùng đóng cân, cơ, lớp mỡ, mô mềm trong phẫu thuật, tiểu phẫu</t>
  </si>
  <si>
    <t xml:space="preserve">Dùng trong mổ mí mắt </t>
  </si>
  <si>
    <t>Dùng trong truyền dịch, truyền thuốc</t>
  </si>
  <si>
    <t>Dùng truyền dịch, truyền thuốc trong trường hợp cần &gt;1 đường truyền</t>
  </si>
  <si>
    <t>Dùng để thở oxy cho TE</t>
  </si>
  <si>
    <t>Dùng để thở oxy cho trẻ lớn, NL</t>
  </si>
  <si>
    <t>Dùng làm dây nối oxy trong TH có đặt NKQ, bóng bóng, thở mask</t>
  </si>
  <si>
    <t>Dùng trong thủ thuật phun khí dung trẻ lớn, NL</t>
  </si>
  <si>
    <t>Dùng trong thủ thuật phun khí dung TE</t>
  </si>
  <si>
    <t>Dùng hỗ trợ thông  khí cho NB trong chỉ định thở oxy mask có túi dự trữ (NL)</t>
  </si>
  <si>
    <t>Dùng trong TH có mở thanh quản</t>
  </si>
  <si>
    <t>Dùng trong kỹ thuật tiêm truyền thuốc qua BTĐ</t>
  </si>
  <si>
    <t>Dùng trong kỹ thuật truyền máu</t>
  </si>
  <si>
    <t>Dùng trong GMNKQ</t>
  </si>
  <si>
    <t>Dùng trong PT cắt Amydal</t>
  </si>
  <si>
    <t>Dùng như đường ống giữa dây giúp thở/gây mê người bệnh trong quá trình thông khí cơ học</t>
  </si>
  <si>
    <t>Dùng hút đàm TE</t>
  </si>
  <si>
    <t>Dùng hút đàm trẻ lớn, NL</t>
  </si>
  <si>
    <t>Dùng trong kỹ thuật đặt sonde dạ dày</t>
  </si>
  <si>
    <t>Dùng trong kỹ thuật đặt sonde tiểu giải áp</t>
  </si>
  <si>
    <t>Dùng trong kỹ thuật đặt sonde tiểu lưu</t>
  </si>
  <si>
    <t>Dùng KT thông hậu môn</t>
  </si>
  <si>
    <t>Dùng  để hút lòng, hút thai</t>
  </si>
  <si>
    <t>Dùng rạch da và tổ chức dưới da, tháo mủ trong phẫu thuật, thủ thuật</t>
  </si>
  <si>
    <t>Dùng trong KT nắn, bó bột</t>
  </si>
  <si>
    <t>Dùng băng vết thương cầm máu, trong kỹ thuật nẹp bột chi trên, TE</t>
  </si>
  <si>
    <t>Dùng băng vết thương cầm máu, trong kỹ thuật nẹp bột chi trên, trẻ lớn, NL</t>
  </si>
  <si>
    <t>Dùng băng cố định vết thương, vết bỏng, cố định tạm thời</t>
  </si>
  <si>
    <t>Dán VT phẫu thuật sạch</t>
  </si>
  <si>
    <t>Dùng trong tiêm truyền, phẫu thuật, thủ thuật</t>
  </si>
  <si>
    <t>Dùng trong truyền tĩnh mạch, băng VT nhỏ cần thẩm mỹ</t>
  </si>
  <si>
    <t>Dùng trong tiêm truyền, lấy máu, băng gazo cầm máu (nếu cần)</t>
  </si>
  <si>
    <t>Dùng trong PT, TT</t>
  </si>
  <si>
    <t>Dùng trong thay băng, cắt chỉ VT (hấp sử dụng)</t>
  </si>
  <si>
    <t>Dùng trong các trường hợp tiếp xúc trực tiếp với máu, dịch tiết</t>
  </si>
  <si>
    <t>Dùng trong các PT, TT, tiêm truyền, lấy máu</t>
  </si>
  <si>
    <t>Dùng trong bó bột, nẹp bột</t>
  </si>
  <si>
    <t>Dùng trong PT ngoại bụng</t>
  </si>
  <si>
    <t>Dùng trong PT, TT mắt</t>
  </si>
  <si>
    <t>Dùng trong PT, TT cần dẫn lưu</t>
  </si>
  <si>
    <t>Dùng trong PT trĩ, rò hậu môn, cầm máu sau nhổ răng</t>
  </si>
  <si>
    <t>Dùng trong kỹ thuật siêu âm, phá rung</t>
  </si>
  <si>
    <t>Dùng bôi trơn trước khi thực hiện nội soi, sonde tiểu, sonde dạ dày</t>
  </si>
  <si>
    <t>Xin chuyển qua VPP đấu chung giấy in nhiệt</t>
  </si>
  <si>
    <t>Băng cố định tạm thời khớp vai, khớp cùng đón, xương cánh tay trong TH chấn thương liên quan.</t>
  </si>
  <si>
    <t>Dùng đai cột sống thắt lưng</t>
  </si>
  <si>
    <t>Đai xương đòn trong TH gãy xương đòn</t>
  </si>
  <si>
    <t>Cố định tạm thời trong chấn thương cổ tay, gãy xương cẳng tay..</t>
  </si>
  <si>
    <t>Cố định tạm thời trong các TH gãy cổ xương đùi..</t>
  </si>
  <si>
    <t>SD trong TH chấn thương cổ</t>
  </si>
  <si>
    <t>SD trong  trường hợp bong gân cổ chân, gãy xương bàn chân</t>
  </si>
  <si>
    <t>Dùng trong trường hợp NB gãy 1/3 trên xương cẳng chân, chấn thương khớp gối, xương bánh chè</t>
  </si>
  <si>
    <t>Sd trong trường hợp gãy xương ngón tay, các trường hợp cần hỗ trợ cố định ngón tay</t>
  </si>
  <si>
    <t>Sd trong trường hợp gãy xương ngón tay, bàn tay cần cố định</t>
  </si>
  <si>
    <t>Túi ép dụng cụ thay băng, cắt chỉ, bông, gạc</t>
  </si>
  <si>
    <t>Túi ép dụng cụ tiểu phẫu có số lượng ít, ngắn</t>
  </si>
  <si>
    <t>SD cho NVYT trong công tác khám chữa bệnh</t>
  </si>
  <si>
    <t>Dụng cụ hỗ trợ trong việc thông các ống dẫn qua cổ họng người bệnh tránh TH cắn lưỡi, tụt lưỡi</t>
  </si>
  <si>
    <t xml:space="preserve">Bóp bóng hỗ trợ thở cho NB </t>
  </si>
  <si>
    <t>Thay thế túi dự trữ của Bóp bóng khi hư</t>
  </si>
  <si>
    <t>Dùng trong KT cấy chỉ</t>
  </si>
  <si>
    <t xml:space="preserve">Phin lọc khuẩn máy gây mê giúp thở </t>
  </si>
  <si>
    <t>Phin lọc khuẩn máy hút dịch</t>
  </si>
  <si>
    <t>Sử dụng trong đo chức năng hô hấp ký, sử dụng 1 cái/1 bệnh nhân</t>
  </si>
  <si>
    <t>Sử dụng trong KT đo điện tim. 3-5 cái/NB</t>
  </si>
  <si>
    <t>Sử dụng đựng vật sắc nhọn trong khám, chữa bệnh</t>
  </si>
  <si>
    <t>Bảo vệ mắt khỏi bị văng giọt bắn vào mắt trong làm PT, TT</t>
  </si>
  <si>
    <t>Sử dụng che lông mi trong PT đục thủy tinh thể</t>
  </si>
  <si>
    <t>SD cho NB mổ đục thủy tinh thể, mộng thịt, mí mắt, da liễu đốt Laser</t>
  </si>
  <si>
    <t>Dùng lấy mẫu xét nghiệm soi, nhuộm khí hư</t>
  </si>
  <si>
    <t>Làm Pap smear</t>
  </si>
  <si>
    <t>Bao đầu dò máy siêu âm trong KT siêu âm đầu dò</t>
  </si>
  <si>
    <t>Đặt vòng tránh thai</t>
  </si>
  <si>
    <t>Dụng cụ đặt tái tạo thành bụng, bẹn trong PT thát vị thành bụng, bẹn</t>
  </si>
  <si>
    <t>PT Cắt trĩ theo phương pháp Longo</t>
  </si>
  <si>
    <t>Trong PT hẹp, dài bao quy đầu</t>
  </si>
  <si>
    <t xml:space="preserve">Sử dụng lấy mẫu sinh thiết CLOTEST </t>
  </si>
  <si>
    <t>Sử dụng trong cắt, đốt cầm máu bằng dao mổ điện trong PT, TT</t>
  </si>
  <si>
    <t>Sử dụng nhận dạng chính xác người bệnh tại các khoa Nội trú, PT, TT</t>
  </si>
  <si>
    <t>Sử dụng trong KT cắt polyp nội soi</t>
  </si>
  <si>
    <t>Sử dụng cho máy nội soi</t>
  </si>
  <si>
    <t>Sử dụng vệ sinh kênh sinh thiết máy NS</t>
  </si>
  <si>
    <t>Sử dụng trong PT có gây mê hoặc tiền mê</t>
  </si>
  <si>
    <t>Bao tóc trong làm PT, TT</t>
  </si>
  <si>
    <t>Sử dụng chắn giọt bắn trong làm PT, TT</t>
  </si>
  <si>
    <t>Sử dụng trong KT đặt NKQ</t>
  </si>
  <si>
    <t>Sử dụng trong KT thờ máy không xâm lấn</t>
  </si>
  <si>
    <t>Ghi kết quả tim thai</t>
  </si>
  <si>
    <t>In hình ảnh chụp XQ</t>
  </si>
  <si>
    <t>In hình ảnh chụp XQ Răng</t>
  </si>
  <si>
    <t>Rửa phim Răng</t>
  </si>
  <si>
    <t>in hình ảnh trong siêu âm sản phụ khoa</t>
  </si>
  <si>
    <t>Sử dụng in kết quả điện tim</t>
  </si>
  <si>
    <t>Dùng trong tiêm vacin</t>
  </si>
  <si>
    <t>Dùng trong tiêm thuốc, pha thuốc có thể tích lớn như Propofol, kháng sinh
* P. Nội soi bơm rửa máy NS</t>
  </si>
  <si>
    <t>Dùng truyền máu</t>
  </si>
  <si>
    <t>Sử dụng làm chỉ cột</t>
  </si>
  <si>
    <t>Nội dự trù 2tube là 164 g --&gt; đúng ròi</t>
  </si>
  <si>
    <t>Khâu cầm máu sau PT RHM  (BN thu phí  &amp; sáng T7 không quay lại tái khám)
CC dùng khâu môi</t>
  </si>
  <si>
    <t>Bỏ ra khỏi danh mục</t>
  </si>
  <si>
    <t>Bỏ khỏi DM</t>
  </si>
  <si>
    <t>Chuyển sang hành chánh</t>
  </si>
  <si>
    <t>Tồn thầu đến 10/02/2025</t>
  </si>
  <si>
    <t>SỞ Y TẾ  TP HCM</t>
  </si>
  <si>
    <t>Mẫu 6.11</t>
  </si>
  <si>
    <t>BỆNH VIỆN QUẬN TÂN BÌNH</t>
  </si>
  <si>
    <t>BÁO CÁO NHẬP XUẤT TỒN TOÀN VIỆN</t>
  </si>
  <si>
    <t>Tháng 02 năm 2025</t>
  </si>
  <si>
    <t>Mã số</t>
  </si>
  <si>
    <t>Tên thuốc - Hàm lượng</t>
  </si>
  <si>
    <t>Tồn đầu kỳ</t>
  </si>
  <si>
    <t>Nhập trong kỳ</t>
  </si>
  <si>
    <t>Xuất trong kỳ</t>
  </si>
  <si>
    <t>Tồn cuối kỳ</t>
  </si>
  <si>
    <t>SL</t>
  </si>
  <si>
    <t>Số tiền</t>
  </si>
  <si>
    <t>Thuốc</t>
  </si>
  <si>
    <t>CẦM MÁU - CHỐNG HUYẾT KHỐI - KHÁNG VIRUS</t>
  </si>
  <si>
    <t>0S23GCLVIR</t>
  </si>
  <si>
    <t>ACICLOVIR 800mg 800mg</t>
  </si>
  <si>
    <t>viên</t>
  </si>
  <si>
    <t>0S23GVIRST</t>
  </si>
  <si>
    <t>Acyclovir Stella 800mg 800mg</t>
  </si>
  <si>
    <t>Viên</t>
  </si>
  <si>
    <t>0S23GFOVIR</t>
  </si>
  <si>
    <t>Agifovir 300mg</t>
  </si>
  <si>
    <t>A124GASPIR</t>
  </si>
  <si>
    <t>Aspirin 81 81 mg</t>
  </si>
  <si>
    <t>A124GPIRIN</t>
  </si>
  <si>
    <t>Aspirin Stella 81mg 81mg</t>
  </si>
  <si>
    <t>0124GCAMIC</t>
  </si>
  <si>
    <t>Cammic (VIÊN) 500mg</t>
  </si>
  <si>
    <t>0124GPRADA</t>
  </si>
  <si>
    <t>Pradaxa 110mg</t>
  </si>
  <si>
    <t>0422GSENWA</t>
  </si>
  <si>
    <t>Senwar 1 1mg</t>
  </si>
  <si>
    <t>0S23GTEFOS</t>
  </si>
  <si>
    <t>Tefostad T300 300mg</t>
  </si>
  <si>
    <t>A124GTUNAD</t>
  </si>
  <si>
    <t>Tunadimet 75mg</t>
  </si>
  <si>
    <t>A124GVINCE</t>
  </si>
  <si>
    <t>Vincerol 1mg 1mg</t>
  </si>
  <si>
    <t>DÙNG NGOÀI - NHỎ MẮT</t>
  </si>
  <si>
    <t>0S23GKETO2</t>
  </si>
  <si>
    <t>A.T Ketoconazole 2% 100mg/5g</t>
  </si>
  <si>
    <t>0S23GKET10</t>
  </si>
  <si>
    <t>0224BALEGY</t>
  </si>
  <si>
    <t>Alegysal 5mg/5ml</t>
  </si>
  <si>
    <t>Lọ</t>
  </si>
  <si>
    <t>A124GAZAGA</t>
  </si>
  <si>
    <t>Azarga Brinzolamide 10mg/ml; Timolol (dưới dạng Timolol maleate) 5mg/ml</t>
  </si>
  <si>
    <t>A124GIAFIN</t>
  </si>
  <si>
    <t>Biafine 6,7mg/g</t>
  </si>
  <si>
    <t>Ống</t>
  </si>
  <si>
    <t>0124GCADIR</t>
  </si>
  <si>
    <t>Cadirovib (Dùng ngoài) Mỗi gam kem chứa Acyclovir 50mg</t>
  </si>
  <si>
    <t>tuýp</t>
  </si>
  <si>
    <t>0224BIBGAN</t>
  </si>
  <si>
    <t>Combigan 2mg/ml + 5mg/ml</t>
  </si>
  <si>
    <t>0723BCRA05</t>
  </si>
  <si>
    <t>Cravit  0,5% (nhỏ mắt) 25mg/5ml</t>
  </si>
  <si>
    <t>lọ</t>
  </si>
  <si>
    <t>0723BCRA15</t>
  </si>
  <si>
    <t>CRAVIT 1.5% (nhỏ mắt) 15mg/ml</t>
  </si>
  <si>
    <t>0224BFL002</t>
  </si>
  <si>
    <t>Flumetholon 0,02 1mg/5ml</t>
  </si>
  <si>
    <t>0224BFLU01</t>
  </si>
  <si>
    <t>FLUMETHOLON 0,1 1mg/ml</t>
  </si>
  <si>
    <t>0124GFULVI</t>
  </si>
  <si>
    <t>Griseofulvin 5% (TUÝP) 500mg</t>
  </si>
  <si>
    <t>0124GGYSUD</t>
  </si>
  <si>
    <t>Gysudo 0,225g/90ml</t>
  </si>
  <si>
    <t>chai</t>
  </si>
  <si>
    <t>A124GKARYU</t>
  </si>
  <si>
    <t>Kary Uni 0,25mg/5ml</t>
  </si>
  <si>
    <t>0224BLOTEM</t>
  </si>
  <si>
    <t>Lotemax 0,5% (5mg/ml)</t>
  </si>
  <si>
    <t>A723BLUMIG</t>
  </si>
  <si>
    <t>Lumigan 0,3mg/3ml</t>
  </si>
  <si>
    <t>0124GMEDSK</t>
  </si>
  <si>
    <t>Medskin fusi 0,2g/ 10g</t>
  </si>
  <si>
    <t>A124GMYDRI</t>
  </si>
  <si>
    <t>Mydrin-P 50mg/10ml + 50mg/10ml</t>
  </si>
  <si>
    <t>0124GHOMAT</t>
  </si>
  <si>
    <t>Natri clorid 0,9% (nhỏ mắt) 0,9%</t>
  </si>
  <si>
    <t>0224BNEVAN</t>
  </si>
  <si>
    <t>Nevanac 1mg/ml</t>
  </si>
  <si>
    <t>0723BOFLOV</t>
  </si>
  <si>
    <t>Oflovid ophthalmic ointment (TUÝP) 0,3%</t>
  </si>
  <si>
    <t>0124GOPTIV</t>
  </si>
  <si>
    <t>Optive 5mg/ml + 9mg/ml</t>
  </si>
  <si>
    <t>0124GREFRE</t>
  </si>
  <si>
    <t>Refresh Tears 0,5%</t>
  </si>
  <si>
    <t>0224BSANLE</t>
  </si>
  <si>
    <t>Sanlein 0,1 1mg/ml</t>
  </si>
  <si>
    <t>0224BTAFLO</t>
  </si>
  <si>
    <t>Taflotan 0,015mg/ml</t>
  </si>
  <si>
    <t>0124GTCAIN</t>
  </si>
  <si>
    <t>Tetracain 0,5% 50mg/10ml</t>
  </si>
  <si>
    <t>0224BBRADE</t>
  </si>
  <si>
    <t>Tobradex Mỗi 1ml chứa: Tobramycin 3mg; Dexamethasone 1mg</t>
  </si>
  <si>
    <t>0224BTOBRE</t>
  </si>
  <si>
    <t>Tobrex 3mg/ml</t>
  </si>
  <si>
    <t>A723BTRAVA</t>
  </si>
  <si>
    <t>Travatan 0,04mg/ml</t>
  </si>
  <si>
    <t>0224BVIGAM</t>
  </si>
  <si>
    <t>Vigamox 5mg/1ml</t>
  </si>
  <si>
    <t>HO - HEN - DỊ ỨNG</t>
  </si>
  <si>
    <t>0124GECYSG</t>
  </si>
  <si>
    <t>Acetylcystein 200mg</t>
  </si>
  <si>
    <t>A124GECYSG</t>
  </si>
  <si>
    <t>0124GBAMBE</t>
  </si>
  <si>
    <t>Bambec 10mg</t>
  </si>
  <si>
    <t>0124GBAMBU</t>
  </si>
  <si>
    <t>Bambuterol 20 20mg</t>
  </si>
  <si>
    <t>0723BBILAX</t>
  </si>
  <si>
    <t>Bilaxten (cơ sở kiểm nghiệm: A. Menarini Manufacturing Logistics and Services S.r.l.; địa chỉ: Via Sette Santi, 3-50131 Firenze (FI)- Italy) 20mg</t>
  </si>
  <si>
    <t>0S23GBROAC</t>
  </si>
  <si>
    <t>Bromhexin ACTAVIS 8mg 8mg</t>
  </si>
  <si>
    <t>0S23GBROM8</t>
  </si>
  <si>
    <t>Bromhexin hydrochlorid 8mg 8mg</t>
  </si>
  <si>
    <t>0124GROMAT</t>
  </si>
  <si>
    <t>Bromhexine A.T (Chai 60ml) 4mg/5ml</t>
  </si>
  <si>
    <t>0124GCETKD</t>
  </si>
  <si>
    <t>Cetirizine Stella 10 mg 10mg</t>
  </si>
  <si>
    <t>A124GCETKD</t>
  </si>
  <si>
    <t>0124GRAMIN</t>
  </si>
  <si>
    <t>Clorpheniramin 4mg</t>
  </si>
  <si>
    <t>0723BCOMBI</t>
  </si>
  <si>
    <t>Combivent Ipratropium bromide anhydrous (dưới dạng Ipratropium bromide monohydrate) 0,5mg; Salbutamol (dưới dạng Salbutamol sulfate) 2,5 mg</t>
  </si>
  <si>
    <t>0124GDETRO</t>
  </si>
  <si>
    <t>Dextromethorphan 15 15mg</t>
  </si>
  <si>
    <t>0124GENOKA</t>
  </si>
  <si>
    <t>Enokast 4 Mỗi gói 500mg chứa: Montelukast (dưới dạng natri montelukast) 4mg</t>
  </si>
  <si>
    <t>gói</t>
  </si>
  <si>
    <t>0124GERAMU</t>
  </si>
  <si>
    <t>Eramux 50mg</t>
  </si>
  <si>
    <t>0124GFAS60</t>
  </si>
  <si>
    <t>Fefasdin 60 60mg</t>
  </si>
  <si>
    <t>0124GHAYEX</t>
  </si>
  <si>
    <t>Hayex 10mg</t>
  </si>
  <si>
    <t>0124GPHABA</t>
  </si>
  <si>
    <t>Phabalysin 600 600mg</t>
  </si>
  <si>
    <t>0723BPUL25</t>
  </si>
  <si>
    <t>Pulmicort Respules (0.5mg/2ml) 500mcg/2ml</t>
  </si>
  <si>
    <t>ống</t>
  </si>
  <si>
    <t>0224BPUL25</t>
  </si>
  <si>
    <t>Pulmicort Respules 500mcg/2ml</t>
  </si>
  <si>
    <t>A124GRUPAF</t>
  </si>
  <si>
    <t>Rupafin 10mg</t>
  </si>
  <si>
    <t>0124GFEX60</t>
  </si>
  <si>
    <t>SaViFexo 60 60mg</t>
  </si>
  <si>
    <t>0124GSERET</t>
  </si>
  <si>
    <t>Seretide Evohaler DC 25/250 mcg Mỗi liều xịt chứa: Salmeterol (dưới dạng salmeterol xinafoate micronised) 25mcg; Fluticason propionate (dạng micronised) 250mcg</t>
  </si>
  <si>
    <t>bình xịt</t>
  </si>
  <si>
    <t>A124GSOSAL</t>
  </si>
  <si>
    <t>Sosallergy syrup (Ống 5ml) 1.25mg/2.5ml</t>
  </si>
  <si>
    <t>0T22BSYMBI</t>
  </si>
  <si>
    <t>Symbicort Turbuhaler 160mcg, 4,5mcg (x60 liều)</t>
  </si>
  <si>
    <t>0124GUSA10</t>
  </si>
  <si>
    <t>USALUKAST 10 10mg</t>
  </si>
  <si>
    <t>0124GVENT5</t>
  </si>
  <si>
    <t>Ventolin Nebules Mỗi 2,5ml chứa: Salbutamol (dưới dạng Salbutamol sulfat) 5 mg</t>
  </si>
  <si>
    <t>0124GXALER</t>
  </si>
  <si>
    <t>Xalermus 250 250mg/1,5g</t>
  </si>
  <si>
    <t>0124GXONAT</t>
  </si>
  <si>
    <t>XoNATRIX forte 180mg</t>
  </si>
  <si>
    <t>0124GZOLAS</t>
  </si>
  <si>
    <t>Zolastyn 5mg</t>
  </si>
  <si>
    <t>GAN MẬT - ĐTĐ</t>
  </si>
  <si>
    <t>0S23GACRBO</t>
  </si>
  <si>
    <t>Acarbose Friulchem 50mg</t>
  </si>
  <si>
    <t>0124GATIZE</t>
  </si>
  <si>
    <t>Atizet plus 10mg + 20mg</t>
  </si>
  <si>
    <t>A124GATIZE</t>
  </si>
  <si>
    <t>A124GATORE</t>
  </si>
  <si>
    <t>Atorvastatin+Ezetimibe- 5A FARMA 20+10mg 20mg, 10mg</t>
  </si>
  <si>
    <t>0124GCOMIA</t>
  </si>
  <si>
    <t>Comiaryl 2mg/500mg 500mg + 2mg</t>
  </si>
  <si>
    <t>0T22BCRES5</t>
  </si>
  <si>
    <t>Crestor 5mg</t>
  </si>
  <si>
    <t>0124GROS20</t>
  </si>
  <si>
    <t>Danapha-Rosu 20 20mg</t>
  </si>
  <si>
    <t>0T23BDIA30</t>
  </si>
  <si>
    <t>Diamicron MR 30mg</t>
  </si>
  <si>
    <t>0T23BDIA60</t>
  </si>
  <si>
    <t>Diamicron MR 60mg 60mg</t>
  </si>
  <si>
    <t>0S23GDOR30</t>
  </si>
  <si>
    <t>Dorocron MR 30mg 30mg</t>
  </si>
  <si>
    <t>A124GDOR60</t>
  </si>
  <si>
    <t>Dorocron MR 60 mg 60mg</t>
  </si>
  <si>
    <t>0124GEZECE</t>
  </si>
  <si>
    <t>Ezecept 20/10 20mg + 10mg</t>
  </si>
  <si>
    <t>0523GEZENS</t>
  </si>
  <si>
    <t>Ezenstatin 10/10 Atorvastatin (dưới dạng Atorvastatin calci) 10 mg; Ezetimibe 10 mg</t>
  </si>
  <si>
    <t>A124GFATFE</t>
  </si>
  <si>
    <t>Fatfe 145mg</t>
  </si>
  <si>
    <t>0124GFENOS</t>
  </si>
  <si>
    <t>Fenostad 200 200mg</t>
  </si>
  <si>
    <t>A124GFENOS</t>
  </si>
  <si>
    <t>0124GFORDI</t>
  </si>
  <si>
    <t>Fordia MR 750mg</t>
  </si>
  <si>
    <t>A124GVUMET</t>
  </si>
  <si>
    <t>Galvus Met 50mg/850mg 50mg+850mg</t>
  </si>
  <si>
    <t>0723BXRXR1</t>
  </si>
  <si>
    <t>Glucophage XR 1000mg 1000mg</t>
  </si>
  <si>
    <t>0T22GXR500</t>
  </si>
  <si>
    <t>Glucophage XR 500mg 500mg</t>
  </si>
  <si>
    <t>0723BXR750</t>
  </si>
  <si>
    <t>Glucophage XR 750mg 750mg</t>
  </si>
  <si>
    <t>0723BVAN25</t>
  </si>
  <si>
    <t>Glucovance 500mg/2,5mg 500mg/2,5mg</t>
  </si>
  <si>
    <t>0723BVAN55</t>
  </si>
  <si>
    <t>Glucovance 500mg/5mg 500mg; 5mg</t>
  </si>
  <si>
    <t>A124GGLUME</t>
  </si>
  <si>
    <t>GluMEFORM 1000 XR 1000mg</t>
  </si>
  <si>
    <t>0S23GGLUME</t>
  </si>
  <si>
    <t>Glumeform 850 850mg</t>
  </si>
  <si>
    <t>0S23GGLU30</t>
  </si>
  <si>
    <t>Glumeron 30 MR 30mg</t>
  </si>
  <si>
    <t>0T22BLANTU</t>
  </si>
  <si>
    <t>Lantus Solostar 100 đơn vị/ 1ml</t>
  </si>
  <si>
    <t>bút tiêm</t>
  </si>
  <si>
    <t>0224BLIPAN</t>
  </si>
  <si>
    <t>Lipanthyl 200M 200mg</t>
  </si>
  <si>
    <t>A124GLIP10</t>
  </si>
  <si>
    <t>Lipotatin 10mg 10mg</t>
  </si>
  <si>
    <t>0124GMELAN</t>
  </si>
  <si>
    <t>Melanov-M 500mg + 80mg</t>
  </si>
  <si>
    <t>AT22GM1000</t>
  </si>
  <si>
    <t>Metformin Stella 1000 mg 1000mg</t>
  </si>
  <si>
    <t>0S23GSTELA</t>
  </si>
  <si>
    <t>Metformin Stella 850mg 850mg</t>
  </si>
  <si>
    <t>0124GMELIP</t>
  </si>
  <si>
    <t>Meyersiliptin 25 25mg</t>
  </si>
  <si>
    <t>0124GMIXLO</t>
  </si>
  <si>
    <t>Mixtard 30 Mỗi 10ml chứa: Insulin Human (rDNA) (isophane insulin crystals) 700IU + Insulin Human (rDNA) (soluble fraction) 300IU</t>
  </si>
  <si>
    <t>0T22BNOMIX</t>
  </si>
  <si>
    <t>NOVOMix 30 FlexPen 100U/ 1ml</t>
  </si>
  <si>
    <t>A124GSAX25</t>
  </si>
  <si>
    <t>Onglyza 2,5mg</t>
  </si>
  <si>
    <t>0124GSAX50</t>
  </si>
  <si>
    <t>ONGLYZA 5mg</t>
  </si>
  <si>
    <t>A124GSAX50</t>
  </si>
  <si>
    <t>0124GRAVAS</t>
  </si>
  <si>
    <t>Ravastel-5 5mg</t>
  </si>
  <si>
    <t>A124GRAVAS</t>
  </si>
  <si>
    <t>A124GROS05</t>
  </si>
  <si>
    <t>Rostor 5 5mg</t>
  </si>
  <si>
    <t>0124GROS10</t>
  </si>
  <si>
    <t>SaVi Rosuvastatin 10 10mg</t>
  </si>
  <si>
    <t>0124GSCILI</t>
  </si>
  <si>
    <t>SCILIN M30 (30/70) Recombinant human insulin - 100IU/ml (30% solube insulin &amp; 70% isophane insulin)</t>
  </si>
  <si>
    <t>catridges</t>
  </si>
  <si>
    <t>0S23GSIMMD</t>
  </si>
  <si>
    <t>Simvastatin 20 20mg</t>
  </si>
  <si>
    <t>0S23GSIMSV</t>
  </si>
  <si>
    <t>Simvastatin Savi 20 20mg</t>
  </si>
  <si>
    <t>0124GSITAG</t>
  </si>
  <si>
    <t>Sitagliptin - 5A Farma 100mg 100mg</t>
  </si>
  <si>
    <t>A124GSTALA</t>
  </si>
  <si>
    <t>Staclazide 60 MR 60mg</t>
  </si>
  <si>
    <t>0S23GSTALA</t>
  </si>
  <si>
    <t>STACLAZIDE 80 80mg</t>
  </si>
  <si>
    <t>0124GSTAZE</t>
  </si>
  <si>
    <t>Stazemid 10/10 10mg + 10mg</t>
  </si>
  <si>
    <t>A124GUSABE</t>
  </si>
  <si>
    <t>Usabetic VG 50 50mg</t>
  </si>
  <si>
    <t>KHÁNG SINH</t>
  </si>
  <si>
    <t>0S23GCLARI</t>
  </si>
  <si>
    <t>AgiCLARI 500 500mg</t>
  </si>
  <si>
    <t>0124GAGOFL</t>
  </si>
  <si>
    <t>Agoflox 200 mg</t>
  </si>
  <si>
    <t>0723BAUGM1</t>
  </si>
  <si>
    <t>Augmentin 1g 875mg + 125mg</t>
  </si>
  <si>
    <t>0723BAU250</t>
  </si>
  <si>
    <t>Augmentin 250mg/31,25mg (GÓI) 250mg + 31,25mg</t>
  </si>
  <si>
    <t>0S23GAU500</t>
  </si>
  <si>
    <t>Augmentin 500mg/62.5 mg (GÓI) 500mg; 62,5mg</t>
  </si>
  <si>
    <t>Gói</t>
  </si>
  <si>
    <t>0S23GAZIPH</t>
  </si>
  <si>
    <t>Aziphar (Chai 15g) 200mg/5ml</t>
  </si>
  <si>
    <t>Chai</t>
  </si>
  <si>
    <t>0124GCEBES</t>
  </si>
  <si>
    <t>Cebest 100mg/3g</t>
  </si>
  <si>
    <t>0T22GDROXI</t>
  </si>
  <si>
    <t>Cefadroxil EG 500mg (CSNQ: EG LABO - Laboratoiries EuroGenerics, địa chỉ: "Le Quintet" Bat A, 12 rue Danjou 92517 Boulogne Billancourt cedex France) 500mg</t>
  </si>
  <si>
    <t>0S23GCEFI3</t>
  </si>
  <si>
    <t>Cefimbrano 200 200mg</t>
  </si>
  <si>
    <t>0124GCEFIX</t>
  </si>
  <si>
    <t>Cefixime 100mg (GÓI) 100mg</t>
  </si>
  <si>
    <t>0422GXI125</t>
  </si>
  <si>
    <t>Cefuroxime 125mg (GÓI) 125mg</t>
  </si>
  <si>
    <t>0124GC3125</t>
  </si>
  <si>
    <t>0124GC3250</t>
  </si>
  <si>
    <t>CefuroXIME 250mg (VIÊN) 250mg</t>
  </si>
  <si>
    <t>A124GC4250</t>
  </si>
  <si>
    <t>0124GCIPKH</t>
  </si>
  <si>
    <t>Ciprofloxacin 500mg</t>
  </si>
  <si>
    <t>0S23GCL250</t>
  </si>
  <si>
    <t>Clarithromycin Stella 250mg 250mg</t>
  </si>
  <si>
    <t>0S23GCL500</t>
  </si>
  <si>
    <t>CLARITHROMYCIN Stella 500mg 500mg</t>
  </si>
  <si>
    <t>0S23GCLIND</t>
  </si>
  <si>
    <t>Clindastad 150 150mg</t>
  </si>
  <si>
    <t>0S23GCLYOD</t>
  </si>
  <si>
    <t>Clyodas 150mg</t>
  </si>
  <si>
    <t>0S23GCOTRI</t>
  </si>
  <si>
    <t>Cotrimoxazol 480mg 400mg; 80mg</t>
  </si>
  <si>
    <t>0124GCU625</t>
  </si>
  <si>
    <t>Curam 625mg 500mg + 125mg</t>
  </si>
  <si>
    <t>0124GDORIT</t>
  </si>
  <si>
    <t>Dorithricin 0,5mg + 1,0mg + 1,5mg</t>
  </si>
  <si>
    <t>0S23GDOXYC</t>
  </si>
  <si>
    <t>Doxycyclin 100 mg 100mg</t>
  </si>
  <si>
    <t>0422GXICEF</t>
  </si>
  <si>
    <t>Droxicef 500mg 500mg</t>
  </si>
  <si>
    <t>0S23GFLUCO</t>
  </si>
  <si>
    <t>Fluconazol Stella 150mg 150mg</t>
  </si>
  <si>
    <t>0124GFLUOM</t>
  </si>
  <si>
    <t>Fluomizin (viên đặt) 10mg</t>
  </si>
  <si>
    <t>0124GIFATR</t>
  </si>
  <si>
    <t>Ifatrax 100mg</t>
  </si>
  <si>
    <t>A124GITRAN</t>
  </si>
  <si>
    <t>Itranstad 100mg</t>
  </si>
  <si>
    <t>0124GKAFLO</t>
  </si>
  <si>
    <t>Kaflovo 500 mg</t>
  </si>
  <si>
    <t>0422GKAMYD</t>
  </si>
  <si>
    <t>Kamydazol 0,75MUI + 125mg</t>
  </si>
  <si>
    <t>A124GKLACI</t>
  </si>
  <si>
    <t>Klacid (lọ 60ml) 125mg/5ml</t>
  </si>
  <si>
    <t>0S23GKLA50</t>
  </si>
  <si>
    <t>Klamentin 500/62.5 500mg; 62,5mg</t>
  </si>
  <si>
    <t>0S23GLEVO2</t>
  </si>
  <si>
    <t>LevoDHG 250 250mg</t>
  </si>
  <si>
    <t>0S23GLEVO3</t>
  </si>
  <si>
    <t>0124GLE500</t>
  </si>
  <si>
    <t>LevoDHG 500 500mg</t>
  </si>
  <si>
    <t>0124GLOMEX</t>
  </si>
  <si>
    <t>Lomexin 200mg</t>
  </si>
  <si>
    <t>0T22GMED1G</t>
  </si>
  <si>
    <t>Medoclav 1g 875mg + 125mg</t>
  </si>
  <si>
    <t>0T22GME625</t>
  </si>
  <si>
    <t>Medoclav 625mg 500mg + 125mg</t>
  </si>
  <si>
    <t>AT22GME625</t>
  </si>
  <si>
    <t>0T22GMEDOX</t>
  </si>
  <si>
    <t>Medoxasol 500mg 500mg</t>
  </si>
  <si>
    <t>0S23GME250</t>
  </si>
  <si>
    <t>Metronidazol 250 250mg</t>
  </si>
  <si>
    <t>0S23GMETRO</t>
  </si>
  <si>
    <t>Metronidazol 250mg</t>
  </si>
  <si>
    <t>0124GSALAZ</t>
  </si>
  <si>
    <t>Meyer-Salazin 500 500mg</t>
  </si>
  <si>
    <t>0124GMIDAG</t>
  </si>
  <si>
    <t>MidaGENtin 250/31,25 250mg + 31,25mg</t>
  </si>
  <si>
    <t>0124GIDAMO</t>
  </si>
  <si>
    <t>Midamox 1000 1000mg</t>
  </si>
  <si>
    <t>0124GMI250</t>
  </si>
  <si>
    <t>Midantin 250/31,25 (GÓI) 250mg + 31,25mg</t>
  </si>
  <si>
    <t>A124GMI875</t>
  </si>
  <si>
    <t>MIDANTIN 875/125 875mg + 125mg</t>
  </si>
  <si>
    <t>0124GMIDAT</t>
  </si>
  <si>
    <t>MidaTAN 500/125 500mg + 125mg</t>
  </si>
  <si>
    <t>A124GMIDAT</t>
  </si>
  <si>
    <t>0S23GMOXAC</t>
  </si>
  <si>
    <t>Moxacin 500mg</t>
  </si>
  <si>
    <t>0523GGACEF</t>
  </si>
  <si>
    <t>Negacef 250 250mg</t>
  </si>
  <si>
    <t>0124GMEGYN</t>
  </si>
  <si>
    <t>Neo - Megyna 500mg; 65.000IU; 100.000IU</t>
  </si>
  <si>
    <t>A124GGYNAN</t>
  </si>
  <si>
    <t>Neo-Tergynan 500mg + 65000 IU + 100000 IU</t>
  </si>
  <si>
    <t>0422GOFLOX</t>
  </si>
  <si>
    <t>Ofloxacin 200mg</t>
  </si>
  <si>
    <t>0S23GPYAZ5</t>
  </si>
  <si>
    <t>PymeAZI 500 500mg</t>
  </si>
  <si>
    <t>0124GCIPRO</t>
  </si>
  <si>
    <t>SaViCipro 500mg</t>
  </si>
  <si>
    <t>0124GTCYLI</t>
  </si>
  <si>
    <t>Tetracyclin 500 mg 500mg</t>
  </si>
  <si>
    <t>0422GTINID</t>
  </si>
  <si>
    <t>Tinidazol 500mg</t>
  </si>
  <si>
    <t>0124GTINID</t>
  </si>
  <si>
    <t>0T22GXORIM</t>
  </si>
  <si>
    <t>Xorimax 500mg 500mg</t>
  </si>
  <si>
    <t>0124GZA100</t>
  </si>
  <si>
    <t>Zaromax 100 (GÓI) 100 mg</t>
  </si>
  <si>
    <t>0124GZARO3</t>
  </si>
  <si>
    <t>Zaromax 250 250mg</t>
  </si>
  <si>
    <t>0S23GZOLME</t>
  </si>
  <si>
    <t>Zolmed 150 150mg</t>
  </si>
  <si>
    <t>RUỘT - DẠ DÀY</t>
  </si>
  <si>
    <t>0S23GADAZO</t>
  </si>
  <si>
    <t>Adazol 400mg</t>
  </si>
  <si>
    <t>0124GAPIGE</t>
  </si>
  <si>
    <t>Apigel-Plus 800mg +800mg + 80mg</t>
  </si>
  <si>
    <t>0124GBIOLO</t>
  </si>
  <si>
    <t>Bioflora 100mg Saccharomyces boulardii CNCM I-745 100mg</t>
  </si>
  <si>
    <t>0124GDOMPE</t>
  </si>
  <si>
    <t>Domperidon 10mg</t>
  </si>
  <si>
    <t>0S23GLACTC</t>
  </si>
  <si>
    <t>Duphalac (Chai) 10g/15ml</t>
  </si>
  <si>
    <t>0S23GLACTG</t>
  </si>
  <si>
    <t>Duphalac (Gói) 10g/15ml</t>
  </si>
  <si>
    <t>0723BDUSPA</t>
  </si>
  <si>
    <t>Duspatalin retard 200mg</t>
  </si>
  <si>
    <t>0723BELTHO</t>
  </si>
  <si>
    <t>Elthon 50mg 50mg</t>
  </si>
  <si>
    <t>0124GESO20</t>
  </si>
  <si>
    <t>Esomeprazol 20mg 20mg</t>
  </si>
  <si>
    <t>A124GESPUM</t>
  </si>
  <si>
    <t>Espumisan Capsules (Đóng gói và xuất xưởng: Berlin Chemie AG (Menarini Group), Glienicker Weg 125-12489 Berlin, Germany) 40mg</t>
  </si>
  <si>
    <t>0124GFUMAG</t>
  </si>
  <si>
    <t>Fumagate - Fort Mỗi gói 10 g chứa: Hydroxyd nhôm (dưới dạng Nhôm hydroxyd gel khô) 800 mg; Magnesi hydroxyd 800 mg; Simethicon (dưới dạng Simethicon nhũ dịch 30%) 100 mg</t>
  </si>
  <si>
    <t>A124GHID10</t>
  </si>
  <si>
    <t>Hidrasec 10mg Infants 10mg</t>
  </si>
  <si>
    <t>0124GHID30</t>
  </si>
  <si>
    <t>HIDRASEC 30mg Children 30mg/gói</t>
  </si>
  <si>
    <t>0124GHYDRI</t>
  </si>
  <si>
    <t>Hydrite 350mg + 250mg + 150mg + 2g</t>
  </si>
  <si>
    <t>0124GKANAU</t>
  </si>
  <si>
    <t>Kanausin 10mg</t>
  </si>
  <si>
    <t>A124GLACBI</t>
  </si>
  <si>
    <t>Lacbiosyn 10^8 CFU</t>
  </si>
  <si>
    <t>0124GLAHMG</t>
  </si>
  <si>
    <t>Lahm 611,76mg (tương đương 400mg nhôm oxyd) + 800mg + 80mg</t>
  </si>
  <si>
    <t>0124GMETEO</t>
  </si>
  <si>
    <t>Meteospasmyl (Cơ sở đóng gói, kiểm soát chất lượng, xuất xưởng: Laboratoires Mayoly Spindler- đ/c: 6, Avenue de l'Europe - 78400 Chatou Cedex, France) 60mg + 300mg</t>
  </si>
  <si>
    <t>A124GMODOM</t>
  </si>
  <si>
    <t>Modom's 10mg</t>
  </si>
  <si>
    <t>A124GPANTO</t>
  </si>
  <si>
    <t>Pantostad 20 20mg</t>
  </si>
  <si>
    <t>0124GPEPSI</t>
  </si>
  <si>
    <t>Pepsia 4mg/10g + 3000mg/10g</t>
  </si>
  <si>
    <t>0124GSOM40</t>
  </si>
  <si>
    <t>SAVI ESOMEPRAZOLE 40 40mg</t>
  </si>
  <si>
    <t>0S23GPANSV</t>
  </si>
  <si>
    <t>SaVi Pantoprazole 40 40mg</t>
  </si>
  <si>
    <t>0422GSMECT</t>
  </si>
  <si>
    <t>Smecta 3g</t>
  </si>
  <si>
    <t>0723BSPAMO</t>
  </si>
  <si>
    <t>Spasmomen (Đóng gói và xuất xưởng: Berlin-Chemie AG, địa chỉ: Glienicker Weg 125 12489 Berlin, Germany) 40mg</t>
  </si>
  <si>
    <t>A124GSTADN</t>
  </si>
  <si>
    <t>Stadnex 20 CAP 20mg</t>
  </si>
  <si>
    <t>0124GSUCRA</t>
  </si>
  <si>
    <t>Sucralfate 1g</t>
  </si>
  <si>
    <t>0124GTRIBU</t>
  </si>
  <si>
    <t>Tributel 200mg</t>
  </si>
  <si>
    <t>0124GTRIDA</t>
  </si>
  <si>
    <t>Tridabu 120mg</t>
  </si>
  <si>
    <t>A124GTRIMA</t>
  </si>
  <si>
    <t>Trimafort Mỗi gói 10 ml chứa: Gel Nhôm hydroxyd (tương ứng 400mg Al2O3, 612mg Al(OH)3) 3030,3mg; Magnesi hydroxyd 800,4 mg; Simethicon nhũ dịch 30% (tương ứng 80mg Simethicon) 266,7mg</t>
  </si>
  <si>
    <t>0124GVAGAS</t>
  </si>
  <si>
    <t>Vagastat 1500mg/15g</t>
  </si>
  <si>
    <t>0124GZECEI</t>
  </si>
  <si>
    <t>Zecein 40 40mg</t>
  </si>
  <si>
    <t>NHÓM KHÁC</t>
  </si>
  <si>
    <t>0124GCETAM</t>
  </si>
  <si>
    <t>Agicetam 800 800 mg</t>
  </si>
  <si>
    <t>0124GBET16</t>
  </si>
  <si>
    <t>Betahistin 16mg</t>
  </si>
  <si>
    <t>0124GHIS24</t>
  </si>
  <si>
    <t>Betahistin 24 A.T 24 mg</t>
  </si>
  <si>
    <t>0124GSER24</t>
  </si>
  <si>
    <t>Betaserc 24mg 24mg</t>
  </si>
  <si>
    <t>0723BDEPAK</t>
  </si>
  <si>
    <t>Depakine Chrono 333mg + 145mg</t>
  </si>
  <si>
    <t>0124GDIVAS</t>
  </si>
  <si>
    <t>DIVASERC 24mg</t>
  </si>
  <si>
    <t>0124GDIVAF</t>
  </si>
  <si>
    <t>Divaser-F 16mg</t>
  </si>
  <si>
    <t>0S23GDOGTA</t>
  </si>
  <si>
    <t>Dogtapine 50mg</t>
  </si>
  <si>
    <t>0124GDOXAZ</t>
  </si>
  <si>
    <t>Doxazosin DWP 2mg 2 mg</t>
  </si>
  <si>
    <t>0224BPHAST</t>
  </si>
  <si>
    <t>Duphaston 10mg</t>
  </si>
  <si>
    <t>0124GGABAP</t>
  </si>
  <si>
    <t>Gabapentin 300mg</t>
  </si>
  <si>
    <t>0124GKACET</t>
  </si>
  <si>
    <t>Kacetam 800mg</t>
  </si>
  <si>
    <t>0124GTHYRO</t>
  </si>
  <si>
    <t>Levothyrox 50mcg</t>
  </si>
  <si>
    <t>0422GLIRYS</t>
  </si>
  <si>
    <t>Lirystad 150 150mg</t>
  </si>
  <si>
    <t>0723BLUVOX</t>
  </si>
  <si>
    <t>Luvox 100mg 100mg</t>
  </si>
  <si>
    <t>0124GMEZAP</t>
  </si>
  <si>
    <t>Mezapizin 10 10 mg</t>
  </si>
  <si>
    <t>0124GGOMIK</t>
  </si>
  <si>
    <t>Migomik 3mg</t>
  </si>
  <si>
    <t>0124GMIREN</t>
  </si>
  <si>
    <t>Mirenzine 5 5mg</t>
  </si>
  <si>
    <t>0124GPENTI</t>
  </si>
  <si>
    <t>Neupencap 300mg</t>
  </si>
  <si>
    <t>0124GORGAM</t>
  </si>
  <si>
    <t>Orgametril 5mg</t>
  </si>
  <si>
    <t>0124GROTUN</t>
  </si>
  <si>
    <t>Rotundin 60 60mg</t>
  </si>
  <si>
    <t>0124GTRESA</t>
  </si>
  <si>
    <t>Stresam 50mg</t>
  </si>
  <si>
    <t>0124GSULPI</t>
  </si>
  <si>
    <t>Sulpirid DWP 100mg 100mg</t>
  </si>
  <si>
    <t>0S23GSULPI</t>
  </si>
  <si>
    <t>Sulpiride Stella 50mg 50mg</t>
  </si>
  <si>
    <t>0124GTHIRO</t>
  </si>
  <si>
    <t>Thyrozol 10mg 10mg</t>
  </si>
  <si>
    <t>0124GTHYSE</t>
  </si>
  <si>
    <t>Thysedow 10 mg 10mg</t>
  </si>
  <si>
    <t>0723BTOMAX</t>
  </si>
  <si>
    <t>Topamax 25mg</t>
  </si>
  <si>
    <t>0124GVNFOX</t>
  </si>
  <si>
    <t>Vinfoxin 50mg</t>
  </si>
  <si>
    <t>0124GXATRA</t>
  </si>
  <si>
    <t>Xatral XL 10mg 10mg</t>
  </si>
  <si>
    <t>0124GZOKIC</t>
  </si>
  <si>
    <t>Zokicetam 500 500mg</t>
  </si>
  <si>
    <t>TIM MẠCH</t>
  </si>
  <si>
    <t>0124GPERIN</t>
  </si>
  <si>
    <t>A.T Perindopril 5 5mg</t>
  </si>
  <si>
    <t>A124GAMLOD</t>
  </si>
  <si>
    <t>Amlodac 5 5mg</t>
  </si>
  <si>
    <t>A124GAML10</t>
  </si>
  <si>
    <t>Amlodipine Stella 10mg 10mg</t>
  </si>
  <si>
    <t>0124GAMMOL</t>
  </si>
  <si>
    <t>Amnol 10mg</t>
  </si>
  <si>
    <t>0124GBEATI</t>
  </si>
  <si>
    <t>Beatil 4mg/5mg (Xuất xưởng: Gedeon Richter Plc.; Đ/c: Gyomroi út 19-21, Budapest, 1103, Hungary) 4mg+5mg</t>
  </si>
  <si>
    <t>0723BBEZOK</t>
  </si>
  <si>
    <t>Betaloc Zok 25mg Metoprolol succinat 23,75mg; (tương đương với 25mg metoprolol tartrat hoặc 19,5mg metoprolol)</t>
  </si>
  <si>
    <t>0124GBIHAS</t>
  </si>
  <si>
    <t>Bihasal 5 5mg</t>
  </si>
  <si>
    <t>0124GBPLUS</t>
  </si>
  <si>
    <t>Bisoplus HCT 5/12.5 5mg + 12,5mg</t>
  </si>
  <si>
    <t>0124GCANDE</t>
  </si>
  <si>
    <t>Candekern 16mg Tablet 16mg</t>
  </si>
  <si>
    <t>A124GCANDE</t>
  </si>
  <si>
    <t>0S23GCAPTO</t>
  </si>
  <si>
    <t>Captagim 25mg</t>
  </si>
  <si>
    <t>0124GCASAT</t>
  </si>
  <si>
    <t>Casathizid MM 16/12,5 16mg + 12,5mg</t>
  </si>
  <si>
    <t>0723BCONC5</t>
  </si>
  <si>
    <t>Concor 5mg 5mg</t>
  </si>
  <si>
    <t>0723BCON25</t>
  </si>
  <si>
    <t>Concor Cor 2,5mg</t>
  </si>
  <si>
    <t>0224BCON25</t>
  </si>
  <si>
    <t>0S23GCORDA</t>
  </si>
  <si>
    <t>Cordarone (VIÊN) 200mg</t>
  </si>
  <si>
    <t>0T23BSYL10</t>
  </si>
  <si>
    <t>Coversyl 10mg 10mg</t>
  </si>
  <si>
    <t>0T23BSYL05</t>
  </si>
  <si>
    <t>Coversyl 5mg 5mg</t>
  </si>
  <si>
    <t>0124GSYLPL</t>
  </si>
  <si>
    <t>Coversyl Plus Arginine 5mg/1.25mg 5 mg; 1,25mg</t>
  </si>
  <si>
    <t>A723BCOZZA</t>
  </si>
  <si>
    <t>Cozaar 50mg 50mg</t>
  </si>
  <si>
    <t>0124GGUARE</t>
  </si>
  <si>
    <t>Guarente-16 16mg</t>
  </si>
  <si>
    <t>A723BHYZZA</t>
  </si>
  <si>
    <t>Hyzaar 50mg/12.5mg 50mg + 12,5mg</t>
  </si>
  <si>
    <t>0124GIDARI</t>
  </si>
  <si>
    <t>Idatril 5mg 5mg</t>
  </si>
  <si>
    <t>0124GIMIDA</t>
  </si>
  <si>
    <t>Imidagi 10 10 mg</t>
  </si>
  <si>
    <t>0124GIRBEL</t>
  </si>
  <si>
    <t>Irbelorzed 150/12,5 150mg + 12,5mg</t>
  </si>
  <si>
    <t>0124GIRBER</t>
  </si>
  <si>
    <t>IRBEPRO 150 150mg</t>
  </si>
  <si>
    <t>0124GKAVA5</t>
  </si>
  <si>
    <t>Kavasdin 5 5mg</t>
  </si>
  <si>
    <t>0124GKHOUM</t>
  </si>
  <si>
    <t>Khouma 5mg</t>
  </si>
  <si>
    <t>0422GLISIN</t>
  </si>
  <si>
    <t>LISINOPRIL STELLA 10mg 10mg</t>
  </si>
  <si>
    <t>0124GLISIP</t>
  </si>
  <si>
    <t>LisiPLUS HCT 10/12.5 10mg + 12,5mg</t>
  </si>
  <si>
    <t>A124GLOSAC</t>
  </si>
  <si>
    <t>Losacar-H 50mg+12,5mg</t>
  </si>
  <si>
    <t>0T22GLOSTA</t>
  </si>
  <si>
    <t>Lostad T50 50mg</t>
  </si>
  <si>
    <t>0S23GMTDOP</t>
  </si>
  <si>
    <t>Methyldopa 250mg 250mg</t>
  </si>
  <si>
    <t>0124GMIBET</t>
  </si>
  <si>
    <t>Mibetel HCT 40mg + 12,5mg</t>
  </si>
  <si>
    <t>S21MIDO</t>
  </si>
  <si>
    <t>Mildocap 25mg</t>
  </si>
  <si>
    <t>0124GCANDY</t>
  </si>
  <si>
    <t>Nady-Candesartan 16 16mg</t>
  </si>
  <si>
    <t>0S23GFEDIP</t>
  </si>
  <si>
    <t>Nifedipin T20 retard 20mg</t>
  </si>
  <si>
    <t>0124GDIPIN</t>
  </si>
  <si>
    <t>NifeHexal 30 LA 30mg</t>
  </si>
  <si>
    <t>0124GPERIL</t>
  </si>
  <si>
    <t>Periloz 4mg 4mg</t>
  </si>
  <si>
    <t>0124GSARTA</t>
  </si>
  <si>
    <t>Sartan/HCTZ 16mg + 12,5mg</t>
  </si>
  <si>
    <t>0124GLISIN</t>
  </si>
  <si>
    <t>Savi Lisinopril 10 10mg</t>
  </si>
  <si>
    <t>0124GLPLUS</t>
  </si>
  <si>
    <t>Savi Losartan plus HCT 50/12.5 50mg + 12,5mg</t>
  </si>
  <si>
    <t>0124GTELMI</t>
  </si>
  <si>
    <t>SaVi Telmisartan 40 40mg</t>
  </si>
  <si>
    <t>A124GPROL5</t>
  </si>
  <si>
    <t>SaViProlol 5 5mg</t>
  </si>
  <si>
    <t>0124GTABAR</t>
  </si>
  <si>
    <t>Tabarex (VIÊN) 80mg</t>
  </si>
  <si>
    <t>0124GTELZI</t>
  </si>
  <si>
    <t>Telzid 80/12.5 80mg + 12,5mg</t>
  </si>
  <si>
    <t>A124GTELZI</t>
  </si>
  <si>
    <t>0124GTENSI</t>
  </si>
  <si>
    <t>Tensiber Plus (đóng gói: Lek Pharmaceuticals d.d, địa chỉ: Trimlini 2D, 9220 Lendava, Slovenia) 150mg + 12.5mg</t>
  </si>
  <si>
    <t>0124GTRIPL</t>
  </si>
  <si>
    <t>Triplixam 5mg/1.25mg/5mg Perindopril (dưới dạng Perindopril Arginine 5mg) 3,395mg; Indapamide 1,25mg; Amlodipine (dưới dạng Amlodipine besylate) 5mg;</t>
  </si>
  <si>
    <t>0124GVIA35</t>
  </si>
  <si>
    <t>Viacoram 3.5mg/2.5mg Perindopril (tương ứng 3,5mg perindopril arginine) 2,378 mg ; Amlodipine (tương ứng 3,4675mg amlodipine besilate) 2,5mg</t>
  </si>
  <si>
    <t>0124GVIA75</t>
  </si>
  <si>
    <t>Viacoram 7mg/5mg Perindopril (tương ứng 7mg perindopril arginine) 4,756mg; Amlodipine (tương ứng với 6,935mg Amlodipine besylate) 5mg</t>
  </si>
  <si>
    <t>0124GRIG05</t>
  </si>
  <si>
    <t>Wright 5mg</t>
  </si>
  <si>
    <t>THUỐC ĐIỀU TRỊ GÚT VÀ BỆNH XƯƠNG KHỚP - THUỐC KHÁC</t>
  </si>
  <si>
    <t>0S23GALLOP</t>
  </si>
  <si>
    <t>Allopurinol 300mg</t>
  </si>
  <si>
    <t>0S23GANGUT</t>
  </si>
  <si>
    <t>Angut 300mg</t>
  </si>
  <si>
    <t>0124GCOLKH</t>
  </si>
  <si>
    <t>Colchicin 1mg</t>
  </si>
  <si>
    <t>A124GDACOF</t>
  </si>
  <si>
    <t>Dacolfort 450mg + 50mg</t>
  </si>
  <si>
    <t>0124GDAFLO</t>
  </si>
  <si>
    <t>Daflon 1000mg Phân đoạn flavonoid vi hạt tinh chế ứng với: Diosmin 90% 900mg; Các flavonoid biểu thị bằng hesperidin 10% 100mg;</t>
  </si>
  <si>
    <t>A124GDAFLO</t>
  </si>
  <si>
    <t>A124GDILOD</t>
  </si>
  <si>
    <t>DilodinDHG 450mg + 50mg</t>
  </si>
  <si>
    <t>0124GSAMIN</t>
  </si>
  <si>
    <t>Glucosamin 500mg</t>
  </si>
  <si>
    <t>A124GSAMIN</t>
  </si>
  <si>
    <t>0124GDIMIN</t>
  </si>
  <si>
    <t>Savidimin 1000 900mg + 100mg</t>
  </si>
  <si>
    <t>0124GVORIF</t>
  </si>
  <si>
    <t>Vorifend 500 500mg</t>
  </si>
  <si>
    <t>A124GVORIF</t>
  </si>
  <si>
    <t>THÀNH PHẨM THUỐC YHCT</t>
  </si>
  <si>
    <t>0823DATILV</t>
  </si>
  <si>
    <t>Atiliver Diệp hạ châu 800mg; 200mg; 200mg; 200mg</t>
  </si>
  <si>
    <t>0823DBTHVI</t>
  </si>
  <si>
    <t>Bài thạch Vinaplant Cao đặc kim tiền thảo (tương đương với Kim tiền thảo 2,5g) 200mg</t>
  </si>
  <si>
    <t>0823DBMHHA</t>
  </si>
  <si>
    <t>Bảo mạch hạ huyết áp 0.5g, 0.6g, 0.5g, 0.3g, 0.3g, 0.3g, 0.3g, 0.3g, 0.3g, 0.3g, 0.3g, 0.6g</t>
  </si>
  <si>
    <t>0823DBEARI</t>
  </si>
  <si>
    <t>Bearbidan Cao đặc hỗn hợp dược liệu (tương đương với Đan sâm 0,125g; Huyền sâm 0,125g; Viễn chí 0,125g; Toan táo nhân 0,125g; Đảng sâm 0,125g; Bá tử nhân 0,15g; Bạch linh 0,125g; Cát cánh 0,125g; Ngũ vị tử 0,15g; Mạch môn đông 0,15g; Thiên môn đông 0,15g; Sinh địa 1g; Đương quy 0,15g) 290mg; Chu sa 0,05g</t>
  </si>
  <si>
    <t>0823DBOHIN</t>
  </si>
  <si>
    <t>Bổ huyết ích não Cao khô Đương quy (tương đương 1.3g dược liệu Đương quy) 0,3g; Cao khô lá Bạch quả 0,04g</t>
  </si>
  <si>
    <t>0823DCAMCF</t>
  </si>
  <si>
    <t>Cảm cúm-f Mỗi viên chứa 174 mg cao khô dược liệu tương đương: Thanh cao 485 mg; Tía tô 273 mg; Kinh giới 273 mg; Địa liền 213 mg; Thích gia đằng 213 mg; Kim ngân hoa 173 mg; Bạc hà 90 mg; Bột mịn dược liệu bao gồm: Kim ngân hoa 100 mg; Thích gia đằng 60 mg; Thanh cao 60 mg; Địa liền 60 mg</t>
  </si>
  <si>
    <t>0823DCAOIM</t>
  </si>
  <si>
    <t>Cao ích mẫu Mỗi 100ml chứa: 80g; 25g; 20g</t>
  </si>
  <si>
    <t>0124GCONXO</t>
  </si>
  <si>
    <t>Cồn xoa bóp Mỗi 50ml chứa: 2,5g + 2,5g + 1,5g + 1,5g + 1g + 1g + 0,5g + 0,5g</t>
  </si>
  <si>
    <t>0823DDTRAF</t>
  </si>
  <si>
    <t>Đại tràng- F Cao khô dược liệu 86,67mg tương đương: Hoàng liên 800mg; Mộc hương 300mg; Ngô thù du 120mg; Bột mịn dược liệu gồm: Hoàng liên 400mg</t>
  </si>
  <si>
    <t>0823DDANSA</t>
  </si>
  <si>
    <t>Đan sâm - Tam thất Cao khô hỗn hợp dược liệu (tương đương với: Đan sâm 1000mg; Tam thất 70mg) 200mg</t>
  </si>
  <si>
    <t>0823DDAKHD</t>
  </si>
  <si>
    <t>Dầu khuynh diệp OPC Mỗi 25ml chứa Eucalyptol: 20,73g</t>
  </si>
  <si>
    <t>0823DDHCVX</t>
  </si>
  <si>
    <t>Diệp hạ châu Vạn xuân Mỗi 2,4g Cao khô hỗn hợp dược liệu tương ứng: Diệp hạ châu 10g; Tam thất 5g; Kim ngân hoa 2g; Cam thảo 2g; Thảo quyết minh 5g; Cúc hoa 1g</t>
  </si>
  <si>
    <t>0823DEESHA</t>
  </si>
  <si>
    <t>Esha Cao khô hỗn hợp (tương đương với: Thương nhĩ tử 500mg; Hoàng kỳ 620mg; Phòng phong 250mg; Tân di hoa 350mg; Bạc hà 120mg; Bạch truật 350mg; Kim ngân hoa 250mg) 267mg; Bột bạch chỉ 320mg</t>
  </si>
  <si>
    <t>0823DBETIF</t>
  </si>
  <si>
    <t>Fitôbetin-f 290 mg cao khô dược liệu (tương đương: Thục địa 700mg; Phục linh 530mg; Hoài sơn 350mg; Sơn thù 350mg; Trạch tả 265mg; Xa tiền tử 180mg; Ngưu tất 130mg; Mẫu đơn bì 115mg; Nhục quế 90mg; Phụ tử chế 90mg); Bột mịn dược liệu bao gồm: Mẫu đơn bì 150mg; Ngưu tất 50mg</t>
  </si>
  <si>
    <t>0823DBOTHD</t>
  </si>
  <si>
    <t>Hoàn bát vị bổ thận dương Cao đặc qui về khan (tương đương với thục địa 73,5mg; hoài sơn 66mg; sơn thù 60,5mg; trạch tả 44,75mg; phụ tử chế 15,12mg) 40.5mg; Bột kép (thục địa 5,25mg; hoài sơn 6mg; sơn thù 5,5mg, mẫu đơn bì 48,75mg; trạch tả 4mg; phục linh 48,75mg; quế nhục 16,5mg; phụ tử chế 1,38mg) 136,13mg</t>
  </si>
  <si>
    <t>0823DHXIHU</t>
  </si>
  <si>
    <t>Hoàn xích hương Mỗi 50g hoàn cứng chứa: Cao đặc hỗn hợp dược liệu (tương đương với Xích đồng nam 50g, Ngấy hương 50g) 10g; Thục địa 10g; Hoài sơn 10g; Mẫu đơn bì 8g; Bạch linh 8g; Trạch tả 8g; Mật ong 2g</t>
  </si>
  <si>
    <t>0823DHHDNA</t>
  </si>
  <si>
    <t>Hoạt huyết dưỡng não Cao đặc Rễ Đinh lăng (tương ứng 910mg Rễ đinh lăng) 105mg; Cao lá bạch quả (tương đương 100mg lá Bạch quả) 10mg</t>
  </si>
  <si>
    <t>0823DHHTHM</t>
  </si>
  <si>
    <t>Hoạt huyết thông mạch K/H Mỗi chai 125ml chứa các chất: 15g, 20g, 30g, 30g, 30g, 20g, 40g</t>
  </si>
  <si>
    <t>0823DKMTVN</t>
  </si>
  <si>
    <t>Khang Minh tỷ viêm nang Cao khô dược liệu 125mg cao khô tương đương: Tân di hoa 600mg; Xuyên khung 300mg; Thăng ma 300mg; Cam thảo 50mg; Bột dược liệu: Bạch chỉ 300mg</t>
  </si>
  <si>
    <t>0823DKTTHA</t>
  </si>
  <si>
    <t>Kim tiền thảo Cao khô Kim tiền thảo (tương đương với 2400mg Kim tiền thảo) 120mg; Cao khô Râu ngô (tương đương với 972,2mg Râu ngô) 35mg.</t>
  </si>
  <si>
    <t>0823DMARAT</t>
  </si>
  <si>
    <t>Marathone 50mg; 11,5mg; 11,5mg; 11,5mg; 11,5mg; 11,5mg; 11,5mg; 11,5mg</t>
  </si>
  <si>
    <t>0823DMEDIP</t>
  </si>
  <si>
    <t>Mediphylamin Bột chiết bèo hoa dâu (tương đương 3,6 gam dược liệu) 250mg</t>
  </si>
  <si>
    <t>0823DNMATO</t>
  </si>
  <si>
    <t>Nghệ mật ong 30mg; 200mg</t>
  </si>
  <si>
    <t>0823DPTETH</t>
  </si>
  <si>
    <t>Phong tê thấp Cao đặc hỗn hợp (tương ứng với các dược liệu: Độc hoạt, Phòng phong, Tang ký sinh, Tế tân, Tần giao, Ngưu tất, Đỗ trọng, Quế nhục, Xuyên khung, Sinh địa, Bạch thược, Đương qui, Nhân sâm, Cam thảo) 170mg</t>
  </si>
  <si>
    <t>0823DPHYLL</t>
  </si>
  <si>
    <t>Phyllantol 1,8g; 0,5g; 0,05g; 0,05g; 1,5g</t>
  </si>
  <si>
    <t>0823DSUPER</t>
  </si>
  <si>
    <t>Superyin 1,5g; 1,5g; 0,5g; 0,5g</t>
  </si>
  <si>
    <t>0823DDIMAX</t>
  </si>
  <si>
    <t>Tadimax Cao khô Trinh nữ hoàng cung (tương ứng với 2000mg lá trinh nữa hoàng cung) 80mg, Cao khô hỗn hợp (tương ứng với 666mg Tri mẫu, 666mg Hoàng bá, 666mg Ích mẫu, 83mg Đào nhân, 830mg Trạch tả, 500mg Xích thược) 320mg, Nhục quế 8,3mg</t>
  </si>
  <si>
    <t>0823DTNTDF</t>
  </si>
  <si>
    <t>Thanh nhiệt tiêu độc-F Mỗi viên chứa: Cao khô dược liệu 340mg tương đương: Sài đất 500mg; Kinh giới 500mg; Thương nhĩ tử 480mg; Phòng phong 375mg; Đại hoàng 375mg; Thổ phục linh 290mg; Liên kiều 125mg; Hoàng liên 125mg; Kim ngân hoa 120mg; Bạch chỉ 75mg; Cam thảo 25mg; Bột mịn dược liệu gồm: Thổ phục linh 85mg; Kim ngân hoa 30mg; Bạch chỉ 25mg; Thương nhĩ tử 20mg</t>
  </si>
  <si>
    <t>0823DTHKND</t>
  </si>
  <si>
    <t>Thấp khớp Nam Dược Mỗi viên chứa 0.5g cao khô DL tương đương: Tang ký sinh1.5g, Độc hoạt 1g, Phòng phong 1g, Đỗ trọng 1g, Ngưu tất 1g, Trinh nữ 1g,Hồng hoa 1g, Bạch chỉ 1g, Tục đoạn 1g, Bổ cốt chỉ 0.5g</t>
  </si>
  <si>
    <t>A124GHONLO</t>
  </si>
  <si>
    <t>Thuốc ho người lớn OPC Mỗi chai 90ml chứa: 16,2g + 1,8g + 2,79g+ 1,8g + 1,8g + 2,7g +1,8g + 0,9g + 1,8g + 18mg + 18mg</t>
  </si>
  <si>
    <t>A124GHOTEM</t>
  </si>
  <si>
    <t>Thuốc ho trẻ em OPC Mỗi 90ml chứa: 16,2g + 1,8g + 2,79g+ 1,8g + 1,8g + 2,7g +1,8g + 0,9g + 1,8g + 18mg</t>
  </si>
  <si>
    <t>A823DVXHNT</t>
  </si>
  <si>
    <t>Vạn xuân hộ não tâm 760mg; 70mg; 70mg; 160mg; 80mg; 60mg; 140mg; 140mg; 140mg</t>
  </si>
  <si>
    <t>0823DVGVG5</t>
  </si>
  <si>
    <t>VG-5 Cao khô Diệp hạ châu đắng (tương ứng 500mg Diệp hạ châu đắng) 100mg, Cao khô Nhân trần (tương ứng với 1820mg Nhân trần) 130mg, Cao khô Cỏ nhọ nồi (tương ứng với 350mg Cỏ nhọ nồi) 50mg, Cao khô Râu bắp (tương ứng với 850mg Râu bắp) 50mg</t>
  </si>
  <si>
    <t>0823DBATRI</t>
  </si>
  <si>
    <t>Viên bách trĩ Đảng sâm 60mg; Bạch truật 60mg; Đương quy 60mg; Trần bì 60mg. Cao đặc hỗn hợp dược liệu 480mg tương đương với Đại táo 280mg; Hoàng kỳ 280mg; Đảng sâm280mg; Thăng ma 60mg; Sài hồ 60mg; Cam thảo 60mg</t>
  </si>
  <si>
    <t>0823DSANGM</t>
  </si>
  <si>
    <t>Viên sáng mắt Cao đặc hỗn hợp dược liệu (tương đương với: Bạch tật lê 300mg; Mẫu đơn bì 200mg; Sơn thù 200mg; Bạch thược 200mg; Đương quy 200mg; Câu kỷ tử 300mg; Cúc hoa 300mg; Hoài sơn 150mg; Phục linh 200mg; Trạch tả 200mg; Thục địa 50mg) 230mg; Thạch quyết minh 200mg</t>
  </si>
  <si>
    <t>0823DXOANG</t>
  </si>
  <si>
    <t>Xoangspray Mỗi 20ml chứa: 1g; 0,5g; 0,5g; 0,008g; 0,006g; 0,004g</t>
  </si>
  <si>
    <t>VITAMIN - KHOÁNG CHẤT</t>
  </si>
  <si>
    <t>0124GZINSR</t>
  </si>
  <si>
    <t>A.T Zinc siro (Chai 100ml) 10mg/5ml</t>
  </si>
  <si>
    <t>0124GAGI3B</t>
  </si>
  <si>
    <t>Agi- neurin 125mg + 125mg + 125mcg</t>
  </si>
  <si>
    <t>0124GAMSUR</t>
  </si>
  <si>
    <t>Amsurvit-C 1000 1000mg</t>
  </si>
  <si>
    <t>0124GBIDIF</t>
  </si>
  <si>
    <t>Bidiferon 50mg + 0,35mg</t>
  </si>
  <si>
    <t>0124GBIOSO</t>
  </si>
  <si>
    <t>Biosoft 10mg</t>
  </si>
  <si>
    <t>0124GCALCI</t>
  </si>
  <si>
    <t>Calcium hasan 250mg (viên sủi) Mỗi viên chứa: Calci 250mg dưới dạng (Calci lactat gluconat 1470mg; Calci carbonat 150mg)</t>
  </si>
  <si>
    <t>0124GIHASA</t>
  </si>
  <si>
    <t>CALDIHASAN Calci (dưới dạng Calci carbonat 1250mg) 500mg; Cholecalciferol 100.000IU/g (Dry vitamin D3 100SD/S) tương đương vitamin D3 125IU) 1.25mg</t>
  </si>
  <si>
    <t>0124GCES60</t>
  </si>
  <si>
    <t>Cesyrup (Chai 60ml) 600mg/30ml</t>
  </si>
  <si>
    <t>0124GFUCAL</t>
  </si>
  <si>
    <t>Fucalmax (ống 10ml) Mỗi ống 10 ml chứa: Calci lactat (tương đương với 64,9 mg calci) 500mg</t>
  </si>
  <si>
    <t>0124GKELEO</t>
  </si>
  <si>
    <t>Kaleorid 600mg</t>
  </si>
  <si>
    <t>0124GKINGD</t>
  </si>
  <si>
    <t>Kingdomin vita C (viên sủi) 1000mg</t>
  </si>
  <si>
    <t>0124GMGB6D</t>
  </si>
  <si>
    <t>Magnesi - B6 470mg + 5mg</t>
  </si>
  <si>
    <t>A124GMGB6H</t>
  </si>
  <si>
    <t>Magnesi-B6 470mg + 5mg</t>
  </si>
  <si>
    <t>0422GMASAK</t>
  </si>
  <si>
    <t>MASAK 0,25mcg</t>
  </si>
  <si>
    <t>A124GSCA3B</t>
  </si>
  <si>
    <t>Scanneuron 100mg + 200mg + 200mcg</t>
  </si>
  <si>
    <t>0124GSNAPC</t>
  </si>
  <si>
    <t>Siro Snapcef (Chai 100ml) Mỗi 5ml siro chứa: Kẽm nguyên tố (dưới dạng kẽm gluconat 56mg) 8mg</t>
  </si>
  <si>
    <t>A124GLAMIN</t>
  </si>
  <si>
    <t>Vaconeurobal 500 500mcg</t>
  </si>
  <si>
    <t>0124GVITB1</t>
  </si>
  <si>
    <t>Vitamin B1 250mg</t>
  </si>
  <si>
    <t>0124GVITB6</t>
  </si>
  <si>
    <t>Vitamin B6 250mg</t>
  </si>
  <si>
    <t>0124GVC500</t>
  </si>
  <si>
    <t>Vitamin C (viên) 500mg</t>
  </si>
  <si>
    <t>0124GVE400</t>
  </si>
  <si>
    <t>Vitamin E 400IU 400IU</t>
  </si>
  <si>
    <t>A124GVE400</t>
  </si>
  <si>
    <t>0124GVITPP</t>
  </si>
  <si>
    <t>Vitamin PP 500mg</t>
  </si>
  <si>
    <t>0124GZIN10</t>
  </si>
  <si>
    <t>Zinc 10 10mg</t>
  </si>
  <si>
    <t>0124GZIN70</t>
  </si>
  <si>
    <t>ZINC 70mg</t>
  </si>
  <si>
    <t>THUỐC GÂY NGHIỆN</t>
  </si>
  <si>
    <t>0422GNPETH</t>
  </si>
  <si>
    <t>Pethidine-hameln 50mg/ml 100mg/2ml</t>
  </si>
  <si>
    <t>THUỐC HƯỚNG THẦN</t>
  </si>
  <si>
    <t>0422GNDIAV</t>
  </si>
  <si>
    <t>Diazepam 5mg 5mg</t>
  </si>
  <si>
    <t>DỊCH TRUYỀN - THUỐC TIÊM - THUỐC KHÁC</t>
  </si>
  <si>
    <t>A124GCERIN</t>
  </si>
  <si>
    <t>A.T Nitroglycerin inj 5mg/5ml</t>
  </si>
  <si>
    <t>0124GADENT</t>
  </si>
  <si>
    <t>Adenorythm Mỗi 1ml dung dịch chứa: Adenosine 3mg</t>
  </si>
  <si>
    <t>0S23GADREN</t>
  </si>
  <si>
    <t>Adrenalin 1mg/1ml</t>
  </si>
  <si>
    <t>A422GADREN</t>
  </si>
  <si>
    <t>0S23GHYOSI</t>
  </si>
  <si>
    <t>Atithios Inj 20mg/1ml</t>
  </si>
  <si>
    <t>0124GTROPI</t>
  </si>
  <si>
    <t>Atropin sulfat 0,25mg/1ml</t>
  </si>
  <si>
    <t>0124GBACT1</t>
  </si>
  <si>
    <t>Augbactam 1g/200mg 1g + 0,2g</t>
  </si>
  <si>
    <t>0124GADENC</t>
  </si>
  <si>
    <t>Bfs-Adenosin (lọ 2ml) 3mg/ 1ml</t>
  </si>
  <si>
    <t>0422GLOXON</t>
  </si>
  <si>
    <t>BFS-Naloxone 0,4mg/ml</t>
  </si>
  <si>
    <t>0124GLOXBF</t>
  </si>
  <si>
    <t>21NEOTIG</t>
  </si>
  <si>
    <t>BFS-Neostigmine 0.25 0,25 mg/ml</t>
  </si>
  <si>
    <t>0124GCARBF</t>
  </si>
  <si>
    <t>BFS-Nicardipin 10mg/10ml</t>
  </si>
  <si>
    <t>0422GBIPIS</t>
  </si>
  <si>
    <t>Bipisyn 1g + 500mg</t>
  </si>
  <si>
    <t>0124GBIVEL</t>
  </si>
  <si>
    <t>Bivelox I.V 5mg/ml 5mg/ml</t>
  </si>
  <si>
    <t>0124GCALIV</t>
  </si>
  <si>
    <t>Calci clorid 500mg/ 5ml 500mg/ 5ml</t>
  </si>
  <si>
    <t>A124GCALIV</t>
  </si>
  <si>
    <t>0S23GCA250</t>
  </si>
  <si>
    <t>Cammic (Ống 250mg) 250mg/5ml</t>
  </si>
  <si>
    <t>0S23GCA500</t>
  </si>
  <si>
    <t>Cammic (Ống 500mg) 500mg/5ml</t>
  </si>
  <si>
    <t>A124GCEFO1</t>
  </si>
  <si>
    <t>Cefotaxime 1g 1g</t>
  </si>
  <si>
    <t>0124GCEFTR</t>
  </si>
  <si>
    <t>Ceftriaxone 1g 1g</t>
  </si>
  <si>
    <t>A124GCEFTR</t>
  </si>
  <si>
    <t>0124GCETAC</t>
  </si>
  <si>
    <t>Cetachit 1g 1g</t>
  </si>
  <si>
    <t>0S23GCHEMA</t>
  </si>
  <si>
    <t>Chemacin 500mg</t>
  </si>
  <si>
    <t>0S23GCIPKA</t>
  </si>
  <si>
    <t>Ciprofloxacin Kabi 200mg/100ml</t>
  </si>
  <si>
    <t>0S23GCLIIV</t>
  </si>
  <si>
    <t>Clindacine 600 600mg/4ml</t>
  </si>
  <si>
    <t>0322BCORDA</t>
  </si>
  <si>
    <t>Cordarone 150mg/3ml 150mg/3ml</t>
  </si>
  <si>
    <t>0723BCORDA</t>
  </si>
  <si>
    <t>0124GCRAIV</t>
  </si>
  <si>
    <t>Cravit I.V.(tiêm) 5mg/ml</t>
  </si>
  <si>
    <t>0S23GDEPOM</t>
  </si>
  <si>
    <t>Depo-Medrol 40mg/ml</t>
  </si>
  <si>
    <t>21PHYLIN</t>
  </si>
  <si>
    <t>Diaphyllin Venosum 240 mg</t>
  </si>
  <si>
    <t>0124GDIGCP</t>
  </si>
  <si>
    <t>Digoxin-BFS (LỌ) 0,25mg/ 1ml</t>
  </si>
  <si>
    <t>0422GDOBUT</t>
  </si>
  <si>
    <t>Dobutamine-hameln 12,5mg/ml Injection 12.5mg/ml</t>
  </si>
  <si>
    <t>0T22BEPOET</t>
  </si>
  <si>
    <t>Eprex 4000 U 4000 IU/0,4ml</t>
  </si>
  <si>
    <t>0124GGLU20</t>
  </si>
  <si>
    <t>Glucose 20% (Chai 250ml) 20g/100ml</t>
  </si>
  <si>
    <t>0124GLU30A</t>
  </si>
  <si>
    <t>Glucose 30% (Chai 250ml) 30g/100ml</t>
  </si>
  <si>
    <t>0124GGLUC5</t>
  </si>
  <si>
    <t>Glucose 5% (Chai 500ml) 5g/100ml</t>
  </si>
  <si>
    <t>21NTRO10</t>
  </si>
  <si>
    <t>Glyceryl Trinitrate- Hameln 1mg/ml 10mg/10ml</t>
  </si>
  <si>
    <t>0S23GHERAP</t>
  </si>
  <si>
    <t>Heraprostol 200mcg</t>
  </si>
  <si>
    <t>0T22GLEVIV</t>
  </si>
  <si>
    <t>Levofloxacin/cooper solution for infusion 500mg/100ml (Chai 100ml) 500mg</t>
  </si>
  <si>
    <t>0S23GLIDOA</t>
  </si>
  <si>
    <t>Lidocain 40mg/2ml</t>
  </si>
  <si>
    <t>A322BLOVEN</t>
  </si>
  <si>
    <t>Lovenox 6000 anti-Xa IU/0,6ml tương đương 60mg/ 0,6ml</t>
  </si>
  <si>
    <t>Bơm tiêm</t>
  </si>
  <si>
    <t>AT23BLOVEN</t>
  </si>
  <si>
    <t>Lovenox 6000 anti-Xa IU/0,6ml tương đương 60mg/0,6ml</t>
  </si>
  <si>
    <t>0422GMGS15</t>
  </si>
  <si>
    <t>Magnesi-BFS 15% 750mg/5ml</t>
  </si>
  <si>
    <t>0124GMGS15</t>
  </si>
  <si>
    <t>0124GMANIT</t>
  </si>
  <si>
    <t>Mannitol 20g/100ml</t>
  </si>
  <si>
    <t>0S23GMARCA</t>
  </si>
  <si>
    <t>Marcaine Spinal Heavy 0.5% (5mg/ml) - 4ml</t>
  </si>
  <si>
    <t>0124GPERAZ</t>
  </si>
  <si>
    <t>Medocef 1g Mỗi lọ chứa: Cefoperazon (dưới dạng cefoperazon natri) 1g</t>
  </si>
  <si>
    <t>0T22BMERON</t>
  </si>
  <si>
    <t>Meronem 500mg</t>
  </si>
  <si>
    <t>0T22GPE500</t>
  </si>
  <si>
    <t>Meropenem Kabi 500mg 500mg</t>
  </si>
  <si>
    <t>0S23GMEIV5</t>
  </si>
  <si>
    <t>Metronidazol Kabi 5mg/ml chai 100ml</t>
  </si>
  <si>
    <t>0S23GMEVER</t>
  </si>
  <si>
    <t>Meve-Raz 15mg/1,5ml</t>
  </si>
  <si>
    <t>0124GMIZAP</t>
  </si>
  <si>
    <t>Mizapenem 1g 1g</t>
  </si>
  <si>
    <t>0723BMOBIC</t>
  </si>
  <si>
    <t>Mobic 15mg/1,5ml</t>
  </si>
  <si>
    <t>0124GMU500</t>
  </si>
  <si>
    <t>Natri Clorid 0,9% (Chai 500ml) Mỗi 500ml dung dịch chứa: Natri clorid 4500mg</t>
  </si>
  <si>
    <t>0124GMURUA</t>
  </si>
  <si>
    <t>Natri clorid 0,9% (Muối rửa) 0,9g/100ml</t>
  </si>
  <si>
    <t>0124GMU100</t>
  </si>
  <si>
    <t>Natri clorid 0,9% (Túi 100ml) 0,9%</t>
  </si>
  <si>
    <t>túi</t>
  </si>
  <si>
    <t>0124GLORI3</t>
  </si>
  <si>
    <t>Natri clorid 3% 3g/100ml</t>
  </si>
  <si>
    <t>0124GTIGMI</t>
  </si>
  <si>
    <t>Neostigmine-hameln 0,5mg/ml Injection 0,5mg/ml</t>
  </si>
  <si>
    <t>0723BNEXIU</t>
  </si>
  <si>
    <t>Nexium 42,5mg (tương đương với esomeprazol 40mg)</t>
  </si>
  <si>
    <t>0124GCARDI</t>
  </si>
  <si>
    <t>Nicardipine Aguettant 10mg/10ml 10mg/10ml</t>
  </si>
  <si>
    <t>0422GMIXIT</t>
  </si>
  <si>
    <t>NITROMINT 10g khí dung chứa: 0,08g</t>
  </si>
  <si>
    <t>0124GMIXIT</t>
  </si>
  <si>
    <t>Nitromint 10g khí dung chứa: Glyceryl trinitrate 0,08g</t>
  </si>
  <si>
    <t>0124GOADR1</t>
  </si>
  <si>
    <t>Noradrenalin (Ống 1ml) 1mg/1ml</t>
  </si>
  <si>
    <t>0124GOADR4</t>
  </si>
  <si>
    <t>Noradrenalin (Ống 4ml) 4mg</t>
  </si>
  <si>
    <t>0S23GPHAT5</t>
  </si>
  <si>
    <t>Nước cất ống nhựa 5ml</t>
  </si>
  <si>
    <t>0422GOCTRE</t>
  </si>
  <si>
    <t>Octreotide 0,1mg/ml</t>
  </si>
  <si>
    <t>0S23GTOCIN</t>
  </si>
  <si>
    <t>Oxytocin 5IU/1ml</t>
  </si>
  <si>
    <t>AT22GPARIV</t>
  </si>
  <si>
    <t>Paracetamol Kabi AD 1g</t>
  </si>
  <si>
    <t>0T22GPIPER</t>
  </si>
  <si>
    <t>Piperacillin/Tazobactam Kabi 4g/0,5g 4g + 0,5g</t>
  </si>
  <si>
    <t>0124GKALIV</t>
  </si>
  <si>
    <t>Potassium Chloride Proamp 0,10g/ml 1g/10ml</t>
  </si>
  <si>
    <t>A124GKALIV</t>
  </si>
  <si>
    <t>0124GQUINV</t>
  </si>
  <si>
    <t>Quinvonic 500mg/100ml</t>
  </si>
  <si>
    <t>0124GINGER</t>
  </si>
  <si>
    <t>Ringer lactate Mỗi 500ml chứa: Natri clorid 3g ; Kali clorid 0,2g ; Natri lactat 1,6g ; Calciclorid.2H2O 0,135g</t>
  </si>
  <si>
    <t>0T23BROCEP</t>
  </si>
  <si>
    <t>Rocephin 1g I.V 1g</t>
  </si>
  <si>
    <t>0422GROCUR</t>
  </si>
  <si>
    <t>Rocuronium 50mg (Ống) 50mg/5ml</t>
  </si>
  <si>
    <t>0723BSOLUM</t>
  </si>
  <si>
    <t>Solu - Medrol 40mg</t>
  </si>
  <si>
    <t>A723BSOLUM</t>
  </si>
  <si>
    <t>0124GTAZOP</t>
  </si>
  <si>
    <t>Tazopelin 4,5g 4g + 0,5g</t>
  </si>
  <si>
    <t>0T22GCEF1G</t>
  </si>
  <si>
    <t>Tenamyd-Cefotaxime 1000 1g</t>
  </si>
  <si>
    <t>0422GTRAIV</t>
  </si>
  <si>
    <t>Tranexamic acid 500mg/5ml 500mg/5ml</t>
  </si>
  <si>
    <t>0523GVANCO</t>
  </si>
  <si>
    <t>VANCOMYCIN 1g Vancomycin (dưới dạng Vancomycin hydroclorid) 1g</t>
  </si>
  <si>
    <t>0S23GVANCO</t>
  </si>
  <si>
    <t>Vancomycin 500mg</t>
  </si>
  <si>
    <t>A124GVANCO</t>
  </si>
  <si>
    <t>Vancomycin 1g 1g</t>
  </si>
  <si>
    <t>0322BVENHA</t>
  </si>
  <si>
    <t>Ventolin Inhaler 100mcg/ liều xịt</t>
  </si>
  <si>
    <t>0723BVENHA</t>
  </si>
  <si>
    <t>Ventolin Inhaler 100mcg/liều xịt</t>
  </si>
  <si>
    <t>0422GVINCO</t>
  </si>
  <si>
    <t>Vincomid 10mg/2ml</t>
  </si>
  <si>
    <t>0422GVINGO</t>
  </si>
  <si>
    <t>Vingomin 0,2mg/ml</t>
  </si>
  <si>
    <t>0S23GVNGOM</t>
  </si>
  <si>
    <t>0124GPHACI</t>
  </si>
  <si>
    <t>Vinphacine 250 250mg/2ml</t>
  </si>
  <si>
    <t>0S23GVPTOX</t>
  </si>
  <si>
    <t>Vinphatoxin 5IU/ml</t>
  </si>
  <si>
    <t>0S23GVINZI</t>
  </si>
  <si>
    <t>Vinzix 20mg/2ml</t>
  </si>
  <si>
    <t>0723BVOLTA</t>
  </si>
  <si>
    <t>Voltaren 75mg/3ml 75mg/3ml</t>
  </si>
  <si>
    <t>LỢI TIỂU - SUY TIM</t>
  </si>
  <si>
    <t>AS23GFUROS</t>
  </si>
  <si>
    <t>Agifuros 40mg</t>
  </si>
  <si>
    <t>0422GDIGOX</t>
  </si>
  <si>
    <t>DIGOXINEQUALY (VIÊN) 0,25mg</t>
  </si>
  <si>
    <t>0124GDIGOX</t>
  </si>
  <si>
    <t>0S23GENTAC</t>
  </si>
  <si>
    <t>Entacron 25 25mg</t>
  </si>
  <si>
    <t>0124GIVAGI</t>
  </si>
  <si>
    <t>Ivagim 5 5mg</t>
  </si>
  <si>
    <t>0124GIVASW</t>
  </si>
  <si>
    <t>Ivaswift 5 5mg</t>
  </si>
  <si>
    <t>0723BTRLIX</t>
  </si>
  <si>
    <t>Natrilix SR 1,5 mg</t>
  </si>
  <si>
    <t>0723BPROCO</t>
  </si>
  <si>
    <t>Procoralan 5mg 5 mg</t>
  </si>
  <si>
    <t>0124GSPINO</t>
  </si>
  <si>
    <t>Spinolac fort 50mg + 40mg</t>
  </si>
  <si>
    <t>0S23GVEROS</t>
  </si>
  <si>
    <t>Verospiron 25mg 25mg</t>
  </si>
  <si>
    <t>ĐAU THẮT NGỰC</t>
  </si>
  <si>
    <t>0124GDILTI</t>
  </si>
  <si>
    <t>Diltiazem Stella 60mg 60mg</t>
  </si>
  <si>
    <t>A124GDILTI</t>
  </si>
  <si>
    <t>0S23GIMID3</t>
  </si>
  <si>
    <t>Imidu 60mg 60mg</t>
  </si>
  <si>
    <t>0S23GIMID4</t>
  </si>
  <si>
    <t>0124GSORBI</t>
  </si>
  <si>
    <t>Isosorbid 10mg</t>
  </si>
  <si>
    <t>0124GCOMEN</t>
  </si>
  <si>
    <t>Nicomen Tablets 5mg 5mg</t>
  </si>
  <si>
    <t>0124GPECRA</t>
  </si>
  <si>
    <t>Pecrandil 5 5mg</t>
  </si>
  <si>
    <t>A124GPECRA</t>
  </si>
  <si>
    <t>0124GTRIME</t>
  </si>
  <si>
    <t>SaVi Trimetazidine 35MR 35mg</t>
  </si>
  <si>
    <t>0124GTIHAN</t>
  </si>
  <si>
    <t>Tilhasan 60 60mg</t>
  </si>
  <si>
    <t>A124GTIHAN</t>
  </si>
  <si>
    <t>0124GVASPY</t>
  </si>
  <si>
    <t>Vaspycar MR 35mg</t>
  </si>
  <si>
    <t>0124GVASOD</t>
  </si>
  <si>
    <t>Vastarel OD 80mg 80mg</t>
  </si>
  <si>
    <t>KHÁNG VIÊM</t>
  </si>
  <si>
    <t>A124GCELEC</t>
  </si>
  <si>
    <t>Agilecox 200 200 mg</t>
  </si>
  <si>
    <t>0723BBREXI</t>
  </si>
  <si>
    <t>Brexin 20mg</t>
  </si>
  <si>
    <t>0124GCLANZ</t>
  </si>
  <si>
    <t>Clanzacr 200mg</t>
  </si>
  <si>
    <t>A124GETODA</t>
  </si>
  <si>
    <t>Etodax 300 300mg</t>
  </si>
  <si>
    <t>0124GETORI</t>
  </si>
  <si>
    <t>Etoricoxib 90 90mg</t>
  </si>
  <si>
    <t>0S23GGOM16</t>
  </si>
  <si>
    <t>Gomes 16mg</t>
  </si>
  <si>
    <t>0S23GPRED5</t>
  </si>
  <si>
    <t>Hydrocolacyl 5mg</t>
  </si>
  <si>
    <t>0124GKATRY</t>
  </si>
  <si>
    <t>Katrypsin 21 microkatals</t>
  </si>
  <si>
    <t>0124GKEFEN</t>
  </si>
  <si>
    <t>Kefentech 30mg/miếng dán</t>
  </si>
  <si>
    <t>miếng</t>
  </si>
  <si>
    <t>0S23GMEL15</t>
  </si>
  <si>
    <t>Melomax 15mg 15mg</t>
  </si>
  <si>
    <t>A124GMELOX</t>
  </si>
  <si>
    <t>Meloxicam 7,5 7,5mg</t>
  </si>
  <si>
    <t>0S23GMENI4</t>
  </si>
  <si>
    <t>Menison 4mg 4mg</t>
  </si>
  <si>
    <t>0S23GMET16</t>
  </si>
  <si>
    <t>Methylprednisolon 16 16mg</t>
  </si>
  <si>
    <t>0S23GMETI4</t>
  </si>
  <si>
    <t>Metilone-4 4mg</t>
  </si>
  <si>
    <t>0S23GPIMOI</t>
  </si>
  <si>
    <t>Pimoint 20mg</t>
  </si>
  <si>
    <t>0S23GPIROX</t>
  </si>
  <si>
    <t>Piroxicam 20mg</t>
  </si>
  <si>
    <t>0124GPREDN</t>
  </si>
  <si>
    <t>Prednison 5 mg 5mg</t>
  </si>
  <si>
    <t>GIẢM ĐAU - HẠ SỐT</t>
  </si>
  <si>
    <t>0S23GAC250</t>
  </si>
  <si>
    <t>Acepron 250 mg 250mg</t>
  </si>
  <si>
    <t>A124GAGIPA</t>
  </si>
  <si>
    <t>Agiparofen 325 mg + 200 mg</t>
  </si>
  <si>
    <t>0124GDEGEV</t>
  </si>
  <si>
    <t>Degevic 325mg; 37,5mg</t>
  </si>
  <si>
    <t>A124GDEGEV</t>
  </si>
  <si>
    <t>0S23GEFERA</t>
  </si>
  <si>
    <t>Efferalgan 80mg</t>
  </si>
  <si>
    <t>0S23GHA150</t>
  </si>
  <si>
    <t>Hapacol 150 150mg</t>
  </si>
  <si>
    <t>0S23GHAP80</t>
  </si>
  <si>
    <t>Hapacol 80 80mg</t>
  </si>
  <si>
    <t>A124GMAXXF</t>
  </si>
  <si>
    <t>Maxxflame-B10 10mg</t>
  </si>
  <si>
    <t>0124GPANAC</t>
  </si>
  <si>
    <t>Panactol Codein plus 500mg + 30mg</t>
  </si>
  <si>
    <t>0S23GPAGAN</t>
  </si>
  <si>
    <t>Panalgan effer 500 500mg</t>
  </si>
  <si>
    <t>0S23GOP250</t>
  </si>
  <si>
    <t>Para-OPC 250mg 250mg</t>
  </si>
  <si>
    <t>0S23GPARTA</t>
  </si>
  <si>
    <t>Partamol Tab 500mg</t>
  </si>
  <si>
    <t>0124GRYZON</t>
  </si>
  <si>
    <t>Ryzonal 50mg</t>
  </si>
  <si>
    <t>0S23GTATAN</t>
  </si>
  <si>
    <t>Tatanol 500mg</t>
  </si>
  <si>
    <t>Vật tư y tế</t>
  </si>
  <si>
    <t>BƠM, KIM TIÊM CÁC LOẠI</t>
  </si>
  <si>
    <t xml:space="preserve">Bơm kim tiêm 3ml (Kim 23Gx1") </t>
  </si>
  <si>
    <t xml:space="preserve">Bơm tiêm ECO sử dụng một lần 10ml </t>
  </si>
  <si>
    <t xml:space="preserve">Bơm tiêm ECO sử dụng một lần 3ml (Kim 25 x 1) </t>
  </si>
  <si>
    <t xml:space="preserve">Bơm tiêm Insulin </t>
  </si>
  <si>
    <t>VTR23B126</t>
  </si>
  <si>
    <t xml:space="preserve">Bơm tiêm MPV sử dụng một lần 1ml (Kim25Gx1") </t>
  </si>
  <si>
    <t xml:space="preserve">Bơm tiêm sử dụng một lần Banapha (1ml)(Kim 26G x 1/2") </t>
  </si>
  <si>
    <t xml:space="preserve">Bơm tiêm sử dụng một lần Banapha (20ml) </t>
  </si>
  <si>
    <t xml:space="preserve">Bơm tiêm sử dụng một lần Banapha (5ml) </t>
  </si>
  <si>
    <t>VTR23BT50</t>
  </si>
  <si>
    <t xml:space="preserve">Bơm tiêm vô trùng sử dụng một lần 50ml/cc, kim các cỡ, VIKIMCO </t>
  </si>
  <si>
    <t xml:space="preserve">Kim luồn tĩnh mạch an toàn có cửa có cánh (16G) </t>
  </si>
  <si>
    <t xml:space="preserve">Kim luồn tĩnh mạch an toàn FavoSafe, ống thông FEP (22G) </t>
  </si>
  <si>
    <t xml:space="preserve">Kim luồn tĩnh mạch an toàn FavoSafe, ống thông FEP-FVS (24G) </t>
  </si>
  <si>
    <t xml:space="preserve">Kim tiêm sử dụng một lần (25G) </t>
  </si>
  <si>
    <t xml:space="preserve">Kim tiêm sử dụng một lần (26Gx 1 1/2) </t>
  </si>
  <si>
    <t xml:space="preserve">Kim tiêm tiệt trùng (18G) </t>
  </si>
  <si>
    <t xml:space="preserve">Nút đậy kim luồn </t>
  </si>
  <si>
    <t>R0CB23</t>
  </si>
  <si>
    <t xml:space="preserve">VENOFIX A G23 LUER LOCK C/C 30CM </t>
  </si>
  <si>
    <t xml:space="preserve">Bộ mask thở oxy có túi (Người lớn) </t>
  </si>
  <si>
    <t xml:space="preserve">Dây nối bơm tiêm điện ECO </t>
  </si>
  <si>
    <t xml:space="preserve">Dây oxy 2 nhánh (Trẻ em) </t>
  </si>
  <si>
    <t xml:space="preserve">Dây oxy 2 nhánh (Người lớn) </t>
  </si>
  <si>
    <t>VTR23DOTE</t>
  </si>
  <si>
    <t xml:space="preserve">Dây thở oxy 2 nhánh trẻ em </t>
  </si>
  <si>
    <t xml:space="preserve">Dây truyền dịch sử dụng 1 lần (INFUSION SET) </t>
  </si>
  <si>
    <t>VTR21MOTE</t>
  </si>
  <si>
    <t xml:space="preserve">Mask oxy nồng độ cao (size S) </t>
  </si>
  <si>
    <t>LƯỚI THOÁT VỊ, DỤNG CỤ CẮT TRĨ</t>
  </si>
  <si>
    <t xml:space="preserve">Dụng cụ phẫu thuật trĩ bằng phương pháp Longo </t>
  </si>
  <si>
    <t>VTR23LTVB</t>
  </si>
  <si>
    <t xml:space="preserve">Lưới phẫu thuật (PP Mesh Standard) 6x11mm </t>
  </si>
  <si>
    <t xml:space="preserve">Miếng cầm máu (SPONJEL 70mmx50mmx10mm) </t>
  </si>
  <si>
    <t>VTR23MICM</t>
  </si>
  <si>
    <t xml:space="preserve">Xốp cầm máu tự tiêu gelatin CutanPlast  70x50x10mm </t>
  </si>
  <si>
    <t>VTYT CHUYÊN KHOA MẮT</t>
  </si>
  <si>
    <t>VTR24LENC</t>
  </si>
  <si>
    <t xml:space="preserve">Thủy tinh thể đa tiêu khúc xạ toàn phần không đối xứng LENTIS® Comfort LS-313 MF15 </t>
  </si>
  <si>
    <t>VTR24MICR</t>
  </si>
  <si>
    <t xml:space="preserve">Thủy tinh thể nhân tạo mềm đơn tiêu cự Micropure kèm dụng cụ đặt nhân </t>
  </si>
  <si>
    <t>VTR24TEHA</t>
  </si>
  <si>
    <t xml:space="preserve">Thủy tinh thể nhân tạo mềm Tecnis Eyhance </t>
  </si>
  <si>
    <t>VTYT  DÙNG TRONG CHẤN THƯƠNG CHỈNH HÌNH</t>
  </si>
  <si>
    <t>VTR21DCCC</t>
  </si>
  <si>
    <t xml:space="preserve">Đinh chốt cẳng chân các cỡ </t>
  </si>
  <si>
    <t>bộ</t>
  </si>
  <si>
    <t>VTR22KIRS</t>
  </si>
  <si>
    <t xml:space="preserve">Đinh Kirschner các cỡ </t>
  </si>
  <si>
    <t>VTR21NKHC</t>
  </si>
  <si>
    <t xml:space="preserve">Nẹp khóa cẳng tay các cỡ </t>
  </si>
  <si>
    <t>VTR21DHMC</t>
  </si>
  <si>
    <t xml:space="preserve">Nẹp khóa đa hướng đầu dưới mâm chày (trái, phải) các cỡ </t>
  </si>
  <si>
    <t>VTR24ADHXD</t>
  </si>
  <si>
    <t xml:space="preserve">Nẹp khóa đa hướng xương đòn S </t>
  </si>
  <si>
    <t>VTR24AVK40</t>
  </si>
  <si>
    <t xml:space="preserve">Vít khóa đường kính 4.0mm </t>
  </si>
  <si>
    <t>DV24GIOD20</t>
  </si>
  <si>
    <t>POVIDINE 5% (Chai 20ml) 1g</t>
  </si>
  <si>
    <t>0224BXYLOC</t>
  </si>
  <si>
    <t>Xylocaine Jelly 2%</t>
  </si>
  <si>
    <t>A124GFLABI</t>
  </si>
  <si>
    <t>Dizzo AirX 20 mg/0,3ml</t>
  </si>
  <si>
    <t>DV24GLAMID</t>
  </si>
  <si>
    <t>ACETAZOLAMID 250mg</t>
  </si>
  <si>
    <t>DV24GNFEN2</t>
  </si>
  <si>
    <t>Fentanyl B.braun 0.1mg/2ml 0.1mg/2ml</t>
  </si>
  <si>
    <t>0124GNMORP</t>
  </si>
  <si>
    <t>Morphin (Morphin hydroclorid 10mg/ml) 10mg/ml</t>
  </si>
  <si>
    <t>DV24GNPETH</t>
  </si>
  <si>
    <t>DV24GN2FEN</t>
  </si>
  <si>
    <t>Thuốc tiêm Fentanyl citrate 0.1mg/2ml</t>
  </si>
  <si>
    <t>0623GNDIAO</t>
  </si>
  <si>
    <t>Diazepam-Hameln 5mg/ml Injection 10mg/2ml</t>
  </si>
  <si>
    <t>A124GNDIAO</t>
  </si>
  <si>
    <t>Diazepam-Hameln 5mg/ml Injection Diazepam 5mg/ml</t>
  </si>
  <si>
    <t>DV24GNMIDA</t>
  </si>
  <si>
    <t>Midazolam B.Braun 5mg/ml 5mg/ml</t>
  </si>
  <si>
    <t>DV23GAMIN5</t>
  </si>
  <si>
    <t>Acid Amin 5% (Chai 500ml) 5%</t>
  </si>
  <si>
    <t>DV23GTROPI</t>
  </si>
  <si>
    <t>Atropin Sulfat 0,25mg/1ml</t>
  </si>
  <si>
    <t>DV24GDIMED</t>
  </si>
  <si>
    <t>Dimedrol 10mg/1ml</t>
  </si>
  <si>
    <t>DV24GLIXIT</t>
  </si>
  <si>
    <t>LIDOCAIN Mỗi lọ 38g chứa: Lidocain 3,8g</t>
  </si>
  <si>
    <t>0324GLIGNO</t>
  </si>
  <si>
    <t>Lignospan Standard (36mg +18mcg)/1.8ml</t>
  </si>
  <si>
    <t>0723BLIPOF</t>
  </si>
  <si>
    <t>Lipofundin MCT/LCT 20% Mỗi 100ml chứa: Medium-chain Triglycerides 10,0g;  Soya-bean Oil 10,0g</t>
  </si>
  <si>
    <t>A723BLIPOF</t>
  </si>
  <si>
    <t>0124GMIFE2</t>
  </si>
  <si>
    <t>MIFE 200 200mg</t>
  </si>
  <si>
    <t>DV22GMUCOM</t>
  </si>
  <si>
    <t>Mucomucil 300mg/3ml</t>
  </si>
  <si>
    <t>DV24GPOLYD</t>
  </si>
  <si>
    <t>Polydeson 17,5mg + 5,5mg</t>
  </si>
  <si>
    <t>DV24GIO500</t>
  </si>
  <si>
    <t>Povidine 10% Mỗi 8ml dung dịch chứa Povidon iod 0,8g</t>
  </si>
  <si>
    <t>0S23GIO125</t>
  </si>
  <si>
    <t xml:space="preserve">POVIDONE  10% </t>
  </si>
  <si>
    <t>0322BSEVOR</t>
  </si>
  <si>
    <t>Sevorane 100% w/w</t>
  </si>
  <si>
    <t>ml</t>
  </si>
  <si>
    <t>0723BSEVOR</t>
  </si>
  <si>
    <t>Sevorane 100% w/w (250ml)</t>
  </si>
  <si>
    <t>0124GSM100</t>
  </si>
  <si>
    <t>Smoflipid 20% (Chai 100ml) 100ml nhũ tương chứa: Dầu đậu nành tinh chế 6g; Triglycerid mạch trung bình 6g; Dầu Oliu tinh chế 5g; Dầu cá tinh chế 3g</t>
  </si>
  <si>
    <t>DV23GTRYPO</t>
  </si>
  <si>
    <t>Troypofol 200mg/20ml</t>
  </si>
  <si>
    <t>0422GVOLU6</t>
  </si>
  <si>
    <t>Volulyte 6% 6%</t>
  </si>
  <si>
    <t>DV24GZENTA</t>
  </si>
  <si>
    <t>Zentanil 500mg/5ml 500mg/5ml</t>
  </si>
  <si>
    <t>THUỐC TIỀN CHẤT</t>
  </si>
  <si>
    <t>0122GNEPHE</t>
  </si>
  <si>
    <t>Ephedrine Aguettant 30mg/ml 30mg/ml</t>
  </si>
  <si>
    <t>0124GNEPHE</t>
  </si>
  <si>
    <t>Ephedrine Hydrochloride Injection 30 mg in 1 ml 30mg/ml</t>
  </si>
  <si>
    <t>VACCIN</t>
  </si>
  <si>
    <t>DV24GVXAB1</t>
  </si>
  <si>
    <t>Abhayrab ≥  2,5 IU / 0,5ml</t>
  </si>
  <si>
    <t>0124GVXGAR</t>
  </si>
  <si>
    <t>Gardasil Mỗi liều 0,5ml chứa 20mcg protein L1 HPV6 ; 40mcg protein L1 HPV11; 40mcg protein L1 HPV 16; 20mcg protein L1 HPV18</t>
  </si>
  <si>
    <t>DV24GVXHB2</t>
  </si>
  <si>
    <t>Heberbiovac HB (20mcg) 20mcg</t>
  </si>
  <si>
    <t>DV24GVXSAT</t>
  </si>
  <si>
    <t>Huyết thanh kháng độc tố uốn ván tinh chế (SAT) 1500 đvqt</t>
  </si>
  <si>
    <t>DV24GVXVAT</t>
  </si>
  <si>
    <t>Vắc xin uốn ván hấp phụ (TT) ≥ 40IU/0,5ml</t>
  </si>
  <si>
    <t>DV24GVXVER</t>
  </si>
  <si>
    <t>Verorab Vắc xin dại (bất hoạt), điều chế trên canh cấy tế bào &gt;=2,5 IU</t>
  </si>
  <si>
    <t>VTTH DÙNG TRONG ĐÓNG GÓI DỤNG CỤ</t>
  </si>
  <si>
    <t xml:space="preserve">Túi ép dẹp tiệt trùng 200mm x 200m </t>
  </si>
  <si>
    <t xml:space="preserve">Túi ép dẹp tiệt trùng 250mm x 200m </t>
  </si>
  <si>
    <t>HÓA CHẤT XÉT NGHIỆM</t>
  </si>
  <si>
    <t>HXG00AAFP</t>
  </si>
  <si>
    <t xml:space="preserve">ACCESS AFP </t>
  </si>
  <si>
    <t>Test</t>
  </si>
  <si>
    <t>HXG23AFPC</t>
  </si>
  <si>
    <t xml:space="preserve">ACCESS AFP CALIBRATORS </t>
  </si>
  <si>
    <t>HXG00ABNP</t>
  </si>
  <si>
    <t xml:space="preserve">ACCESS BNP </t>
  </si>
  <si>
    <t>HXG00AFT4</t>
  </si>
  <si>
    <t xml:space="preserve">ACCESS FREE T4 </t>
  </si>
  <si>
    <t>test</t>
  </si>
  <si>
    <t>HXG00AHAB</t>
  </si>
  <si>
    <t xml:space="preserve">Access HBs Ab </t>
  </si>
  <si>
    <t>HXG23AHBQ</t>
  </si>
  <si>
    <t xml:space="preserve">Access HBs Ab QC </t>
  </si>
  <si>
    <t>HXG00BSAG</t>
  </si>
  <si>
    <t xml:space="preserve">Access HBs Ag </t>
  </si>
  <si>
    <t>HXG00TNIC</t>
  </si>
  <si>
    <t xml:space="preserve">ACCESS hsTnI CALIBRATORS </t>
  </si>
  <si>
    <t>HXG00APSA</t>
  </si>
  <si>
    <t xml:space="preserve">ACCESS HYBRITECH PSA </t>
  </si>
  <si>
    <t>HXG00RVES</t>
  </si>
  <si>
    <t xml:space="preserve">Access Immunoassay System Reaction Vessels </t>
  </si>
  <si>
    <t>HXG23IGGQ</t>
  </si>
  <si>
    <t xml:space="preserve">ACCESS RUBELLA IgG QC </t>
  </si>
  <si>
    <t>ML</t>
  </si>
  <si>
    <t>HXG00SUBS</t>
  </si>
  <si>
    <t xml:space="preserve">Access Substrate </t>
  </si>
  <si>
    <t>HXG00ATPC</t>
  </si>
  <si>
    <t xml:space="preserve">ACCESS TPO ANTIBODY CALIBRATORS </t>
  </si>
  <si>
    <t>HXG00WBII</t>
  </si>
  <si>
    <t xml:space="preserve">Access Wash Buffer II </t>
  </si>
  <si>
    <t>HXG00AAC3</t>
  </si>
  <si>
    <t xml:space="preserve">Acid Acetic 3% </t>
  </si>
  <si>
    <t>Lít</t>
  </si>
  <si>
    <t>HXG00DTIM1</t>
  </si>
  <si>
    <t xml:space="preserve">ADVIA 120/2120/2120i DIFF TIMEPAC  mã hàng hóa: 10312270 </t>
  </si>
  <si>
    <t>HXG00EZWA1</t>
  </si>
  <si>
    <t xml:space="preserve">ADVIA 120/2120/2120i EZ WASH Ký mã hiệu: 10285021 </t>
  </si>
  <si>
    <t>HXG00TLOW</t>
  </si>
  <si>
    <t xml:space="preserve">ADVIA 120/ADVIA 2120/ADVIA 2120i 3 in 1 TESTpoint ABN2 CONTROL; Ký mã hiệu: 10318905 </t>
  </si>
  <si>
    <t>HXG00NORM</t>
  </si>
  <si>
    <t xml:space="preserve">ADVIA 120/ADVIA 2120/ADVIA 2120i 3 in 1 TESTpoint NORM CONTROL; Ký mã hiệu: 10316217 </t>
  </si>
  <si>
    <t>HXG00CNFT1</t>
  </si>
  <si>
    <t xml:space="preserve">ADVIA 120/ADVIA 2120/ADVIA 2120i CN-FREE CBC TIMEPAC </t>
  </si>
  <si>
    <t>HXG00PERO1</t>
  </si>
  <si>
    <t xml:space="preserve">ADVIA 120/ADVIA 2120/ADVIA 2120i PEROX SHEATH Ký mã hiệu: 10312275 </t>
  </si>
  <si>
    <t>HXG00HIGH</t>
  </si>
  <si>
    <t xml:space="preserve">ADVIA 120/ADVIA 2120i 3 in 1 TESTpoint ABN1 CONTROL; Ký mã hiệu: 10330063 </t>
  </si>
  <si>
    <t>HXG00SRIN</t>
  </si>
  <si>
    <t xml:space="preserve">ADVIA 120/ADVIA 2120i SHEATH RINSE, SMN: 10312272 </t>
  </si>
  <si>
    <t>HXG00ALT1</t>
  </si>
  <si>
    <t xml:space="preserve">ALT </t>
  </si>
  <si>
    <t>HXG23AMMO</t>
  </si>
  <si>
    <t xml:space="preserve">AMMONIA/ETHANOL/CO2 CALIBRATOR </t>
  </si>
  <si>
    <t>HXG23ACC1</t>
  </si>
  <si>
    <t xml:space="preserve">AMMONIA/ETHANOL/CO2 CONTROL I </t>
  </si>
  <si>
    <t>HXG23ACC2</t>
  </si>
  <si>
    <t xml:space="preserve">AMMONIA/ETHANOL/CO2 CONTROL II </t>
  </si>
  <si>
    <t>HXG00ANTA</t>
  </si>
  <si>
    <t xml:space="preserve">Anti-A (IgM) </t>
  </si>
  <si>
    <t>HXG00ANTB</t>
  </si>
  <si>
    <t xml:space="preserve">Anti-B (IgM) </t>
  </si>
  <si>
    <t>HXG00ANTD</t>
  </si>
  <si>
    <t xml:space="preserve">Anti-D (IgM+IgG) </t>
  </si>
  <si>
    <t>HXG00AST1</t>
  </si>
  <si>
    <t xml:space="preserve">AST </t>
  </si>
  <si>
    <t>HXG001BHIB</t>
  </si>
  <si>
    <t xml:space="preserve">BHI broth </t>
  </si>
  <si>
    <t>HXG00GRAM</t>
  </si>
  <si>
    <t xml:space="preserve">Bộ nhuộm Gram (VN) </t>
  </si>
  <si>
    <t>HXG00CAAR</t>
  </si>
  <si>
    <t xml:space="preserve">CALCIUM ARSENAZO 0 </t>
  </si>
  <si>
    <t>HXG00CHOL</t>
  </si>
  <si>
    <t xml:space="preserve">Cholesterol (180) </t>
  </si>
  <si>
    <t>HXG23COAG</t>
  </si>
  <si>
    <t xml:space="preserve">Coagulation Controls </t>
  </si>
  <si>
    <t>HXG00COS1</t>
  </si>
  <si>
    <t xml:space="preserve">CONTROL SERUM 1 </t>
  </si>
  <si>
    <t>HXG00COS2</t>
  </si>
  <si>
    <t xml:space="preserve">CONTROL SERUM 2 </t>
  </si>
  <si>
    <t>HXG00CREA</t>
  </si>
  <si>
    <t xml:space="preserve">Creatinine (408) </t>
  </si>
  <si>
    <t>HXG00CRLA</t>
  </si>
  <si>
    <t xml:space="preserve">CRP LATEX </t>
  </si>
  <si>
    <t>HXG23CRPC</t>
  </si>
  <si>
    <t xml:space="preserve">CRP LATEX CALIBRATOR HIGHLY SENSITIVE (HS) SET </t>
  </si>
  <si>
    <t>HXG24PIME</t>
  </si>
  <si>
    <t xml:space="preserve">Đĩa giấy Cefepime 30µg </t>
  </si>
  <si>
    <t>Đĩa</t>
  </si>
  <si>
    <t>HXG24CEFO</t>
  </si>
  <si>
    <t xml:space="preserve">Đĩa giấy Cefotaxime 30µg </t>
  </si>
  <si>
    <t xml:space="preserve">Đĩa </t>
  </si>
  <si>
    <t>HXG24CECL</t>
  </si>
  <si>
    <t xml:space="preserve">Đĩa giấy Cefotaxime/Clav.acid (30/10µg) </t>
  </si>
  <si>
    <t>HXG24CEXI</t>
  </si>
  <si>
    <t xml:space="preserve">Đĩa giấy Cefoxitin 30µg </t>
  </si>
  <si>
    <t>HXG24DCTZ</t>
  </si>
  <si>
    <t xml:space="preserve">Đĩa giấy Ceftazidime 30µg </t>
  </si>
  <si>
    <t>HXG24CTCL</t>
  </si>
  <si>
    <t xml:space="preserve">Đĩa giấy Ceftazidime/Clav.acid (30/10µg) </t>
  </si>
  <si>
    <t>HXG24CEFU</t>
  </si>
  <si>
    <t xml:space="preserve">Đĩa giấy Cefuroxime 30µg </t>
  </si>
  <si>
    <t>HXG24DGDO</t>
  </si>
  <si>
    <t xml:space="preserve">Đĩa giấy Doxycyclin 30 µg </t>
  </si>
  <si>
    <t>HXG00SULFAM</t>
  </si>
  <si>
    <t xml:space="preserve">Đĩa giấy kháng sinh Sufamethoxazole/ Trimethoprim 23,75/1,25µg </t>
  </si>
  <si>
    <t>HXG00AZITH</t>
  </si>
  <si>
    <t xml:space="preserve">Đĩa giấy kháng sinh, Azithromycin 15µg (Az) </t>
  </si>
  <si>
    <t>HXG00DGCI</t>
  </si>
  <si>
    <t xml:space="preserve">Đĩa giấy kháng sinh, CIPROFLOXACIN 5µg (Ci) </t>
  </si>
  <si>
    <t xml:space="preserve">đĩa </t>
  </si>
  <si>
    <t>HXG00DGLE</t>
  </si>
  <si>
    <t xml:space="preserve">Đĩa giấy kháng sinh, Levofloxacin 5µg </t>
  </si>
  <si>
    <t>đĩa</t>
  </si>
  <si>
    <t>HXG24LINE</t>
  </si>
  <si>
    <t xml:space="preserve">Đĩa giấy Linezolid 30µg </t>
  </si>
  <si>
    <t>HXG24MERO</t>
  </si>
  <si>
    <t xml:space="preserve">Đĩa giấy Meropenem 10µg </t>
  </si>
  <si>
    <t>HXG24PIPE</t>
  </si>
  <si>
    <t xml:space="preserve">Đĩa giấy Piperacilin + tazobactam 100/10µg </t>
  </si>
  <si>
    <t>HXG24HP2M</t>
  </si>
  <si>
    <t xml:space="preserve">Dung dịch huyền phù vi khuẩn 2ml </t>
  </si>
  <si>
    <t>HXG00LUGO</t>
  </si>
  <si>
    <t xml:space="preserve">Dung dịch Lugol 3% </t>
  </si>
  <si>
    <t>HXG00FRUC</t>
  </si>
  <si>
    <t xml:space="preserve">FRUCTOSAMINE </t>
  </si>
  <si>
    <t>HXG00GGT1</t>
  </si>
  <si>
    <t xml:space="preserve">GGT </t>
  </si>
  <si>
    <t>HXG00GLUC</t>
  </si>
  <si>
    <t xml:space="preserve">GLUCOSE </t>
  </si>
  <si>
    <t>HXG23HBA1</t>
  </si>
  <si>
    <t xml:space="preserve">HbA1c </t>
  </si>
  <si>
    <t>HXG00BEAG</t>
  </si>
  <si>
    <t xml:space="preserve">HBeAg </t>
  </si>
  <si>
    <t>HXG00HDLC</t>
  </si>
  <si>
    <t xml:space="preserve">HDL-Cholesterol (273.6) </t>
  </si>
  <si>
    <t>HXG23HEMO</t>
  </si>
  <si>
    <t xml:space="preserve">Hemoscann </t>
  </si>
  <si>
    <t>HXG23IPPT</t>
  </si>
  <si>
    <t xml:space="preserve">Immunoassay Premium Plus-Tri-level (IA Premium Plus 1,2 and 3) </t>
  </si>
  <si>
    <t>HXG00IRON</t>
  </si>
  <si>
    <t xml:space="preserve">IRON </t>
  </si>
  <si>
    <t>HXG00ISEB</t>
  </si>
  <si>
    <t xml:space="preserve">ISE Buffer </t>
  </si>
  <si>
    <t>HXG00ISEM</t>
  </si>
  <si>
    <t xml:space="preserve">ISE Mid Standard </t>
  </si>
  <si>
    <t>HXG00ITA1</t>
  </si>
  <si>
    <t xml:space="preserve">ITA CONTROL SERUM LEVEL 1 </t>
  </si>
  <si>
    <t>HXG00ITA2</t>
  </si>
  <si>
    <t xml:space="preserve">ITA CONTROL SERUM LEVEL 2 </t>
  </si>
  <si>
    <t>HXG23MOI1</t>
  </si>
  <si>
    <t xml:space="preserve">MAS Omni IMMUNE PRO 1 </t>
  </si>
  <si>
    <t>HXG23MOI2</t>
  </si>
  <si>
    <t xml:space="preserve">MAS Omni IMMUNE PRO 2 </t>
  </si>
  <si>
    <t>HXG23MOI3</t>
  </si>
  <si>
    <t xml:space="preserve">MAS Omni IMMUNE PRO 3 </t>
  </si>
  <si>
    <t>HXG23MASU</t>
  </si>
  <si>
    <t xml:space="preserve">MAS UrichemTrak </t>
  </si>
  <si>
    <t>HXG24NKTM</t>
  </si>
  <si>
    <t xml:space="preserve">Mẫu ngoại kiểm Tim mạch (Troponin I) </t>
  </si>
  <si>
    <t>HXG24BHIB</t>
  </si>
  <si>
    <t xml:space="preserve">Môi trường Brain Heart Infusion </t>
  </si>
  <si>
    <t>HXG00NSHP</t>
  </si>
  <si>
    <t xml:space="preserve">NK-Pylori test </t>
  </si>
  <si>
    <t>HXG23PLAS</t>
  </si>
  <si>
    <t xml:space="preserve">Plasmascann Liquid </t>
  </si>
  <si>
    <t>HXG24QVAN</t>
  </si>
  <si>
    <t xml:space="preserve">Que Etest Vancomycin </t>
  </si>
  <si>
    <t>Que</t>
  </si>
  <si>
    <t>HXG00MULT</t>
  </si>
  <si>
    <t xml:space="preserve">Que Thử Nước Tiểu 10 Thông Số </t>
  </si>
  <si>
    <t>HXG23SYCA</t>
  </si>
  <si>
    <t xml:space="preserve">SYSTEM CALIBRATOR </t>
  </si>
  <si>
    <t>HXG24TMAU</t>
  </si>
  <si>
    <t xml:space="preserve">Thạch Blood Agar </t>
  </si>
  <si>
    <t>HXG24MACC</t>
  </si>
  <si>
    <t xml:space="preserve">Thạch MacConkey Agar </t>
  </si>
  <si>
    <t>HXG24MUEL</t>
  </si>
  <si>
    <t xml:space="preserve">Thạch Mueller Hinton Agar 80mm </t>
  </si>
  <si>
    <t>HXG24TTSI</t>
  </si>
  <si>
    <t xml:space="preserve">Thuốc thử Indole </t>
  </si>
  <si>
    <t>HXG00TRIG</t>
  </si>
  <si>
    <t xml:space="preserve">Triglyceride </t>
  </si>
  <si>
    <t>HXG00UREA</t>
  </si>
  <si>
    <t xml:space="preserve">Urea/Urea nitrogen (424) </t>
  </si>
  <si>
    <t>HXG00UACI</t>
  </si>
  <si>
    <t xml:space="preserve">Uric Acid </t>
  </si>
  <si>
    <t>HXG00NKM1</t>
  </si>
  <si>
    <t xml:space="preserve">Urinalysis Control - Level 1 ( Urnal Control 1) (Nội kiểm tổng phân tích nước tiểu mức 1) </t>
  </si>
  <si>
    <t>HXG00NKM2</t>
  </si>
  <si>
    <t xml:space="preserve">Urinalysis Control - Level 2 ( Urnal Control 2) (Nội kiểm tổng phân tích nước tiểu mức 2) </t>
  </si>
  <si>
    <t>HXG00UCSF</t>
  </si>
  <si>
    <t xml:space="preserve">Urine/CSF Albumin </t>
  </si>
  <si>
    <t>HXG23URIN</t>
  </si>
  <si>
    <t xml:space="preserve">URINE/CSF ALBUMIN CALIBRATOR </t>
  </si>
  <si>
    <t>HXG00WASO</t>
  </si>
  <si>
    <t xml:space="preserve">Wash solution </t>
  </si>
  <si>
    <t>HXG00AMYL</t>
  </si>
  <si>
    <t xml:space="preserve">α-Amylase </t>
  </si>
  <si>
    <t>VẬT TƯ XÉT NGHIỆM</t>
  </si>
  <si>
    <t>HXG00ACEA</t>
  </si>
  <si>
    <t xml:space="preserve">Access CEA </t>
  </si>
  <si>
    <t>HXG23AFT3</t>
  </si>
  <si>
    <t xml:space="preserve">ACCESS FREE T3 </t>
  </si>
  <si>
    <t>HXG23AFT4</t>
  </si>
  <si>
    <t>HXG23AHCV</t>
  </si>
  <si>
    <t xml:space="preserve">Access HCV Ab V3 </t>
  </si>
  <si>
    <t>HXG00TTNI</t>
  </si>
  <si>
    <t xml:space="preserve">Access hs TnI </t>
  </si>
  <si>
    <t>HXG23RIGG</t>
  </si>
  <si>
    <t xml:space="preserve">ACCESS RUBELLA IgG </t>
  </si>
  <si>
    <t>HXG00BHCG</t>
  </si>
  <si>
    <t xml:space="preserve">ACCESS TOTAL β hCG (5th IS) </t>
  </si>
  <si>
    <t>HXG00ATPO</t>
  </si>
  <si>
    <t xml:space="preserve">ACCESS TPO ANTIBODY </t>
  </si>
  <si>
    <t>HXG23ATSH</t>
  </si>
  <si>
    <t xml:space="preserve">ACCESS TSH (3rd IS) </t>
  </si>
  <si>
    <t>HXG00BKCT</t>
  </si>
  <si>
    <t xml:space="preserve">Bộ kit xét nghiệm pap nhúng dịch EASYPREP </t>
  </si>
  <si>
    <t>HXG00CCM2</t>
  </si>
  <si>
    <t xml:space="preserve">Chai cấy máu hai pha </t>
  </si>
  <si>
    <t>HXG23DCVA</t>
  </si>
  <si>
    <t xml:space="preserve">Đầu col vàng có khía </t>
  </si>
  <si>
    <t>HXG00DQCV</t>
  </si>
  <si>
    <t xml:space="preserve">Đầu que cấy vòng Ni/Cr </t>
  </si>
  <si>
    <t>HXG00DCTZ</t>
  </si>
  <si>
    <t xml:space="preserve">Đĩa giấy kháng sinh Ceftazidime 30µg </t>
  </si>
  <si>
    <t>HXG23GMAI</t>
  </si>
  <si>
    <t xml:space="preserve">Diagnostic Kit for Antibody to Treponema Pallidum (Colloidal Gold) </t>
  </si>
  <si>
    <t>HXG23OFOB</t>
  </si>
  <si>
    <t xml:space="preserve">Faecal Occult Blood Rapid Test (Device)(Feces) </t>
  </si>
  <si>
    <t>HXG00HIVT</t>
  </si>
  <si>
    <t xml:space="preserve">HIV 1/2 Human Immunodeficiency Virus Rapid  Test Device (Whole Blood/ Serum/ Plasma) </t>
  </si>
  <si>
    <t>HXG00LANC</t>
  </si>
  <si>
    <t xml:space="preserve">Kim lấy máu Lancest </t>
  </si>
  <si>
    <t>HXG237102</t>
  </si>
  <si>
    <t xml:space="preserve">Lam kính xét nghiệm </t>
  </si>
  <si>
    <t>HXG237105</t>
  </si>
  <si>
    <t xml:space="preserve">Lam kính xét nghiệm 7105 </t>
  </si>
  <si>
    <t>HXG21LAMM</t>
  </si>
  <si>
    <t xml:space="preserve">Lamelle 22 x 22mm </t>
  </si>
  <si>
    <t>HXG00LNPS</t>
  </si>
  <si>
    <t xml:space="preserve">Lọ nhựa đựng mẫu PS 55ml HTM nắp trắng, có nhãn </t>
  </si>
  <si>
    <t>HXG23LNND</t>
  </si>
  <si>
    <t xml:space="preserve">Lọ nhựa đựng mẫu PS tiệt trùng 55ml HTM nắp đỏ, có nhãn </t>
  </si>
  <si>
    <t>HXG23TMOR</t>
  </si>
  <si>
    <t xml:space="preserve">Morphine Rapid Test (Strip) (Urine) </t>
  </si>
  <si>
    <t>HXG00DRU4</t>
  </si>
  <si>
    <t xml:space="preserve">Multi-drug Urine Test Panel MD-U54-MET/THC/AMP/MOP </t>
  </si>
  <si>
    <t>HXG00OCT1</t>
  </si>
  <si>
    <t xml:space="preserve">Ống nghiệm Citrate 3,8% HTM 1ml nắp xanh lá, mous thấp </t>
  </si>
  <si>
    <t>HXG23TAK1</t>
  </si>
  <si>
    <t xml:space="preserve">Ống nghiệm EDTA K2 HTM 1ml nắp xanh dương, mous thấp </t>
  </si>
  <si>
    <t>HXG00K22M</t>
  </si>
  <si>
    <t xml:space="preserve">Ống nghiệm EDTA K2 HTM 2ml nắp cao su xanh dương, mous thấp </t>
  </si>
  <si>
    <t>HXG00HEPA</t>
  </si>
  <si>
    <t xml:space="preserve">Ống nghiệm Heparin lithium HTM 2ml nắp đen, mous thấp. </t>
  </si>
  <si>
    <t>HXG00ONLM</t>
  </si>
  <si>
    <t xml:space="preserve">Ống nghiệm lưu mẫu huyết thanh 1.5 ml HTM nắp trắng </t>
  </si>
  <si>
    <t>HXG23ONPS</t>
  </si>
  <si>
    <t xml:space="preserve">Ống nghiệm nhựa PS 5ml nắp trắng, không nhãn </t>
  </si>
  <si>
    <t>HXG00ONSR</t>
  </si>
  <si>
    <t xml:space="preserve">Ống nghiệm Serum hạt to HTM nắp đỏ </t>
  </si>
  <si>
    <t>HXG00TNS1</t>
  </si>
  <si>
    <t xml:space="preserve">OnSite Dengue Ag Rapid Test </t>
  </si>
  <si>
    <t>HXG00OHPY</t>
  </si>
  <si>
    <t xml:space="preserve">OnSite H.Pylori Ab Combo Rapid Test </t>
  </si>
  <si>
    <t>HXG23QTDH</t>
  </si>
  <si>
    <t xml:space="preserve">Que thử đường huyết nhanh + kim lấy máu BG-Pro Blood Glucose Test Strips </t>
  </si>
  <si>
    <t>HXG00CDCV1</t>
  </si>
  <si>
    <t xml:space="preserve">Reaction cups </t>
  </si>
  <si>
    <t>HXG23NSHP</t>
  </si>
  <si>
    <t xml:space="preserve">TraceTest™ Thử nghiệm phát hiện nhanh Urease của Helicobacter pylori/ TraceTest™  H. pylori </t>
  </si>
  <si>
    <t>HÓA CHẤT KHỬ KHUẨN</t>
  </si>
  <si>
    <t>HKG23PHYT</t>
  </si>
  <si>
    <t xml:space="preserve">ALFASEPT CLEANSER 4 </t>
  </si>
  <si>
    <t>HKG00ANCE</t>
  </si>
  <si>
    <t xml:space="preserve">ANIOS CLEAN EXCEL D (1L) </t>
  </si>
  <si>
    <t>HKG00PRAY</t>
  </si>
  <si>
    <t xml:space="preserve">ANIOSPRAY 29 (1L) </t>
  </si>
  <si>
    <t>HKG231322</t>
  </si>
  <si>
    <t xml:space="preserve">Băng chỉ thị nhiệt BY104 </t>
  </si>
  <si>
    <t>HKG231250</t>
  </si>
  <si>
    <t xml:space="preserve">Chỉ thị hoá học BY406 </t>
  </si>
  <si>
    <t>HKG23CO70</t>
  </si>
  <si>
    <t xml:space="preserve">Cồn 70 độ </t>
  </si>
  <si>
    <t>HKG23CO96</t>
  </si>
  <si>
    <t xml:space="preserve">Cồn 96 độ (đổi can) </t>
  </si>
  <si>
    <t>HKG23COTD</t>
  </si>
  <si>
    <t xml:space="preserve">Cồn tuyệt đối </t>
  </si>
  <si>
    <t>HKG00GERM</t>
  </si>
  <si>
    <t xml:space="preserve">GERMISEP </t>
  </si>
  <si>
    <t>HKG001243</t>
  </si>
  <si>
    <t xml:space="preserve">Giấy tẩm chất thử (chỉ thị hoá học) dùng cho máy tiệt khuẩn dụng dụ y tế bằng hơi nước 1243A </t>
  </si>
  <si>
    <t>HKG00MEE5</t>
  </si>
  <si>
    <t xml:space="preserve">MEGASEPT E-5 </t>
  </si>
  <si>
    <t>HKG00MOPA</t>
  </si>
  <si>
    <t xml:space="preserve">MEGASEPT OPA </t>
  </si>
  <si>
    <t>HKG23OPAS</t>
  </si>
  <si>
    <t>HKG23NC2L</t>
  </si>
  <si>
    <t xml:space="preserve">Nước cất 2 lần </t>
  </si>
  <si>
    <t>HKG00OXYG</t>
  </si>
  <si>
    <t xml:space="preserve">OXY GIÀ 3% </t>
  </si>
  <si>
    <t>HKG00STER</t>
  </si>
  <si>
    <t xml:space="preserve">STERANIOS 2% </t>
  </si>
  <si>
    <t>HKG22VOIS</t>
  </si>
  <si>
    <t xml:space="preserve">Vôi soda hấp thụ CO2 dùng cho máy gây mê (Ventisorb Pink to White) </t>
  </si>
  <si>
    <t>HÓA CHẤT NHA</t>
  </si>
  <si>
    <t>HNG23TBOT</t>
  </si>
  <si>
    <t xml:space="preserve">"Vật liệu trám răng - Rosen Root- Canal Cement </t>
  </si>
  <si>
    <t>HNG23XMGT</t>
  </si>
  <si>
    <t xml:space="preserve">Cement gắn tạm RelyX Temp NE… </t>
  </si>
  <si>
    <t>hộp</t>
  </si>
  <si>
    <t>HNG23ETCH</t>
  </si>
  <si>
    <t xml:space="preserve">Chất hàn răng Meta Etchan </t>
  </si>
  <si>
    <t>HNG23CSNA</t>
  </si>
  <si>
    <t xml:space="preserve">Chất làm khuôn răng - ELITE HD+ PUTTY SOFT FAST SET (C203010) </t>
  </si>
  <si>
    <t>cặp/2*250m l</t>
  </si>
  <si>
    <t>HNG23TCCU</t>
  </si>
  <si>
    <t xml:space="preserve">Chất làm khuôn răng - ELITE ORTHO WHITE (C410090) </t>
  </si>
  <si>
    <t>kg</t>
  </si>
  <si>
    <t>HNG23ALGI</t>
  </si>
  <si>
    <t xml:space="preserve">Chất làm khuôn răng - Tropicalgin (C302241) </t>
  </si>
  <si>
    <t>HNG23CSNH</t>
  </si>
  <si>
    <t xml:space="preserve">Chất làm khuôn răng -ELITE HD+ LIGHT BODY NORMAL SET (C203035) </t>
  </si>
  <si>
    <t>cặp/2*90m l</t>
  </si>
  <si>
    <t>HNG23DXTK</t>
  </si>
  <si>
    <t xml:space="preserve">Dầu bôi trơn tay khoan Hi-Clean Spray, dùng trong nha khoa </t>
  </si>
  <si>
    <t>HNG23MDCL</t>
  </si>
  <si>
    <t xml:space="preserve">Dung dịch vệ sinh ống tủy MD-Cleanser </t>
  </si>
  <si>
    <t>HNG23EUGE</t>
  </si>
  <si>
    <t xml:space="preserve">Eugenol Suntan 30ml </t>
  </si>
  <si>
    <t>HNG23COML</t>
  </si>
  <si>
    <t xml:space="preserve">Fusion Flo 2x2g </t>
  </si>
  <si>
    <t>HNG23FUJ9</t>
  </si>
  <si>
    <t xml:space="preserve">GC Gold Label HS Posterior EXTRA </t>
  </si>
  <si>
    <t>HNG23FUJ1</t>
  </si>
  <si>
    <t xml:space="preserve">GC Gold Label Luting &amp; Lining Cement </t>
  </si>
  <si>
    <t>HNG23HYPO</t>
  </si>
  <si>
    <t xml:space="preserve">Hyposol </t>
  </si>
  <si>
    <t>HNG23SAVK</t>
  </si>
  <si>
    <t xml:space="preserve">Patondeker PeriCompound GC </t>
  </si>
  <si>
    <t>cây</t>
  </si>
  <si>
    <t>HNG23DBSC</t>
  </si>
  <si>
    <t xml:space="preserve">Prophy Paste </t>
  </si>
  <si>
    <t>HNG23CEBR</t>
  </si>
  <si>
    <t xml:space="preserve">Shield Activ 5ml </t>
  </si>
  <si>
    <t>HNG24TEBO</t>
  </si>
  <si>
    <t xml:space="preserve">TÊ BÔI </t>
  </si>
  <si>
    <t>HNG24VASE</t>
  </si>
  <si>
    <t xml:space="preserve">VASELIN </t>
  </si>
  <si>
    <t>HNG23ENDO</t>
  </si>
  <si>
    <t xml:space="preserve">Vật liệu sửa soạn xoang răng trước khi trám - Endogel-RC </t>
  </si>
  <si>
    <t>HNG23KD2B</t>
  </si>
  <si>
    <t xml:space="preserve">Vật liệu trám răng - Magic Bond DE  (55018) </t>
  </si>
  <si>
    <t>HNG23COMD</t>
  </si>
  <si>
    <t xml:space="preserve">Vật liệu trám răng - NTPremium(51xxx) </t>
  </si>
  <si>
    <t>HNG23CTBP</t>
  </si>
  <si>
    <t xml:space="preserve">Vật liệu trám răng - Ultra Blend Plus (416_1) </t>
  </si>
  <si>
    <t>HNG23ULTR</t>
  </si>
  <si>
    <t xml:space="preserve">Vật liệu trám răng - Ultracal XS  (5117-1) </t>
  </si>
  <si>
    <t>HNG23CEVI</t>
  </si>
  <si>
    <t xml:space="preserve">Xi măng hàn răng Ceivitron </t>
  </si>
  <si>
    <t>HNG23XMHR</t>
  </si>
  <si>
    <t xml:space="preserve">Xi măng hàn răng Riva Luting Plus (Kit) </t>
  </si>
  <si>
    <t>VẬT TƯ NHA</t>
  </si>
  <si>
    <t>HNG00BXVA</t>
  </si>
  <si>
    <t xml:space="preserve">Bánh xe vải </t>
  </si>
  <si>
    <t>HNG24CHEM</t>
  </si>
  <si>
    <t xml:space="preserve">Chêm gỗ </t>
  </si>
  <si>
    <t>HNG24CCNU</t>
  </si>
  <si>
    <t xml:space="preserve">CHỈ CO NƯỚU </t>
  </si>
  <si>
    <t>HNG23CNHA</t>
  </si>
  <si>
    <t xml:space="preserve">Chỉ nha khoa - Dental Floss 40 m blister </t>
  </si>
  <si>
    <t>HNG24CPHU</t>
  </si>
  <si>
    <t xml:space="preserve">Côn phụ (A,B,C,D) </t>
  </si>
  <si>
    <t>HNG23CONF</t>
  </si>
  <si>
    <t xml:space="preserve">Côn trám bít ống tủy - Gutta -percha (F1,F2,F3) </t>
  </si>
  <si>
    <t>HNG23CONC</t>
  </si>
  <si>
    <t xml:space="preserve">Côn trám bít ống tủy nha khoa Gutta Percha… </t>
  </si>
  <si>
    <t>HNG00CONP</t>
  </si>
  <si>
    <t xml:space="preserve">CONE PHỤ A,B,C,D </t>
  </si>
  <si>
    <t>HNG00DKLO</t>
  </si>
  <si>
    <t xml:space="preserve">ĐAI KIM LOẠI </t>
  </si>
  <si>
    <t>HNG00DBCS</t>
  </si>
  <si>
    <t xml:space="preserve">Đầu bơm cao su </t>
  </si>
  <si>
    <t>HNG23CDOT</t>
  </si>
  <si>
    <t xml:space="preserve">Dụng cụ nha khoa: Cây dũa ống tủy - Barbed Broaches 50, 31 mm, without handle (03.050.31.xxx.CT) </t>
  </si>
  <si>
    <t>HNG23CGIA</t>
  </si>
  <si>
    <t xml:space="preserve">Dụng cụ nha khoa: Côn làm khô ống tủy (xx.02,xx.04,xx.06) </t>
  </si>
  <si>
    <t>HNG23LE21</t>
  </si>
  <si>
    <t xml:space="preserve">Dụng cụ nha khoa: Trâm nội nha - Spreaders 111 (02.111.2x.0xx.CG) </t>
  </si>
  <si>
    <t>HNG23KKFI</t>
  </si>
  <si>
    <t xml:space="preserve">Dụng cụ nha khoa: Trâm nội nha - Stainless Steel K Files (SSKF) </t>
  </si>
  <si>
    <t>HNG23DCTR</t>
  </si>
  <si>
    <t xml:space="preserve">Dụng cụ trám răng nha khoa Point Fine Dark Green 400pk </t>
  </si>
  <si>
    <t>HNG00DDBC</t>
  </si>
  <si>
    <t xml:space="preserve">Enhance Dentsply đánh bóng Composite hình đĩa </t>
  </si>
  <si>
    <t>HNG00CPHB</t>
  </si>
  <si>
    <t xml:space="preserve">Gutta - Percha Auxiliary </t>
  </si>
  <si>
    <t>HNG00CPHA</t>
  </si>
  <si>
    <t xml:space="preserve">Gutta - Percha Auxiliary A </t>
  </si>
  <si>
    <t>HNG00CPHC</t>
  </si>
  <si>
    <t xml:space="preserve">Gutta - Percha Auxiliary C </t>
  </si>
  <si>
    <t>HNG23KHOT</t>
  </si>
  <si>
    <t xml:space="preserve">Kim Đưa Chất Hàn Răng Vào Ống Tủy Paste Carriers… </t>
  </si>
  <si>
    <t>HNG00KKF8</t>
  </si>
  <si>
    <t xml:space="preserve">Kim K Files số 10-80 </t>
  </si>
  <si>
    <t xml:space="preserve">Cây </t>
  </si>
  <si>
    <t>HNG23KCNK</t>
  </si>
  <si>
    <t xml:space="preserve">Kim tiêm nha khoa - Shinject 27G S 21mm (530539-S21) </t>
  </si>
  <si>
    <t>HNG23CDBO</t>
  </si>
  <si>
    <t xml:space="preserve">Latch Polishing Brushes </t>
  </si>
  <si>
    <t>HNG00LNGA</t>
  </si>
  <si>
    <t xml:space="preserve">LÈN NGANG </t>
  </si>
  <si>
    <t>HNG00MATG</t>
  </si>
  <si>
    <t xml:space="preserve">MẶT GƯƠNG </t>
  </si>
  <si>
    <t>HNG24MUID</t>
  </si>
  <si>
    <t xml:space="preserve">Mũi đá mài </t>
  </si>
  <si>
    <t>Mũi</t>
  </si>
  <si>
    <t>HNG23MDBN</t>
  </si>
  <si>
    <t xml:space="preserve">Mũi đánh bóng sứ - Polishers (NF661GRD-FG) </t>
  </si>
  <si>
    <t>mũi</t>
  </si>
  <si>
    <t>HNG00MHP8</t>
  </si>
  <si>
    <t xml:space="preserve">Mũi khoan dùng trong nha khoa HP 8 PRIMA CLASSIC SILVER FIVE HP </t>
  </si>
  <si>
    <t>HNG23MMXT</t>
  </si>
  <si>
    <t xml:space="preserve">Mũi khoan nha khoa - Carbide Bur (HP702) </t>
  </si>
  <si>
    <t>HNG23MKKC</t>
  </si>
  <si>
    <t xml:space="preserve">Mũi khoan nha khoa - Diamond Burs (368-023M-FG) </t>
  </si>
  <si>
    <t>HNG23MKMC</t>
  </si>
  <si>
    <t xml:space="preserve">Mũi khoan nha khoa - Diamond Burs (856-0xxSC-FG) </t>
  </si>
  <si>
    <t>HNG00MKKC</t>
  </si>
  <si>
    <t xml:space="preserve">Mũi khoan nha khoa FG diamond </t>
  </si>
  <si>
    <t>HNG24MMNH</t>
  </si>
  <si>
    <t xml:space="preserve">Mũi mài nhựa </t>
  </si>
  <si>
    <t>HNG23NHAK</t>
  </si>
  <si>
    <t xml:space="preserve">New Metas Trips </t>
  </si>
  <si>
    <t>sợi</t>
  </si>
  <si>
    <t>HNG23OHPT</t>
  </si>
  <si>
    <t xml:space="preserve">Ống hút phẫu thuật </t>
  </si>
  <si>
    <t>HNG23OHNB</t>
  </si>
  <si>
    <t xml:space="preserve">Ống nhựa dẻo Protect (Ống hút nước bọt Việt Nam trong xanh) </t>
  </si>
  <si>
    <t>HNG00PROT</t>
  </si>
  <si>
    <t xml:space="preserve">Protaper H-U </t>
  </si>
  <si>
    <t>HNG24PROT</t>
  </si>
  <si>
    <t xml:space="preserve">Protaper tay </t>
  </si>
  <si>
    <t>HNG00SLHN</t>
  </si>
  <si>
    <t xml:space="preserve">SÁP LÁ </t>
  </si>
  <si>
    <t>Lá</t>
  </si>
  <si>
    <t>HNG24TGAI</t>
  </si>
  <si>
    <t xml:space="preserve">TRÂM GAI (VN) </t>
  </si>
  <si>
    <t>HNG23TR21</t>
  </si>
  <si>
    <t xml:space="preserve">Trâm nội nha - Stainless Steel K Files (SSKF) 21mm </t>
  </si>
  <si>
    <t>HNG23TR25</t>
  </si>
  <si>
    <t xml:space="preserve">Trâm nội nha - Stainless Steel K Files (SSKF) 25mm </t>
  </si>
  <si>
    <t>HNG23TR31</t>
  </si>
  <si>
    <t xml:space="preserve">Trâm nội nha - Stainless Steel K Files (SSKF) 31mm </t>
  </si>
  <si>
    <t>HNG23SLAH</t>
  </si>
  <si>
    <t xml:space="preserve">Vật liệu lấy dấu dùng trong nha khoa - Modelling Wax </t>
  </si>
  <si>
    <t>BÔNG, BĂNG, GÒN, GẠC</t>
  </si>
  <si>
    <t xml:space="preserve">BĂNG BỘT BÓ XƯƠNG 10cmcmx2,7m </t>
  </si>
  <si>
    <t xml:space="preserve">BĂNG BỘT BÓ XƯƠNG 15cmcmx2,7m </t>
  </si>
  <si>
    <t>VTG21BBDCN</t>
  </si>
  <si>
    <t xml:space="preserve">Băng cá nhân SOGIBAND 72mm x 19mm </t>
  </si>
  <si>
    <t xml:space="preserve"> Miếng </t>
  </si>
  <si>
    <t xml:space="preserve">Băng keo cuộn co giãn FIX ROLL 15cm x 10m </t>
  </si>
  <si>
    <t xml:space="preserve">Băng keo lụa y tế RITASILK 2.5cm x 9.14m </t>
  </si>
  <si>
    <t xml:space="preserve">Băng thun y tế 0,075m x 2m </t>
  </si>
  <si>
    <t xml:space="preserve">Băng thun, 10cm x 2m, W2, KVT (1 cuộn/gói) (Danameco, VN) </t>
  </si>
  <si>
    <t xml:space="preserve">Bông hút nước y tế Kotton Care </t>
  </si>
  <si>
    <t xml:space="preserve">Bông không hút nước (1kg) </t>
  </si>
  <si>
    <t xml:space="preserve">Gạc phẫu thuật 10 x 10cm x 6 lớp, VT (10 cái/gói) (Danameco, VN) </t>
  </si>
  <si>
    <t xml:space="preserve">Tăm bông y tế Ø5mm tiệt trùng </t>
  </si>
  <si>
    <t xml:space="preserve">Tăm bông y tế ráy tai 02 đầu </t>
  </si>
  <si>
    <t xml:space="preserve">Kim châm cứu tiệt trùng dùng một lần (dạng vỉ, cán đồng) (số 7) </t>
  </si>
  <si>
    <t xml:space="preserve">Kim châm cứu tiệt trùng dùng một lần (dạng vỉ, cán đồng)(số 2) </t>
  </si>
  <si>
    <t>VTG23SIR2</t>
  </si>
  <si>
    <t xml:space="preserve">Black Silk 3(2/0)75cm 1/2HR26 </t>
  </si>
  <si>
    <t>8CL1</t>
  </si>
  <si>
    <t xml:space="preserve">Chỉ Carelon (Nylon) số 1, kim tam giác, dài 40 mm, M40E40 </t>
  </si>
  <si>
    <t>tép</t>
  </si>
  <si>
    <t>VTG21NYT1</t>
  </si>
  <si>
    <t xml:space="preserve">Chỉ Carelon (Nylon) số 10/0, dài 30 cm, 2 kim hình thang, dài 6 mm,  M02HH06L30 </t>
  </si>
  <si>
    <t>VTG21SIR2</t>
  </si>
  <si>
    <t xml:space="preserve">Chỉ Caresilk (Silk) số 2/0, kim tròn, dài 26 mm, S30A26 </t>
  </si>
  <si>
    <t>VTG21LAR4</t>
  </si>
  <si>
    <t xml:space="preserve">Chỉ Caresorb (Polyglactin 910) số 4/0, kim tròn, dài 20 mm, GT15A20 </t>
  </si>
  <si>
    <t>VTG23NYT9</t>
  </si>
  <si>
    <t xml:space="preserve">Chỉ không tan tổng hợp Carelon (Nylon) số 9/0, dài 30 cm, 2 kim hình thang 3/8c, dài 6 mm, M03HH06L30 </t>
  </si>
  <si>
    <t xml:space="preserve">Chỉ phẩu thuật có kim CATGUT CHROMIC số 2/0 (dài 75cm, kim tròn 26mm, 1/2C) </t>
  </si>
  <si>
    <t xml:space="preserve">Chỉ phẩu thuật có kim CATGUT CHROMIC số 3/0 (dài 75cm, kim tam giác 26mm, 3/8C) </t>
  </si>
  <si>
    <t xml:space="preserve">Chỉ phẩu thuật có kim CATGUT CHROMIC số 3/0 (dài 75cm, kim tròn 26mm, 1/2C) </t>
  </si>
  <si>
    <t xml:space="preserve">Chỉ phẩu thuật có kim CATGUT CHROMIC số 4/0 (dài 75cm, kim tròn 26mm, 1/2C) </t>
  </si>
  <si>
    <t xml:space="preserve">Chỉ phẩu thuật có kim Nylon Suture 4/0 (dài 75cm, kim tam giác 18mm, 3/8C) </t>
  </si>
  <si>
    <t xml:space="preserve">Chỉ phẫu thuật không tiêu ARES - Chỉ Polypropylene 2/0, (PAB-PAKKA92ABBX1) </t>
  </si>
  <si>
    <t xml:space="preserve">Chỉ phẫu thuật tự tiêu tổng hợp ARES - Chỉ Polyglactin 910 </t>
  </si>
  <si>
    <t>VTG21XAR6</t>
  </si>
  <si>
    <t xml:space="preserve">Chỉ sợi Protisorb (Polydioxanone) số 6/0, kim tròn, dài 13 mm, PD07A13 </t>
  </si>
  <si>
    <t>VTG23COK1</t>
  </si>
  <si>
    <t xml:space="preserve">Chỉ tan chậm tự nhiên Trustigut (C) (Chromic Catgut) số 0, không kim, dài 150 cm, C400 </t>
  </si>
  <si>
    <t>VTG23LAR1</t>
  </si>
  <si>
    <t xml:space="preserve">Chỉ tan tổng hợp đa sợi Caresorb (Polyglactin 910) số 1, dài 90 cm, kim tròn 1/2c, dài 40 mm, GT40A40L90 </t>
  </si>
  <si>
    <t xml:space="preserve">Chỉ Teklon (Nylon) số 5/0, dài 75 cm, kim tam giác 3/8c, dài 16 mm </t>
  </si>
  <si>
    <t>VTG21LER1</t>
  </si>
  <si>
    <t xml:space="preserve">Chỉ Trustilene (Polypropylene) số 1, dài 100 cm, kim tròn thân to, dài 40mm,  PP40A40HL100 </t>
  </si>
  <si>
    <t>VTG00LEN1</t>
  </si>
  <si>
    <t xml:space="preserve">Chỉ Trustilene (Polypropylene) số 1, dài 100cm, kim tròn thân to, dài 40mm, PP40A40HL100 </t>
  </si>
  <si>
    <t>VTG23COR2</t>
  </si>
  <si>
    <t xml:space="preserve">Chromic Catgut 3.5(2/0)75cm 1/2HR26 </t>
  </si>
  <si>
    <t>VTG23COR0</t>
  </si>
  <si>
    <t xml:space="preserve">Bộ mask xông khí dung (người lớn) </t>
  </si>
  <si>
    <t xml:space="preserve">Bộ mask xông khí dung (Trẻ em) </t>
  </si>
  <si>
    <t>VTG21BHDNL</t>
  </si>
  <si>
    <t xml:space="preserve">Dây hút dịch đờm có khoá (số 14, 16) </t>
  </si>
  <si>
    <t>VTG23HDTE</t>
  </si>
  <si>
    <t xml:space="preserve">Dây hút dịch đờm có khóa kiểm soát các số (Trẻ em) </t>
  </si>
  <si>
    <t>VTG23DNOX</t>
  </si>
  <si>
    <t xml:space="preserve">Dây nối oxy </t>
  </si>
  <si>
    <t xml:space="preserve">Mask gây mê các số </t>
  </si>
  <si>
    <t xml:space="preserve">Găng tay cao su y tế có bột Sri Trang </t>
  </si>
  <si>
    <t xml:space="preserve">Găng tay latex phẫu thuật tiệt trùng, có bột – OPISAFE </t>
  </si>
  <si>
    <t>GIẤY, GEL</t>
  </si>
  <si>
    <t>VTG23GISA</t>
  </si>
  <si>
    <t xml:space="preserve">Giấy in siêu âm khổ 110*20, 110S </t>
  </si>
  <si>
    <t xml:space="preserve">giấy monitor sản khoa F9 (152mm x 90mm x 150 tờ) </t>
  </si>
  <si>
    <t>VTG23KQCB</t>
  </si>
  <si>
    <t xml:space="preserve">Dây thông nội khí quản có bóng và không bóng </t>
  </si>
  <si>
    <t xml:space="preserve">Ống hút điều kinh Sài gòn đã tiệt trùng (Ø4, Ø5, Ø6) </t>
  </si>
  <si>
    <t xml:space="preserve">Ống nẫng Cathete Mount </t>
  </si>
  <si>
    <t>VTG23KQLX</t>
  </si>
  <si>
    <t xml:space="preserve">Ống nội khí quản lò xo có bóng, các cỡ 5.0 - 6.5 Hudson RCI Sheridan Spiral-Flex Reinforced Tracheal Tube 5.0 - 6.5 </t>
  </si>
  <si>
    <t>VTG23RECT</t>
  </si>
  <si>
    <t xml:space="preserve">Ống Rectal </t>
  </si>
  <si>
    <t xml:space="preserve">Ống thông hậu môn MPV </t>
  </si>
  <si>
    <t xml:space="preserve">Sonde foley 2 nhánh </t>
  </si>
  <si>
    <t xml:space="preserve">Túi nước tiểu </t>
  </si>
  <si>
    <t>VTTH  KHÁM BỆNH, THỦ THUẬT, PHẪU THUẬT</t>
  </si>
  <si>
    <t xml:space="preserve">Băng vô trùng không thấm nước STERILE ADFLEX (Non-pad) 6cm x 7cm </t>
  </si>
  <si>
    <t>VTG21BDBH</t>
  </si>
  <si>
    <t xml:space="preserve">Bộ đồ bảo hộ </t>
  </si>
  <si>
    <t xml:space="preserve">ĐAI DESAUTL (TRÁI - PHẢI) </t>
  </si>
  <si>
    <t xml:space="preserve">Đai vải cẳng bàn chân </t>
  </si>
  <si>
    <t xml:space="preserve">ĐAI ZIMMER ( DÙNG CHO ĐÙI ) </t>
  </si>
  <si>
    <t>VTG23GARO</t>
  </si>
  <si>
    <t xml:space="preserve">Dây garo </t>
  </si>
  <si>
    <t xml:space="preserve">Điện cực điện tim (dán) </t>
  </si>
  <si>
    <t xml:space="preserve">Dụng cụ lọc khuẩn đo chức năng hô hấp </t>
  </si>
  <si>
    <t xml:space="preserve">Khẩu trang y tế 4 lớp STD đeo tai, Blue, KVT </t>
  </si>
  <si>
    <t xml:space="preserve">Kìm sinh thiết </t>
  </si>
  <si>
    <t xml:space="preserve">Lọc vi sinh </t>
  </si>
  <si>
    <t xml:space="preserve">Nẹp bóng chày </t>
  </si>
  <si>
    <t xml:space="preserve">NẸP CẲNG TAY DÀI ( T-P) </t>
  </si>
  <si>
    <t xml:space="preserve">Nẹp chống xoay ngắn H1 </t>
  </si>
  <si>
    <t xml:space="preserve">Nẹp Iselin </t>
  </si>
  <si>
    <t xml:space="preserve">Que đè lưỡi gỗ Hoàng Sơn </t>
  </si>
  <si>
    <t xml:space="preserve">Túi dự trữ khí oxy dùng cho bóp bóng (loại 2000ml </t>
  </si>
  <si>
    <t>VTG24CACE</t>
  </si>
  <si>
    <t xml:space="preserve">Cassette Centurion chủ động 8065752201 </t>
  </si>
  <si>
    <t>VTG23CASS</t>
  </si>
  <si>
    <t xml:space="preserve">Cassette Laureate 8065750541 </t>
  </si>
  <si>
    <t>VTG24NHAY</t>
  </si>
  <si>
    <t xml:space="preserve">Chất nhầy phẫu thuật nhãn khoa Healon Pro 0.55ml </t>
  </si>
  <si>
    <t>VTG24DP15</t>
  </si>
  <si>
    <t xml:space="preserve">Dao mổ mắt 15 độ (Stab Knifes), Model: A-15F </t>
  </si>
  <si>
    <t>VTG24DP03</t>
  </si>
  <si>
    <t xml:space="preserve">Dao mổ mắt 3.0mm (Clear Corneal Knifes), Model: CCR-30AGF </t>
  </si>
  <si>
    <t>VTG24DP23</t>
  </si>
  <si>
    <t xml:space="preserve">Dao mổ Phaco 2.3mm </t>
  </si>
  <si>
    <t>VTG24DBSS</t>
  </si>
  <si>
    <t xml:space="preserve">DD hỗ trợ PT nhãn khoa BSS 0017950061 </t>
  </si>
  <si>
    <t>Bịch</t>
  </si>
  <si>
    <t>VTG24BLUE</t>
  </si>
  <si>
    <t xml:space="preserve">Dung dịch nhuộm bao dùng trong nhãn khoa OCUBLU-TRY, 1ml Trypan Blue 0.06% </t>
  </si>
  <si>
    <t>VTYT DỊCH VỤ</t>
  </si>
  <si>
    <t>VTG00ABC09</t>
  </si>
  <si>
    <t xml:space="preserve">Băng cuộn y tế 9cm x 2.5m </t>
  </si>
  <si>
    <t>VTG00BACS</t>
  </si>
  <si>
    <t xml:space="preserve">Bao cao su - Merufa/VN </t>
  </si>
  <si>
    <t>VTG00BT20</t>
  </si>
  <si>
    <t xml:space="preserve">Bơm tiêm vô trùng sử dụng một lần 20ml/cc, kim các cỡ, VIKIMCO </t>
  </si>
  <si>
    <t>VTG00ANYT2</t>
  </si>
  <si>
    <t xml:space="preserve">Chỉ không tan tổng hợp Carelon (Nylon) số 2/0, dài 75 cm, kim tam giác 3/8c, dài 26 mm, M30E26 </t>
  </si>
  <si>
    <t>VTG00ALER2</t>
  </si>
  <si>
    <t xml:space="preserve">Chỉ polypropylen 2/0 kim tròn (2 kim), dài 90cm (chi trustilen 2/0) </t>
  </si>
  <si>
    <t>VTG00ACOK4</t>
  </si>
  <si>
    <t xml:space="preserve">Chỉ tan chậm tự nhiên Trustigut (C) (Chromic Catgut) số 4/0, không kim, dài 150cm, C200 </t>
  </si>
  <si>
    <t>VTG00ALAR3</t>
  </si>
  <si>
    <t xml:space="preserve">chỉ tan tổng hợp đa sợi polyglactin 3/0 dài 75cm, kim tròn 20mm (chỉ Caresorb 3/0) GT20A20 </t>
  </si>
  <si>
    <t>VTG00DATL</t>
  </si>
  <si>
    <t xml:space="preserve">Đai thắt lưng H1 </t>
  </si>
  <si>
    <t>VTG00AGTCD</t>
  </si>
  <si>
    <t xml:space="preserve">Găng cổ tay dài </t>
  </si>
  <si>
    <t>VTG00AGETT</t>
  </si>
  <si>
    <t xml:space="preserve">Gel bôi trơn kly </t>
  </si>
  <si>
    <t>VTG00AGESA</t>
  </si>
  <si>
    <t xml:space="preserve">Gel siêu âm </t>
  </si>
  <si>
    <t>VTG00AHK15</t>
  </si>
  <si>
    <t xml:space="preserve">Hộp nhựa hủy kim 1,5L </t>
  </si>
  <si>
    <t>VTG00KTRV</t>
  </si>
  <si>
    <t xml:space="preserve">Khẩu trang 2 lớp kháng khuẩn 5c </t>
  </si>
  <si>
    <t>VTG00KDC3</t>
  </si>
  <si>
    <t xml:space="preserve">Kim châm cứu đẩy chỉ vô trùng dùng một lần (0.30 x 33mm) </t>
  </si>
  <si>
    <t>VTG00ATS25</t>
  </si>
  <si>
    <t xml:space="preserve">Kim gây tê tủy sống </t>
  </si>
  <si>
    <t>VTG00KL16</t>
  </si>
  <si>
    <t xml:space="preserve">Kim luồn tĩnh mạch 16G </t>
  </si>
  <si>
    <t>VTG00KT23</t>
  </si>
  <si>
    <t xml:space="preserve">Kim tiêm MPV (Kim tiêm 23G) </t>
  </si>
  <si>
    <t>VTG00KIBH</t>
  </si>
  <si>
    <t xml:space="preserve">Kính bảo hộ </t>
  </si>
  <si>
    <t>VTG00NEH3</t>
  </si>
  <si>
    <t xml:space="preserve">Nẹp cánh tay H3 </t>
  </si>
  <si>
    <t>VTG00NECC</t>
  </si>
  <si>
    <t xml:space="preserve">Nẹp cổ cứng H1 </t>
  </si>
  <si>
    <t>VTG00ANYT3</t>
  </si>
  <si>
    <t xml:space="preserve">Nylon (3/0) 75cm 3/8 DS20 </t>
  </si>
  <si>
    <t>VTG00AAIRW</t>
  </si>
  <si>
    <t xml:space="preserve">Ống chống cắn lưỡi </t>
  </si>
  <si>
    <t>VTG00AKQCB</t>
  </si>
  <si>
    <t xml:space="preserve">Ống đặt nội khí quản </t>
  </si>
  <si>
    <t>VTG00AQPAD</t>
  </si>
  <si>
    <t xml:space="preserve">Spatula (Que phết tế bào âm đạo) </t>
  </si>
  <si>
    <t>VTG00ATDCD</t>
  </si>
  <si>
    <t xml:space="preserve">Tay dao điện cực đốt </t>
  </si>
  <si>
    <t>VTG00VTTT</t>
  </si>
  <si>
    <t xml:space="preserve">Vòng tránh thai TCu 380 </t>
  </si>
  <si>
    <t xml:space="preserve">Phim X quang DI-HL 20x25cm </t>
  </si>
  <si>
    <t>tấm</t>
  </si>
  <si>
    <t xml:space="preserve">Phim X quang DI-HL 26x36cm </t>
  </si>
  <si>
    <t xml:space="preserve">Phim X- Quang nha khoa </t>
  </si>
  <si>
    <t>KHÍ OXY</t>
  </si>
  <si>
    <t>VTG24OX10</t>
  </si>
  <si>
    <t xml:space="preserve">Oxy bình 10 Lít </t>
  </si>
  <si>
    <t>Bình</t>
  </si>
  <si>
    <t>VTG23OXLO</t>
  </si>
  <si>
    <t xml:space="preserve">Oxy Lỏng </t>
  </si>
  <si>
    <t>VTG24OXLO</t>
  </si>
  <si>
    <t>lít</t>
  </si>
  <si>
    <t>VẬT TƯ Y TẾ</t>
  </si>
  <si>
    <t>VTG23HUAP</t>
  </si>
  <si>
    <t xml:space="preserve">Huyết áp kế người lớn ( Dụng cụ đo Huyết áp cơ Microlife AGI-20) </t>
  </si>
  <si>
    <t>TBG00HAKN</t>
  </si>
  <si>
    <t xml:space="preserve">Huyết áp kế Nhi </t>
  </si>
  <si>
    <t>DVVAHA</t>
  </si>
  <si>
    <t xml:space="preserve">VAN HUYẾT ÁP KẾ </t>
  </si>
  <si>
    <t>VTG21BDM10</t>
  </si>
  <si>
    <t xml:space="preserve">Lưỡi dao mổ số 10 </t>
  </si>
  <si>
    <t xml:space="preserve">Lưỡi dao mổ số 11 </t>
  </si>
  <si>
    <t xml:space="preserve">Lưỡi dao mổ số 15 </t>
  </si>
  <si>
    <t>VTG21BDM21</t>
  </si>
  <si>
    <t xml:space="preserve">Lưỡi dao mổ số 21 </t>
  </si>
  <si>
    <t>Tổng</t>
  </si>
  <si>
    <t>Ngày 10 tháng 02 năm 2025</t>
  </si>
  <si>
    <t>KẾ TOÁN TRƯỞNG</t>
  </si>
  <si>
    <t>TRƯỞNG KHOA DƯỢC</t>
  </si>
  <si>
    <t>NGƯỜI LẬP</t>
  </si>
  <si>
    <t>(Ký, họ tên)</t>
  </si>
  <si>
    <t>10/02/2025 10:22</t>
  </si>
  <si>
    <t xml:space="preserve"> 1 / 1</t>
  </si>
  <si>
    <t>Tồn kho đến 10h22 (10/02/25)</t>
  </si>
  <si>
    <t>SIR2</t>
  </si>
  <si>
    <t>NYT1</t>
  </si>
  <si>
    <t>LAR4</t>
  </si>
  <si>
    <t>LER1</t>
  </si>
  <si>
    <t>LEN1</t>
  </si>
  <si>
    <t>BDBH</t>
  </si>
  <si>
    <t>CACE</t>
  </si>
  <si>
    <t>CASS</t>
  </si>
  <si>
    <t>NHAY</t>
  </si>
  <si>
    <t>DP15</t>
  </si>
  <si>
    <t>DP03</t>
  </si>
  <si>
    <t>DP23</t>
  </si>
  <si>
    <t>DBSS</t>
  </si>
  <si>
    <t>BLUE</t>
  </si>
  <si>
    <t>KTRV</t>
  </si>
  <si>
    <t>NEH3</t>
  </si>
  <si>
    <t>DM21</t>
  </si>
  <si>
    <t>kho thanh lý</t>
  </si>
  <si>
    <t>Hỏi lại Nhi sao ko dự trù mask phun khí dung--&gt; Nhi báo SD lại đồ cũ ngâm rửa lại, BN nào muốn xài riêng thì mua</t>
  </si>
  <si>
    <t>Hỏi lại Mắt sao có sử dụng mà không có DT?--&gt; mắt đánh nhầm cỡ kim--&gt; nhắc nhở khoa Mắt để ý khi đánh phiếu lãnh</t>
  </si>
  <si>
    <t>Ngoại trú</t>
  </si>
  <si>
    <t xml:space="preserve">Dự trù  cho 6280 lọ x 28 cây. SL trúng thầu 2024: 100.000, </t>
  </si>
  <si>
    <t>Lý do</t>
  </si>
  <si>
    <t>RHM K dùng chromic 3/0 kim tròn nữa--&gt; đã tăng SL Dt chromic 3/0 kim tam giác</t>
  </si>
  <si>
    <t>Khoa mắt vẫn giữ nguyên đề xuất là  96</t>
  </si>
  <si>
    <r>
      <t>(Đính kèm Biên bản họp Hội đồng Khoa học công nghệ Bệnh viện ngày</t>
    </r>
    <r>
      <rPr>
        <i/>
        <sz val="13"/>
        <color rgb="FFFF0000"/>
        <rFont val="Times New Roman"/>
        <family val="1"/>
      </rPr>
      <t xml:space="preserve"> 12/03/2025</t>
    </r>
    <r>
      <rPr>
        <i/>
        <sz val="13"/>
        <color theme="1"/>
        <rFont val="Times New Roman"/>
        <family val="1"/>
      </rPr>
      <t>)</t>
    </r>
  </si>
  <si>
    <t>(Đính kèm Biên bản họp Hội đồng Khoa học công nghệ Bệnh viện ngày 12/03/2025)</t>
  </si>
  <si>
    <t>Mặt nạ mũi miệng không có lỗ thông gió Bipap kèm theo van thở ra</t>
  </si>
  <si>
    <t>Kim châm cứu dạng vỉ, kim thép vô trùng, đốc kim được cuộn đồng, kích cỡ tương ứng 0.25 x 25 mm (Kim số 2)</t>
  </si>
  <si>
    <t>Kim châm cứu dạng vỉ, kim thép vô trùng, đốc kim được cuộn đồng, kích cỡ tương ứng 0.25 x 75 mm (Kim số 7)</t>
  </si>
  <si>
    <t xml:space="preserve">PHỤ LỤC I - TỔNG HỢP ĐỀ XUẤT THÔNG SỐ KỸ THUẬT </t>
  </si>
  <si>
    <t>Tên mặt hàng 2024</t>
  </si>
  <si>
    <t>Thông số kỹ thuật 2025 (Dự kiến)</t>
  </si>
  <si>
    <t>Thông số kỹ thuật 2024</t>
  </si>
  <si>
    <t>Ý kiến TMS</t>
  </si>
  <si>
    <t>Ý kiến hội đồng</t>
  </si>
  <si>
    <t>Tên mặt hàng 2025</t>
  </si>
  <si>
    <t>Thông số 2025</t>
  </si>
  <si>
    <t>Lưu ý</t>
  </si>
  <si>
    <r>
      <t>+ Bơm nhựa liền kim 10ml: cỡ kim 23G x 1"
+ Vỏ Xylanh và piston được làm từ</t>
    </r>
    <r>
      <rPr>
        <sz val="14"/>
        <color rgb="FFFF0000"/>
        <rFont val="Times New Roman"/>
        <family val="1"/>
      </rPr>
      <t xml:space="preserve">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</si>
  <si>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khí và dung dịch không lọt qua gioăng ở đầu piston.
+ Ống tiêm trơn láng, không bị chảy thuốc, chảy dịch
+ Thể tích và kích thước đạt đúng tiêu chuẩn yêu cầu.</t>
  </si>
  <si>
    <t>Ý KIẾN CHUNG
1. Về chất liệu:
* Có nhiều yêu cầu về chất liệu đối với các mặt hàng khó đánh giá:
- Nhựa
- Nhựa y tế
- Nhựa dùng trong y tế
- Nhựa PVC dùng trong y tế
- Nhựa dùng trong y tế, dẻo, mềm, dai
- Nhựa dẻo dùng trong y tế
- Nhựa an toàn
- Nhựa trung tính
* "Thép không gỉ" với "Thép không gỉ dùng trong y tế" khác nhau thế nào? Làm sao để đánh giá?
2. Về tên mặt hàng:
- Nếu có thể, do trong TSKT đã có liệt kê các cỡ thì trong tên mặt hàng không cần liệt kê cỡ (đối với các mặt hàng yêu cầu mua nhiều cỡ)
- Mặt hàng để tên "các cỡ" thì phải có nội dung quy định "cỡ" trong TSKT</t>
  </si>
  <si>
    <r>
      <t xml:space="preserve">+ Bơm nhựa liền kim 1ml: cỡ kim 26G x 1/2"
+ Vỏ Xylanh và piston được làm từ </t>
    </r>
    <r>
      <rPr>
        <sz val="14"/>
        <color rgb="FFFF0000"/>
        <rFont val="Times New Roman"/>
        <family val="1"/>
      </rPr>
      <t>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</si>
  <si>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r>
      <t>+ Bơm nhựa liền kim 1ml: cỡ kim 25G x 1"
+ Vỏ Xylanh và piston được</t>
    </r>
    <r>
      <rPr>
        <sz val="14"/>
        <color rgb="FFFF0000"/>
        <rFont val="Times New Roman"/>
        <family val="1"/>
      </rPr>
      <t xml:space="preserve"> 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 thép không gỉ, vát sắc, nhọn, không có gờ, có nắp chụp bảo vệ chắc chắn
+ Liên kết giữa đốc kim và thân kim: chắc chắn, không bị bẻ gãy, thân kim không bị tuột khỏi đốc kim.
+ Ống tiêm trơn láng, không bị chảy thuốc, chảy dịch
+ Thể tích và kích thước đạt đúng tiêu chuẩn yêu cầu.
+ Đóng gói vô trùng rời từng cái một. Không có nấm mốc, độc tố và chất gây sốt.</t>
    </r>
  </si>
  <si>
    <r>
      <t>+ Bơm nhựa liền kim 20ml: cỡ kim 23G x 1"
+ Vỏ Xylanh và piston được làm</t>
    </r>
    <r>
      <rPr>
        <sz val="14"/>
        <color rgb="FFFF0000"/>
        <rFont val="Times New Roman"/>
        <family val="1"/>
      </rPr>
      <t xml:space="preserve"> từ nhựa y tế,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t>
    </r>
    <r>
      <rPr>
        <sz val="14"/>
        <color rgb="FFFF0000"/>
        <rFont val="Times New Roman"/>
        <family val="1"/>
      </rPr>
      <t>g thép không gỉ dùng trong y tế</t>
    </r>
    <r>
      <rPr>
        <sz val="14"/>
        <color theme="1"/>
        <rFont val="Times New Roman"/>
        <family val="1"/>
      </rPr>
      <t>, vát sắc, nhọn, không có gờ, có nắp chụp bảo vệ chắc chắn
+ Liên kết giữa đốc kim và thân kim: chắc chắn, không bị bẻ gãy, thân kim không bị tuột khỏi đốc kim.
+ Ống tiêm trơn láng, không bị chảy thuốc, chảy dịch
+ Thể tích và kích thước đạt đúng tiêu chuẩn yêu cầu.
+ Đóng gói vô trùng rời từng cái một. Không có nấm mốc, độc tố và chất gây sốt.</t>
    </r>
  </si>
  <si>
    <r>
      <t xml:space="preserve">+ Bơm nhựa liền kim 3ml: cỡ kim 23G x 1"
+ Vỏ Xylanh và piston </t>
    </r>
    <r>
      <rPr>
        <sz val="14"/>
        <color rgb="FFFF0000"/>
        <rFont val="Times New Roman"/>
        <family val="1"/>
      </rPr>
      <t>được 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xml:space="preserve"> vát sắc, nhọn, không có gờ, có nắp chụp bảo vệ chắc chắn
+ Đóng gói vô trùng rời từng cái một. Không có nấm mốc, độc tố và chất gây sốt.</t>
    </r>
  </si>
  <si>
    <r>
      <t xml:space="preserve">+ Bơm nhựa liền kim 3ml: cỡ kim 25G x 1"
+ Vỏ Xylanh và piston được </t>
    </r>
    <r>
      <rPr>
        <sz val="14"/>
        <color rgb="FFFF0000"/>
        <rFont val="Times New Roman"/>
        <family val="1"/>
      </rPr>
      <t>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dùng trong y tế, </t>
    </r>
    <r>
      <rPr>
        <sz val="14"/>
        <color theme="1"/>
        <rFont val="Times New Roman"/>
        <family val="1"/>
      </rPr>
      <t>vát sắc, nhọn, không có gờ, có nắp chụp bảo vệ chắc chắn
+ Thể tích và kích thước đạt đúng tiêu chuẩn yêu cầu.
+ Đóng gói vô trùng rời từng cái một. Không có nấm mốc, độc tố và chất gây sốt.</t>
    </r>
  </si>
  <si>
    <r>
      <t xml:space="preserve">+ Bơm nhựa liền kim 5ml: cỡ kim 23G x 1"
+ Vỏ Xylanh và piston được </t>
    </r>
    <r>
      <rPr>
        <sz val="14"/>
        <color rgb="FFFF0000"/>
        <rFont val="Times New Roman"/>
        <family val="1"/>
      </rPr>
      <t>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</si>
  <si>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nhựa liền kim 50ml: cỡ kim 23G x 1"
+ Vỏ Xylanh và piston được làm </t>
    </r>
    <r>
      <rPr>
        <sz val="14"/>
        <color rgb="FFFF0000"/>
        <rFont val="Times New Roman"/>
        <family val="1"/>
      </rPr>
      <t>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</si>
  <si>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rPr>
        <sz val="14"/>
        <color rgb="FFFF0000"/>
        <rFont val="Times New Roman"/>
        <family val="1"/>
      </rPr>
      <t>+ Bơm nhựa 50ml: cỡ kim 23G x 1</t>
    </r>
    <r>
      <rPr>
        <sz val="14"/>
        <color theme="1"/>
        <rFont val="Times New Roman"/>
        <family val="1"/>
      </rPr>
      <t xml:space="preserve">"
+ Vỏ Xylanh và piston được </t>
    </r>
    <r>
      <rPr>
        <sz val="14"/>
        <color rgb="FFFF0000"/>
        <rFont val="Times New Roman"/>
        <family val="1"/>
      </rPr>
      <t xml:space="preserve">làm từ nhựa, </t>
    </r>
    <r>
      <rPr>
        <sz val="14"/>
        <color theme="1"/>
        <rFont val="Times New Roman"/>
        <family val="1"/>
      </rPr>
      <t xml:space="preserve">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</si>
  <si>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tiêm nhựa 50ml, không kim, đầu to
+ Vỏ Xylanh và piston được </t>
    </r>
    <r>
      <rPr>
        <sz val="14"/>
        <color rgb="FFFF0000"/>
        <rFont val="Times New Roman"/>
        <family val="1"/>
      </rPr>
      <t>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Đóng gói vô trùng rời từng cái một. Không có nấm mốc, độc tố và chất gây sốt.</t>
    </r>
  </si>
  <si>
    <r>
      <t>+ Bơm tiêm nhựa 50ml, không kim, đầu to
+ Vỏ Xylanh và piston được</t>
    </r>
    <r>
      <rPr>
        <sz val="14"/>
        <color rgb="FFFF0000"/>
        <rFont val="Times New Roman"/>
        <family val="1"/>
      </rPr>
      <t xml:space="preserve"> làm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Đóng gói vô trùng rời từng cái một. Không có nấm mốc, độc tố và chất gây sốt.</t>
    </r>
  </si>
  <si>
    <r>
      <t xml:space="preserve">+ Bơm tiêm Insulin: dung tích 100UI/1ml, cỡ kim 30G x 1/2"
+ Vỏ Xylanh và piston </t>
    </r>
    <r>
      <rPr>
        <sz val="14"/>
        <color rgb="FFFF0000"/>
        <rFont val="Times New Roman"/>
        <family val="1"/>
      </rPr>
      <t>được 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 thép không gỉ dùng trong y tế, vát sắc, nhọn, không có gờ, có nắp chụp bảo vệ chắc chắn
+ Đóng gói vô trùng rời từng cái một. Không có nấm mốc, độc tố và chất gây sốt.</t>
    </r>
  </si>
  <si>
    <t>+ Đóng gói vô trùng rời từng cái một, không có nấm mốc
+ Vạch chia dung tích in rõ ràng, sắc nét
+ Kim sắc nhọn, không gỉ sét, có nắp chụp bảo vệ, chắc chắn, không bị bẻ gãy, thân kim không bị tuột khỏi đốc kim
+ Piston di chuyển dễ dàng trong xylanh
+ Ống tiêm trơn láng, không bị chảy thuốc, chảy dịch.
+ Kích cỡ kim đạt đúng yêu cầu.</t>
  </si>
  <si>
    <r>
      <t xml:space="preserve">+ Bơm tiêm Insulin: dung tích 100UI/1ml, cỡ kim 30G x 1/2"
+ Vỏ Xylanh và piston </t>
    </r>
    <r>
      <rPr>
        <sz val="14"/>
        <color rgb="FFFF0000"/>
        <rFont val="Times New Roman"/>
        <family val="1"/>
      </rPr>
      <t>được làm từ nhựa</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xml:space="preserve"> vát sắc, nhọn, không có gờ, có nắp chụp bảo vệ chắc chắn
+ Đóng gói vô trùng rời từng cái một. Không có nấm mốc, độc tố và chất gây sốt.</t>
    </r>
  </si>
  <si>
    <r>
      <t xml:space="preserve">+ Kích cỡ: 18G.
+ Kim được làm </t>
    </r>
    <r>
      <rPr>
        <sz val="14"/>
        <color rgb="FFFF0000"/>
        <rFont val="Times New Roman"/>
        <family val="1"/>
      </rPr>
      <t>từ thép không gỉ dùng trong y tế</t>
    </r>
    <r>
      <rPr>
        <sz val="14"/>
        <color theme="1"/>
        <rFont val="Times New Roman"/>
        <family val="1"/>
      </rPr>
      <t>, vát sắc, nhọn, có nắp chụp bảo vệ và tháo dễ dàng.
+ Đóng gói vô trùng rời từng cái một. Không có nấm mốc, độc tố và chất gây sốt.</t>
    </r>
  </si>
  <si>
    <r>
      <t xml:space="preserve">+ Kích cỡ: 18G.
+ Kim được làm </t>
    </r>
    <r>
      <rPr>
        <sz val="14"/>
        <color rgb="FFFF0000"/>
        <rFont val="Times New Roman"/>
        <family val="1"/>
      </rPr>
      <t xml:space="preserve">từ thép không gỉ, </t>
    </r>
    <r>
      <rPr>
        <sz val="14"/>
        <color theme="1"/>
        <rFont val="Times New Roman"/>
        <family val="1"/>
      </rPr>
      <t>vát sắc, nhọn, có nắp chụp bảo vệ và tháo dễ dàng.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</si>
  <si>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không có gờ-- cam kết</t>
    </r>
  </si>
  <si>
    <t>Không có</t>
  </si>
  <si>
    <r>
      <t>+ Kích cỡ 23G.
+ Kim được</t>
    </r>
    <r>
      <rPr>
        <sz val="14"/>
        <color rgb="FFFF0000"/>
        <rFont val="Times New Roman"/>
        <family val="1"/>
      </rPr>
      <t xml:space="preserve"> làm từ thép không gỉ dùng trong y tế,</t>
    </r>
    <r>
      <rPr>
        <sz val="14"/>
        <color theme="1"/>
        <rFont val="Times New Roman"/>
        <family val="1"/>
      </rPr>
      <t xml:space="preserve"> vát sắc, nhọn, có nắp chụp bảo vệ và tháo dễ dàng.
+ Đóng gói vô trùng rời từng cái một. Không có nấm mốc, độc tố và chất gây sốt.</t>
    </r>
  </si>
  <si>
    <r>
      <t>+ Kích cỡ 23G.
+ Kim được làm t</t>
    </r>
    <r>
      <rPr>
        <sz val="14"/>
        <color rgb="FFFF0000"/>
        <rFont val="Times New Roman"/>
        <family val="1"/>
      </rPr>
      <t xml:space="preserve">ừ thép không gỉ, </t>
    </r>
    <r>
      <rPr>
        <sz val="14"/>
        <color theme="1"/>
        <rFont val="Times New Roman"/>
        <family val="1"/>
      </rPr>
      <t>vát sắc, nhọn, có nắp chụp bảo vệ và tháo dễ dàng.
+ Đóng gói vô trùng rời từng cái một. Không có nấm mốc, độc tố và chất gây sốt.</t>
    </r>
  </si>
  <si>
    <t>+ Kích cỡ: 25G.
+ Kim được làm từ thép không gỉ, vát sắc, nhọn, có nắp chụp bảo vệ và tháo dễ dàng.
+ Đóng gói vô trùng rời từng cái một. Không có nấm mốc, độc tố và chất gây sốt.</t>
  </si>
  <si>
    <r>
      <t>+ Kích cỡ: 25G.
+ Kim được làm từ</t>
    </r>
    <r>
      <rPr>
        <sz val="14"/>
        <color rgb="FFFF0000"/>
        <rFont val="Times New Roman"/>
        <family val="1"/>
      </rPr>
      <t xml:space="preserve"> thép không gỉ,</t>
    </r>
    <r>
      <rPr>
        <sz val="14"/>
        <color theme="1"/>
        <rFont val="Times New Roman"/>
        <family val="1"/>
      </rPr>
      <t xml:space="preserve"> vát sắc, nhọn, có nắp chụp bảo vệ và tháo dễ dàng.
+ Đóng gói vô trùng rời từng cái một. Không có nấm mốc, độc tố và chất gây sốt.</t>
    </r>
  </si>
  <si>
    <r>
      <t>+ Kích cỡ: 26G x 1 1/2"
+ Kim được</t>
    </r>
    <r>
      <rPr>
        <sz val="14"/>
        <color rgb="FFFF0000"/>
        <rFont val="Times New Roman"/>
        <family val="1"/>
      </rPr>
      <t xml:space="preserve"> làm từ thép không gỉ dùng trong y tế</t>
    </r>
    <r>
      <rPr>
        <sz val="14"/>
        <color theme="1"/>
        <rFont val="Times New Roman"/>
        <family val="1"/>
      </rPr>
      <t>, vát sắc, nhọn, có nắp chụp bảo vệ và tháo dễ dàng.
+ Đóng gói vô trùng rời từng cái một. Không có nấm mốc, độc tố và chất gây sốt.</t>
    </r>
  </si>
  <si>
    <r>
      <t xml:space="preserve">+ Kích cỡ: 26G x 1 1/2"
+ Kim được làm </t>
    </r>
    <r>
      <rPr>
        <sz val="14"/>
        <color rgb="FFFF0000"/>
        <rFont val="Times New Roman"/>
        <family val="1"/>
      </rPr>
      <t>từ thép không gỉ</t>
    </r>
    <r>
      <rPr>
        <sz val="14"/>
        <color theme="1"/>
        <rFont val="Times New Roman"/>
        <family val="1"/>
      </rPr>
      <t>, vát sắc, nhọn, có nắp chụp bảo vệ và tháo dễ dàng.
+ Đóng gói vô trùng rời từng cái một. Không có nấm mốc, độc tố và chất gây sốt.</t>
    </r>
  </si>
  <si>
    <r>
      <t>+ Kim cánh bướm cỡ 23G có luer lock
+ Kim được</t>
    </r>
    <r>
      <rPr>
        <sz val="14"/>
        <color rgb="FFFF0000"/>
        <rFont val="Times New Roman"/>
        <family val="1"/>
      </rPr>
      <t xml:space="preserve"> làm từ thép không gỉ dùng trong y tế</t>
    </r>
    <r>
      <rPr>
        <sz val="14"/>
        <color theme="1"/>
        <rFont val="Times New Roman"/>
        <family val="1"/>
      </rPr>
      <t>, đầu kim sắc nhọn, có nắp chụp bảo vệ.
+ Đóng gói vô trùng từng cái một. Không nấm mốc, độc tố và chất gây sốt.</t>
    </r>
  </si>
  <si>
    <t>Kim cánh bướm 23G có luer lock, đóng gói vô trùng từng cái một, không nấm mốc, đầu kim sắc nhọn, không rỉ sét, có nắp chụp bảo vệ.</t>
  </si>
  <si>
    <r>
      <t xml:space="preserve">+ Kim cánh bướm cỡ 23G có luer lock
+ Kim được làm </t>
    </r>
    <r>
      <rPr>
        <sz val="14"/>
        <color rgb="FFFF0000"/>
        <rFont val="Times New Roman"/>
        <family val="1"/>
      </rPr>
      <t>từ thép không gỉ</t>
    </r>
    <r>
      <rPr>
        <sz val="14"/>
        <color theme="1"/>
        <rFont val="Times New Roman"/>
        <family val="1"/>
      </rPr>
      <t>, đầu kim sắc nhọn, có nắp chụp bảo vệ.
+ Đóng gói vô trùng từng cái một. Không nấm mốc, độc tố và chất gây sốt.</t>
    </r>
  </si>
  <si>
    <r>
      <t>+ Kích cỡ 16G
+ Catheter được làm từ</t>
    </r>
    <r>
      <rPr>
        <sz val="14"/>
        <color rgb="FFFF0000"/>
        <rFont val="Times New Roman"/>
        <family val="1"/>
      </rPr>
      <t xml:space="preserve"> nhựa dùng trong y tế</t>
    </r>
    <r>
      <rPr>
        <sz val="14"/>
        <color theme="1"/>
        <rFont val="Times New Roman"/>
        <family val="1"/>
      </rPr>
      <t>, không chứa DEHP, có cản quang ngầm, có cánh, có cổng tiêm thuốc.
+ Kim được làm bằng thép không gỉ, vát sắc, nhọn, có đầu bảo vệ an toàn mũi kim trước khi và sau khi rút kim ra khỏi nòng catheter
+ Đóng gói vô trùng rời từng cái một. Không có nấm mốc, độc tố và chất gây sốt.</t>
    </r>
  </si>
  <si>
    <r>
      <t xml:space="preserve">+ Kích cỡ 16G
+ Catheter được làm </t>
    </r>
    <r>
      <rPr>
        <sz val="14"/>
        <color rgb="FFFF0000"/>
        <rFont val="Times New Roman"/>
        <family val="1"/>
      </rPr>
      <t>từ nhựa, k</t>
    </r>
    <r>
      <rPr>
        <sz val="14"/>
        <color theme="1"/>
        <rFont val="Times New Roman"/>
        <family val="1"/>
      </rPr>
      <t xml:space="preserve">hông chứa DEHP, có cản quang ngầm, có cánh, có cổng tiêm thuốc.
+ Kim được làm bằng </t>
    </r>
    <r>
      <rPr>
        <sz val="14"/>
        <color rgb="FFFF0000"/>
        <rFont val="Times New Roman"/>
        <family val="1"/>
      </rPr>
      <t xml:space="preserve">thép không gỉ, </t>
    </r>
    <r>
      <rPr>
        <sz val="14"/>
        <color theme="1"/>
        <rFont val="Times New Roman"/>
        <family val="1"/>
      </rPr>
      <t>vát sắc, nhọn, có đầu bảo vệ an toàn mũi kim trước khi và sau khi rút kim ra khỏi nòng catheter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</si>
  <si>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Thân kim ôm chặt kim bằng kim loại, có tính đàn hồi cao và không gập gãy</t>
    </r>
  </si>
  <si>
    <r>
      <t>+ Kích cỡ 22G
+ Catheter được làm</t>
    </r>
    <r>
      <rPr>
        <sz val="14"/>
        <color rgb="FFFF0000"/>
        <rFont val="Times New Roman"/>
        <family val="1"/>
      </rPr>
      <t xml:space="preserve"> từ nhựa dùng trong y tế</t>
    </r>
    <r>
      <rPr>
        <sz val="14"/>
        <color theme="1"/>
        <rFont val="Times New Roman"/>
        <family val="1"/>
      </rPr>
      <t>, không chứa DEHP, có cản quang ngầm, có cánh, có cổng tiêm thuốc.
+ Kim được làm bằng thép không gỉ dùng trong y tế, vát sắc, nhọn, có đầu bảo vệ an toàn mũi kim trước khi và sau khi rút kim ra khỏi nòng catheter
+ Đóng gói vô trùng rời từng cái một. Không có nấm mốc, độc tố và chất gây sốt.</t>
    </r>
  </si>
  <si>
    <r>
      <t>+ Kích cỡ 22G
+ Catheter được</t>
    </r>
    <r>
      <rPr>
        <sz val="14"/>
        <color rgb="FFFF0000"/>
        <rFont val="Times New Roman"/>
        <family val="1"/>
      </rPr>
      <t xml:space="preserve"> làm từ nhựa,</t>
    </r>
    <r>
      <rPr>
        <sz val="14"/>
        <color theme="1"/>
        <rFont val="Times New Roman"/>
        <family val="1"/>
      </rPr>
      <t xml:space="preserve"> không chứa DEHP, có cản quang ngầm, có cánh, có cổng tiêm thuốc.
+ Kim được làm </t>
    </r>
    <r>
      <rPr>
        <sz val="14"/>
        <color rgb="FFFF0000"/>
        <rFont val="Times New Roman"/>
        <family val="1"/>
      </rPr>
      <t>bằng thép không gỉ.</t>
    </r>
    <r>
      <rPr>
        <sz val="14"/>
        <color theme="1"/>
        <rFont val="Times New Roman"/>
        <family val="1"/>
      </rPr>
      <t xml:space="preserve"> vát sắc, nhọn, có đầu bảo vệ an toàn mũi kim trước khi và sau khi rút kim ra khỏi nòng catheter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</si>
  <si>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Thân kim ôm chặt kim bằng kim loại, có tính đàn hồi cao và không gập gãy-&gt; cam kết</t>
    </r>
  </si>
  <si>
    <r>
      <t xml:space="preserve">+ Kích cỡ 24G
+ Catheter được </t>
    </r>
    <r>
      <rPr>
        <sz val="14"/>
        <color rgb="FFFF0000"/>
        <rFont val="Times New Roman"/>
        <family val="1"/>
      </rPr>
      <t xml:space="preserve">làm từ nhựa dùng trong y tế, </t>
    </r>
    <r>
      <rPr>
        <sz val="14"/>
        <color theme="1"/>
        <rFont val="Times New Roman"/>
        <family val="1"/>
      </rPr>
      <t>không chứa DEHP, có cản quang ngầm, có cánh, có cổng tiêm thuốc.
+ Kim được làm bằng thép không gỉ, vát sắc, nhọn, có đầu bảo vệ an toàn mũi kim trước khi và sau khi rút kim ra khỏi nòng catheter
+ Đóng gói vô trùng rời từng cái một. Không có nấm mốc, độc tố và chất gây sốt.</t>
    </r>
  </si>
  <si>
    <r>
      <t xml:space="preserve">+ Kích cỡ 24G
+ Catheter </t>
    </r>
    <r>
      <rPr>
        <sz val="14"/>
        <color rgb="FFFF0000"/>
        <rFont val="Times New Roman"/>
        <family val="1"/>
      </rPr>
      <t>được làm từ nhựa</t>
    </r>
    <r>
      <rPr>
        <sz val="14"/>
        <color theme="1"/>
        <rFont val="Times New Roman"/>
        <family val="1"/>
      </rPr>
      <t xml:space="preserve">, không chứa DEHP, có cản quang ngầm, có cánh, có cổng tiêm thuốc.
+ Kim được làm </t>
    </r>
    <r>
      <rPr>
        <sz val="14"/>
        <color rgb="FFFF0000"/>
        <rFont val="Times New Roman"/>
        <family val="1"/>
      </rPr>
      <t>bằng thép không gỉ</t>
    </r>
    <r>
      <rPr>
        <sz val="14"/>
        <color theme="1"/>
        <rFont val="Times New Roman"/>
        <family val="1"/>
      </rPr>
      <t>, vát sắc, nhọn, có đầu bảo vệ an toàn mũi kim trước khi và sau khi rút kim ra khỏi nòng catheter
+ Đóng gói vô trùng rời từng cái một. Không có nấm mốc, độc tố và chất gây sốt.</t>
    </r>
  </si>
  <si>
    <r>
      <t xml:space="preserve">+ Kích cỡ: 25G x 3 1/2" (0,5 x 88mm)
+ Kim được làm </t>
    </r>
    <r>
      <rPr>
        <sz val="14"/>
        <color rgb="FFFF0000"/>
        <rFont val="Times New Roman"/>
        <family val="1"/>
      </rPr>
      <t>bằng thép không gỉ dùng trong y tế</t>
    </r>
    <r>
      <rPr>
        <sz val="14"/>
        <color theme="1"/>
        <rFont val="Times New Roman"/>
        <family val="1"/>
      </rPr>
      <t>, đầu kim 3 mặt vát, sắc, nhọn, có nắp chụp bảo vệ 02 đầu.
+ Chuôi kim trong suổt để phát hiện dịch não tủy chảy ra, chuôi kim đủ dài, vừa tay
+ Đóng gói vô trùng rời từng cái một. Không có nấm mốc, độc tố và chất gây sốt.</t>
    </r>
  </si>
  <si>
    <t>+ Đóng gói vô trùng rời từng cái một, không có nấm mốc
+ Kim sắc nhọn, không gỉ sét
+ Chuôi kim đủ dài, vừa tay
+ Thân kim thẳng, uyển chuyển được
+ Kim có nắp chụp bảo vệ 02 đầu
+ Kích thước đạt đúng tiêu chuẩn yêu cầu.</t>
  </si>
  <si>
    <r>
      <t xml:space="preserve">+ Kích cỡ: 25G x 3 1/2" (0,5 x 88mm)
+ Kim được làm </t>
    </r>
    <r>
      <rPr>
        <sz val="14"/>
        <color rgb="FFFF0000"/>
        <rFont val="Times New Roman"/>
        <family val="1"/>
      </rPr>
      <t>bằng thép không gỉ</t>
    </r>
    <r>
      <rPr>
        <sz val="14"/>
        <color theme="1"/>
        <rFont val="Times New Roman"/>
        <family val="1"/>
      </rPr>
      <t>, đầu kim 3 mặt vát, sắc, nhọn, có nắp chụp bảo vệ 02 đầu.
+ Chuôi kim trong suổt để phát hiện dịch não tủy chảy ra, chuôi kim đủ dài, vừa tay
+ Đóng gói vô trùng rời từng cái một. Không có nấm mốc, độc tố và chất gây sốt.</t>
    </r>
  </si>
  <si>
    <r>
      <t xml:space="preserve">+ Kim châm cứu dùng một lần dạng vỉ, kích cỡ tương ứng 0.25mm x 25mm
+ Được làm </t>
    </r>
    <r>
      <rPr>
        <sz val="14"/>
        <color rgb="FFFF0000"/>
        <rFont val="Times New Roman"/>
        <family val="1"/>
      </rPr>
      <t>từ thép không gỉ dùng trong y tế</t>
    </r>
    <r>
      <rPr>
        <sz val="14"/>
        <color theme="1"/>
        <rFont val="Times New Roman"/>
        <family val="1"/>
      </rPr>
      <t>, đốc kim được cuộn đồng, thân kim nhỏ, sắc nhọn, mềm, dẻo
+ Đóng gói vô trùng. Không có nấm mốc, độc tố và chất gây sốt.</t>
    </r>
  </si>
  <si>
    <t>+ Đóng gói vô trùng từng kim một
+ Thân kim nhỏ, đầu kim sắc nhọn, mềm dẻo
+ Đốc kim cuộn đồng
+ Kim thép vô trùng, không gây kích ứng da</t>
  </si>
  <si>
    <r>
      <t xml:space="preserve">+ Kim châm cứu dùng một lần dạng vỉ, kích cỡ tương ứng 0.25mm x 25mm
+ Được làm </t>
    </r>
    <r>
      <rPr>
        <sz val="14"/>
        <color rgb="FFFF0000"/>
        <rFont val="Times New Roman"/>
        <family val="1"/>
      </rPr>
      <t>từ thép không gỉ</t>
    </r>
    <r>
      <rPr>
        <sz val="14"/>
        <color theme="1"/>
        <rFont val="Times New Roman"/>
        <family val="1"/>
      </rPr>
      <t>, đốc kim được cuộn đồng, thân kim nhỏ, sắc nhọn, mềm, dẻo
+ Đóng gói vô trùng. Không có nấm mốc, độc tố và chất gây sốt.</t>
    </r>
  </si>
  <si>
    <r>
      <t xml:space="preserve">+ Kim châm cứu dùng một lần dạng vỉ, kích cỡ tương ứng 0.25mm x 75mm
+ Được làm </t>
    </r>
    <r>
      <rPr>
        <sz val="14"/>
        <color rgb="FFFF0000"/>
        <rFont val="Times New Roman"/>
        <family val="1"/>
      </rPr>
      <t>từ thép không gỉ dùng trong y tế</t>
    </r>
    <r>
      <rPr>
        <sz val="14"/>
        <color theme="1"/>
        <rFont val="Times New Roman"/>
        <family val="1"/>
      </rPr>
      <t>, đốc kim được cuộn đồng, thân kim nhỏ, sắc nhọn, mềm, dẻo
+ Đóng gói vô trùng. Không có nấm mốc, độc tố và chất gây sốt.</t>
    </r>
  </si>
  <si>
    <r>
      <t xml:space="preserve">+ Kim châm cứu dùng một lần dạng vỉ, kích cỡ tương ứng 0.25mm x 75mm
+ Được làm </t>
    </r>
    <r>
      <rPr>
        <sz val="14"/>
        <color rgb="FFFF0000"/>
        <rFont val="Times New Roman"/>
        <family val="1"/>
      </rPr>
      <t>từ thép không gỉ,</t>
    </r>
    <r>
      <rPr>
        <sz val="14"/>
        <color theme="1"/>
        <rFont val="Times New Roman"/>
        <family val="1"/>
      </rPr>
      <t xml:space="preserve"> đốc kim được cuộn đồng, thân kim nhỏ, sắc nhọn, mềm, dẻo
+ Đóng gói vô trùng. Không có nấm mốc, độc tố và chất gây sốt.</t>
    </r>
  </si>
  <si>
    <r>
      <t xml:space="preserve">+ Được làm từ </t>
    </r>
    <r>
      <rPr>
        <sz val="14"/>
        <color rgb="FFFF0000"/>
        <rFont val="Times New Roman"/>
        <family val="1"/>
      </rPr>
      <t>nhựa dùng trong y tế</t>
    </r>
    <r>
      <rPr>
        <sz val="14"/>
        <color theme="1"/>
        <rFont val="Times New Roman"/>
        <family val="1"/>
      </rPr>
      <t xml:space="preserve">
+ Có cổng tiêm thuốc, không rỉ dịch khi tiêm thuốc
+ Tương thích với </t>
    </r>
    <r>
      <rPr>
        <sz val="14"/>
        <color rgb="FFFF0000"/>
        <rFont val="Times New Roman"/>
        <family val="1"/>
      </rPr>
      <t>các cỡ của kim luồn.</t>
    </r>
    <r>
      <rPr>
        <sz val="14"/>
        <color theme="1"/>
        <rFont val="Times New Roman"/>
        <family val="1"/>
      </rPr>
      <t xml:space="preserve">
+ Đóng gói từng cái môt. Không có nấm mốc, độc tố và chất gây sốt.</t>
    </r>
  </si>
  <si>
    <t xml:space="preserve">+ Đóng gói vô trùng rời từng cái một, không có nấm mốc
+ Có cổng tiêm thuốc dễ dàng, tiêm thuốc không trào ngược
+ Gắn khớp với kim luồn. </t>
  </si>
  <si>
    <t>Đề nghị ghi rõ cỡ</t>
  </si>
  <si>
    <t>Nút chặn đuôi kim luồn (có cổng tiêm thuốc)</t>
  </si>
  <si>
    <r>
      <t xml:space="preserve">+ Được </t>
    </r>
    <r>
      <rPr>
        <sz val="14"/>
        <color rgb="FFFF0000"/>
        <rFont val="Times New Roman"/>
        <family val="1"/>
      </rPr>
      <t>làm từ nhựa.</t>
    </r>
    <r>
      <rPr>
        <sz val="14"/>
        <color theme="1"/>
        <rFont val="Times New Roman"/>
        <family val="1"/>
      </rPr>
      <t xml:space="preserve">
+ Có cổng tiêm thuốc, không rỉ dịch khi tiêm thuốc
</t>
    </r>
    <r>
      <rPr>
        <sz val="14"/>
        <color rgb="FFFF0000"/>
        <rFont val="Times New Roman"/>
        <family val="1"/>
      </rPr>
      <t>+ Tương thích với kim luồn.</t>
    </r>
    <r>
      <rPr>
        <sz val="14"/>
        <color theme="1"/>
        <rFont val="Times New Roman"/>
        <family val="1"/>
      </rPr>
      <t xml:space="preserve">
+ Đóng gói từng cái môt. Không có nấm mốc, độc tố và chất gây sốt.</t>
    </r>
  </si>
  <si>
    <r>
      <t xml:space="preserve">Khoa Hồi sức Cấp Cứu bổ sung
</t>
    </r>
    <r>
      <rPr>
        <sz val="14"/>
        <color theme="1"/>
        <rFont val="Times New Roman"/>
        <family val="1"/>
      </rPr>
      <t>+ Có khóa vặn xoắn giúp đóng đường truyền an toàn</t>
    </r>
  </si>
  <si>
    <r>
      <t>+ Kim đẩy chỉ vô trùng dùng 1 lần, cỡ 0.3 x 33mm
+ Được làm</t>
    </r>
    <r>
      <rPr>
        <sz val="14"/>
        <color rgb="FFFF0000"/>
        <rFont val="Times New Roman"/>
        <family val="1"/>
      </rPr>
      <t xml:space="preserve"> từ thép không gỉ dùng trong y tế</t>
    </r>
    <r>
      <rPr>
        <sz val="14"/>
        <color theme="1"/>
        <rFont val="Times New Roman"/>
        <family val="1"/>
      </rPr>
      <t xml:space="preserve">
+ Đóng gói vô trùng. Không có nấm mốc, độc tố và chất gây sốt.</t>
    </r>
  </si>
  <si>
    <r>
      <t>+ Kim đẩy chỉ vô trùng dùng 1 lần, cỡ 0.3 x 33mm
+ Được làm</t>
    </r>
    <r>
      <rPr>
        <sz val="14"/>
        <color rgb="FFFF0000"/>
        <rFont val="Times New Roman"/>
        <family val="1"/>
      </rPr>
      <t xml:space="preserve"> từ thép không gỉ.</t>
    </r>
    <r>
      <rPr>
        <sz val="14"/>
        <color theme="1"/>
        <rFont val="Times New Roman"/>
        <family val="1"/>
      </rPr>
      <t xml:space="preserve">
+ Đóng gói vô trùng. Không có nấm mốc, độc tố và chất gây sốt.</t>
    </r>
  </si>
  <si>
    <r>
      <t xml:space="preserve">+ Chỉ tiêu tự nhiên tan chậm collagen số 1, dài 75cm, sợi chỉ chắc, dễ uốn, đàn hồi tốt, không bị đứt, không gây kích ứng với cơ thể người.
+ Kim tròn dài 26mm. 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</si>
  <si>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 Đóng gói vô trùng rời từng cái một
+ Đúng kích thước, loại kim yêu cầu
+ Chỉ chắc, sợi chỉ dễ uốn, đàn hồi tốt, không bị đứt, không gây kích ứng với cơ thể bệnh nhân
+ Kim nhẵn, sắc nhọn, không gỉ sét.</t>
  </si>
  <si>
    <r>
      <t xml:space="preserve">+ Chỉ tiêu tự nhiên tan chậm collagen số 1, dài 75cm, sợi chỉ chắc, dễ uốn, đàn hồi tốt, không bị đứt, không gây kích ứng với cơ thể người.
+ Kim tròn dài 26mm. Kim nhẵn,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</si>
  <si>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t>+ Chỉ tiêu tự nhiên tan chậm collagen số 1, dài 150cm, sợi chỉ chắc, dễ uốn, đàn hồi tốt, không bị đứt, không gây kích ứng với cơ thể người.
+ Đóng gói vô trùng từng cái. Không chứa nấm mốc, độc tố và chất gây sốt.</t>
  </si>
  <si>
    <t xml:space="preserve">+ Đóng gói vô trùng rời từng cái một
+ Đúng kích thước yêu cầu
+ Chỉ chắc, sợi chỉ dễ uốn, đàn hồi tốt, không bị đứt, không gây kích ứng với cơ thể bệnh nhân. </t>
  </si>
  <si>
    <r>
      <t>+ Chỉ tiêu tự nhiên tan chậm collagen số 2/0, dài 75cm, sợi chỉ chắc, dễ uốn, đàn hồi tốt, không bị đứt, không gây kích ứng với cơ thể người.
+ Kim tròn dài 26mm. Kim nhẵn, sắc nhọn, được l</t>
    </r>
    <r>
      <rPr>
        <sz val="14"/>
        <color rgb="FFFF0000"/>
        <rFont val="Times New Roman"/>
        <family val="1"/>
      </rPr>
      <t>àm từ thép không gỉ dùng trong y tế</t>
    </r>
    <r>
      <rPr>
        <sz val="14"/>
        <color theme="1"/>
        <rFont val="Times New Roman"/>
        <family val="1"/>
      </rPr>
      <t xml:space="preserve">
+ Đóng gói vô trùng từng cái. Không chứa nấm mốc, độc tố và chất gây sốt.</t>
    </r>
  </si>
  <si>
    <r>
      <t>+ Chỉ tiêu tự nhiên tan chậm collagen số 2/0, dài 75cm, sợi chỉ chắc, dễ uốn, đàn hồi tốt, không bị đứt, không gây kích ứng với cơ thể người.
+ Kim tròn dài 26mm. Kim nhẵn, sắc nhọn, được l</t>
    </r>
    <r>
      <rPr>
        <sz val="14"/>
        <color rgb="FFFF0000"/>
        <rFont val="Times New Roman"/>
        <family val="1"/>
      </rPr>
      <t>àm từ thép không gỉ.</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</si>
  <si>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tròn dài</t>
    </r>
    <r>
      <rPr>
        <sz val="14"/>
        <color theme="1"/>
        <rFont val="Times New Roman"/>
        <family val="1"/>
      </rPr>
      <t xml:space="preserve"> 26mm, nhẵn, Kim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</si>
  <si>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 xml:space="preserve">+ Đóng gói vô trùng rời từng cái một
+ Đúng kích thước, loại kim yêu cầu
+ Chỉ chắc, sợi chỉ dễ uốn, đàn hồi tốt, không bị đứt, không gây kích ứng với cơ thể bệnh nhân
+ Kim nhẵn, sắc nhọn, không gỉ sét, độ cong tốt. </t>
  </si>
  <si>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tròn dài</t>
    </r>
    <r>
      <rPr>
        <sz val="14"/>
        <color theme="1"/>
        <rFont val="Times New Roman"/>
        <family val="1"/>
      </rPr>
      <t xml:space="preserve"> 26mm, nhẵn, Kim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</si>
  <si>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tam giác</t>
    </r>
    <r>
      <rPr>
        <sz val="14"/>
        <color theme="1"/>
        <rFont val="Times New Roman"/>
        <family val="1"/>
      </rPr>
      <t xml:space="preserve"> dài 26mm. Kim nhẵn, sắc nhọn, được </t>
    </r>
    <r>
      <rPr>
        <sz val="14"/>
        <color rgb="FFFF0000"/>
        <rFont val="Times New Roman"/>
        <family val="1"/>
      </rPr>
      <t>làm từ thép không gỉ dùng trong y tế</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</si>
  <si>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tam giác</t>
    </r>
    <r>
      <rPr>
        <sz val="14"/>
        <color theme="1"/>
        <rFont val="Times New Roman"/>
        <family val="1"/>
      </rPr>
      <t xml:space="preserve"> dài 26mm.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</si>
  <si>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tiêu tự nhiên tan chậm collagen số 4/0, dài 75cm, sợi chỉ chắc, dễ uốn, đàn hồi tốt, không bị đứt, không gây kích ứng với cơ thể người.
+ Kim tròn dài 26mm. Kim nhẵn, sắc nhọn,được</t>
    </r>
    <r>
      <rPr>
        <sz val="14"/>
        <color rgb="FFFF0000"/>
        <rFont val="Times New Roman"/>
        <family val="1"/>
      </rPr>
      <t xml:space="preserve"> làm từ thép không gỉ dùng trong y tế.</t>
    </r>
    <r>
      <rPr>
        <sz val="14"/>
        <color theme="1"/>
        <rFont val="Times New Roman"/>
        <family val="1"/>
      </rPr>
      <t xml:space="preserve">
+ Đóng gói vô trùng từng cái. Không chứa nấm mốc, độc tố và chất gây sốt.</t>
    </r>
  </si>
  <si>
    <t>+ Đóng gói vô trùng rời từng cái một
+ Đúng kích thước, loại kim yêu cầu
+ Chỉ chắc, sợi chỉ dễ uốn, đàn hồi tốt, không bị đứt, không gây kích ứng với cơ thể bệnh nhân
+ Kim nhẵn,  sắc nhọn, không gỉ sét.</t>
  </si>
  <si>
    <r>
      <t>+ Chỉ tiêu tự nhiên tan chậm collagen số 4/0, dài 75cm, sợi chỉ chắc, dễ uốn, đàn hồi tốt, không bị đứt, không gây kích ứng với cơ thể người.
+ Kim tròn dài 26mm. Kim nhẵn, sắc nhọn,được</t>
    </r>
    <r>
      <rPr>
        <sz val="14"/>
        <color rgb="FFFF0000"/>
        <rFont val="Times New Roman"/>
        <family val="1"/>
      </rPr>
      <t xml:space="preserve"> làm từ thép không gỉ.</t>
    </r>
    <r>
      <rPr>
        <sz val="14"/>
        <color theme="1"/>
        <rFont val="Times New Roman"/>
        <family val="1"/>
      </rPr>
      <t xml:space="preserve">
+ Đóng gói vô trùng từng cái. Không chứa nấm mốc, độc tố và chất gây sốt.</t>
    </r>
  </si>
  <si>
    <t>Mới</t>
  </si>
  <si>
    <r>
      <t xml:space="preserve">+ Chỉ tiêu tự nhiên tan chậm collagen số 4/0, </t>
    </r>
    <r>
      <rPr>
        <sz val="14"/>
        <color rgb="FFFF0000"/>
        <rFont val="Times New Roman"/>
        <family val="1"/>
      </rPr>
      <t xml:space="preserve">dài 150cm, </t>
    </r>
    <r>
      <rPr>
        <sz val="14"/>
        <color theme="1"/>
        <rFont val="Times New Roman"/>
        <family val="1"/>
      </rPr>
      <t xml:space="preserve">sợi chỉ chắc, dễ uốn, đàn hồi tốt, không bị đứt, không gây kích ứng với cơ thể người.
+ </t>
    </r>
    <r>
      <rPr>
        <sz val="14"/>
        <color rgb="FFFF0000"/>
        <rFont val="Times New Roman"/>
        <family val="1"/>
      </rPr>
      <t>Không kim</t>
    </r>
    <r>
      <rPr>
        <sz val="14"/>
        <color theme="1"/>
        <rFont val="Times New Roman"/>
        <family val="1"/>
      </rPr>
      <t xml:space="preserve">
+ Đóng gói vô trùng từng cái. Không chứa nấm mốc, độc tố và chất gây sốt.</t>
    </r>
  </si>
  <si>
    <r>
      <t>+ Chỉ phẫu thuật không tiêu tổng hợp polypropylene số 2/0, dài 90 cm, sợi chỉ chắc, dễ uốn, đàn hồi tốt, không bị đứt, không gây kích ứng với cơ thể
+ Hai kim tròm, dài 26mm, vòng kim 1/2c. Kim nhẵn, sắc nhọn, được làm từ</t>
    </r>
    <r>
      <rPr>
        <sz val="14"/>
        <color rgb="FFFF0000"/>
        <rFont val="Times New Roman"/>
        <family val="1"/>
      </rPr>
      <t xml:space="preserve"> 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</si>
  <si>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 polypropylene số 2/0, dài 90 cm, sợi chỉ chắc, dễ uốn, đàn hồi tốt, không bị đứt, không gây kích ứng với cơ thể
+ Hai kim tròm, dài 26mm, vòng kim 1/2c. Kim nhẵn, sắc nhọn, được làm từ</t>
    </r>
    <r>
      <rPr>
        <sz val="14"/>
        <color rgb="FFFF0000"/>
        <rFont val="Times New Roman"/>
        <family val="1"/>
      </rPr>
      <t xml:space="preserve"> thép không gỉ.</t>
    </r>
    <r>
      <rPr>
        <sz val="14"/>
        <color theme="1"/>
        <rFont val="Times New Roman"/>
        <family val="1"/>
      </rPr>
      <t xml:space="preserve">
+ Đóng gói vô trùng từng cái. Không chứa nấm mốc, độc tố và chất gây sốt.</t>
    </r>
  </si>
  <si>
    <t>Chỉ nylon 2/0 kim tam giác 40mm 3/8c, dài 75cm</t>
  </si>
  <si>
    <r>
      <t xml:space="preserve">+ Chỉ phẫu thuật không tiêu tổng hợp Nylon số 2/0, dài 75cm, sợi chỉ chắc, dễ uốn, đàn hồi tốt, không bị đứt, không gây kích ứng với cơ thể.
+ Kim tam giác, dài 20mm, 24mm hoặc 26mm, vòng kim 3/8c. 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</si>
  <si>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đổi TSKT</t>
  </si>
  <si>
    <r>
      <t xml:space="preserve">+ Chỉ phẫu thuật không tiêu tổng hợp Nylon số 2/0, dài 75cm, sợi chỉ chắc, dễ uốn, đàn hồi tốt, không bị đứt, không gây kích ứng với cơ thể.
+ Kim tam giác, dài 20mm, 24mm hoặc 26mm, vòng kim 3/8c. Kim  nhẵn,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</si>
  <si>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t>Chỉ nylon 3/0 kim tam giác 40mm 3/8c, dài 75cm</t>
  </si>
  <si>
    <r>
      <t>+ Chỉ phẫu thuật không tiêu tổng hợp Nylon số 3/0, dài 75cm, sợi chỉ chắc, dễ uốn, đàn hồi tốt, không bị đứt, không gây kích ứng với cơ thể.
+</t>
    </r>
    <r>
      <rPr>
        <sz val="14"/>
        <color rgb="FFFF0000"/>
        <rFont val="Times New Roman"/>
        <family val="1"/>
      </rPr>
      <t xml:space="preserve"> Kim tam giác, dài 20mm, 24mm hoặc 26mm, vòng kim 3/8c. </t>
    </r>
    <r>
      <rPr>
        <sz val="14"/>
        <color theme="1"/>
        <rFont val="Times New Roman"/>
        <family val="1"/>
      </rPr>
      <t xml:space="preserve">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</si>
  <si>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 Nylon số 3/0, dài 75cm, sợi chỉ chắc, dễ uốn, đàn hồi tốt, không bị đứt, không gây kích ứng với cơ thể.
+</t>
    </r>
    <r>
      <rPr>
        <sz val="14"/>
        <color rgb="FFFF0000"/>
        <rFont val="Times New Roman"/>
        <family val="1"/>
      </rPr>
      <t xml:space="preserve"> Kim tam giác, dài 20mm, 24mm hoặc 26mm, vòng kim 3/8c. </t>
    </r>
    <r>
      <rPr>
        <sz val="14"/>
        <color theme="1"/>
        <rFont val="Times New Roman"/>
        <family val="1"/>
      </rPr>
      <t xml:space="preserve">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</si>
  <si>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phẫu thuật không tiêu tổng hợp Nylon số 3/0, dài 75cm, sợi chỉ chắc, dễ uốn, đàn hồi tốt, không bị đứt, không gây kích ứng với cơ thể.
+ Kim tam giác, dài 18cm, vòng kim 3/8c. Kim nhẵn, sắc nhọn, được</t>
    </r>
    <r>
      <rPr>
        <sz val="14"/>
        <color rgb="FFFF0000"/>
        <rFont val="Times New Roman"/>
        <family val="1"/>
      </rPr>
      <t xml:space="preserve">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</si>
  <si>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t>
    </r>
    <r>
      <rPr>
        <sz val="14"/>
        <color rgb="FFFF0000"/>
        <rFont val="Times New Roman"/>
        <family val="1"/>
      </rPr>
      <t xml:space="preserve">số 4/0, </t>
    </r>
    <r>
      <rPr>
        <sz val="14"/>
        <color theme="1"/>
        <rFont val="Times New Roman"/>
        <family val="1"/>
      </rPr>
      <t>dài 75cm, sợi chỉ chắc, dễ uốn, đàn hồi tốt, không bị đứt, không gây kích ứng với cơ thể.
+ Kim tam giác, dài 18cm, vòng kim 3/8c. Kim nhẵn, sắc nhọn, được</t>
    </r>
    <r>
      <rPr>
        <sz val="14"/>
        <color rgb="FFFF0000"/>
        <rFont val="Times New Roman"/>
        <family val="1"/>
      </rPr>
      <t xml:space="preserve">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</si>
  <si>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3/0, dài 75cm, sợi chỉ chắc, dễ uốn, đàn hồi tốt, không bị đứt, không gây kích ứng với cơ thể.
+ Kim tam giác, dài 18cm,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</si>
  <si>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t>
    </r>
    <r>
      <rPr>
        <sz val="14"/>
        <color rgb="FFFF0000"/>
        <rFont val="Times New Roman"/>
        <family val="1"/>
      </rPr>
      <t xml:space="preserve"> Nylon số 5/0</t>
    </r>
    <r>
      <rPr>
        <sz val="14"/>
        <color theme="1"/>
        <rFont val="Times New Roman"/>
        <family val="1"/>
      </rPr>
      <t xml:space="preserve">, dài 75cm, sợi chỉ chắc, dễ uốn, đàn hồi tốt, không bị đứt, không gây kích ứng với cơ thể.
+ Kim tam giác, dài 18cm,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</si>
  <si>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9/0,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</si>
  <si>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số 9/0,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</si>
  <si>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10/0,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</si>
  <si>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số 10/0,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</si>
  <si>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t>Chỉ Silk 3/0, 75cm, kim tam giác 3/8c, 26 mm</t>
  </si>
  <si>
    <r>
      <t xml:space="preserve">+ Chỉ phẫu thuật không tiêu tự nhiên Silk số 3/0, dài 75cm, sợi chỉ chắc, dễ uốn, đàn hồi tốt, không bị đứt, không gây kích ứng với cơ thể.
+ Kim tam giác dài 26 mm, vòng kim 3/8c. Kim nhẵn, sắc nhọn, được </t>
    </r>
    <r>
      <rPr>
        <sz val="14"/>
        <color rgb="FFFF0000"/>
        <rFont val="Times New Roman"/>
        <family val="1"/>
      </rPr>
      <t>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</si>
  <si>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tự nhiên Silk số 3/0, dài 75cm, sợi chỉ chắc, dễ uốn, đàn hồi tốt, không bị đứt, không gây kích ứng với cơ thể.
+ Kim tam giác dài 26 mm, vòng kim 3/8c.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</si>
  <si>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t xml:space="preserve">GM xem lại </t>
  </si>
  <si>
    <r>
      <t xml:space="preserve">+ Chỉ tan tổng hợp đa sợi polyglactin số 1, dài 90cm, sợi chỉ chắc, dễ uốn, đàn hồi tốt, không bị đứt, không gây kích ứng với cơ thể.
+ Kim tròn đầu tròn dài 40 mm, vòng kim 1/2c.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</si>
  <si>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tan tổng hợp đa sợi polyglactin số 2/0, dài 90cm, sợi chỉ chắc, dễ uốn, đàn hồi tốt, không bị đứt, không gây kích ứng với cơ thể.
+ Kim tròn đầu tròn, dài 36 mm, vòng kim 1/2c. Kim nhẵn, sắc nhọn, được l</t>
    </r>
    <r>
      <rPr>
        <sz val="14"/>
        <color rgb="FFFF0000"/>
        <rFont val="Times New Roman"/>
        <family val="1"/>
      </rPr>
      <t>àm từ thép không gỉ dùng trong y tế.</t>
    </r>
    <r>
      <rPr>
        <sz val="14"/>
        <color theme="1"/>
        <rFont val="Times New Roman"/>
        <family val="1"/>
      </rPr>
      <t xml:space="preserve">
+ Đóng gói vô trùng từng cái. Không chứa nấm mốc, độc tố và chất gây sốt.</t>
    </r>
  </si>
  <si>
    <r>
      <t>+ Chỉ tan tổng hợp đa sợi polyglactin số 2/0, dài 90cm, sợi chỉ chắc, dễ uốn, đàn hồi tốt, không bị đứt, không gây kích ứng với cơ thể.
+ Kim tròn đầu tròn, dài 36 mm, vòng kim 1/2c. Kim nhẵn, sắc nhọn, được l</t>
    </r>
    <r>
      <rPr>
        <sz val="14"/>
        <color rgb="FFFF0000"/>
        <rFont val="Times New Roman"/>
        <family val="1"/>
      </rPr>
      <t>àm từ thép không gỉ,.</t>
    </r>
    <r>
      <rPr>
        <sz val="14"/>
        <color theme="1"/>
        <rFont val="Times New Roman"/>
        <family val="1"/>
      </rPr>
      <t xml:space="preserve">
+ Đóng gói vô trùng từng cái. Không chứa nấm mốc, độc tố và chất gây sốt.</t>
    </r>
  </si>
  <si>
    <t>Chỉ tan tổng hợp đa sợi polyglactin 3/0 dài 75cm, kim tròn 20mm</t>
  </si>
  <si>
    <r>
      <t>+ Chỉ tan tổng hợp đa sợi polyglactin số 3/0, dài 75cm, sợi chỉ chắc, dễ uốn, đàn hồi tốt, không bị đứt, không gây kích ứng với cơ thể.
+ Kim tròn đầu tròn, dài 20mm hoặc 22mm hoặc 24mm hoặc 26mm. Kim nhẵn, sắc nhọn,</t>
    </r>
    <r>
      <rPr>
        <sz val="14"/>
        <color rgb="FFFF0000"/>
        <rFont val="Times New Roman"/>
        <family val="1"/>
      </rPr>
      <t xml:space="preserve"> được làm từ thép không gỉ dùng trong y tế.</t>
    </r>
    <r>
      <rPr>
        <sz val="14"/>
        <color theme="1"/>
        <rFont val="Times New Roman"/>
        <family val="1"/>
      </rPr>
      <t xml:space="preserve">
+ Đóng gói vô trùng từng cái. Không chứa nấm mốc, độc tố và chất gây sốt.</t>
    </r>
  </si>
  <si>
    <r>
      <t>+ Chỉ tan tổng hợp đa sợi polyglactin số 3/0, dài 75cm, sợi chỉ chắc, dễ uốn, đàn hồi tốt, không bị đứt, không gây kích ứng với cơ thể.
+ Kim tròn đầu tròn, dài 20mm hoặc 22mm hoặc 24mm hoặc 26mm. Kim nhẵn, sắc nhọn,</t>
    </r>
    <r>
      <rPr>
        <sz val="14"/>
        <color rgb="FFFF0000"/>
        <rFont val="Times New Roman"/>
        <family val="1"/>
      </rPr>
      <t xml:space="preserve"> được làm từ thép không gỉ.</t>
    </r>
    <r>
      <rPr>
        <sz val="14"/>
        <color theme="1"/>
        <rFont val="Times New Roman"/>
        <family val="1"/>
      </rPr>
      <t xml:space="preserve">
+ Đóng gói vô trùng từng cái. Không chứa nấm mốc, độc tố và chất gây sốt.</t>
    </r>
  </si>
  <si>
    <r>
      <t>+ Chỉ tan tổng hợp đơn sợi polydioxanone số 6/0, dài 45cm, sợi chỉ chắc, dễ uốn, đàn hồi tốt, không bị đứt, không gây kích ứng với cơ thể.
+ Kim tròn đầu tròn dài 13mm, vòng kim 1/2. Kim nhẵn, sắc nhọn, đ</t>
    </r>
    <r>
      <rPr>
        <sz val="14"/>
        <color rgb="FFFF0000"/>
        <rFont val="Times New Roman"/>
        <family val="1"/>
      </rPr>
      <t>ược làm từ thép không gỉ dùng trong y tế.</t>
    </r>
    <r>
      <rPr>
        <sz val="14"/>
        <color theme="1"/>
        <rFont val="Times New Roman"/>
        <family val="1"/>
      </rPr>
      <t xml:space="preserve">
+ Đóng gói vô trùng từng cái. Không chứa nấm mốc, độc tố và chất gây sốt.</t>
    </r>
  </si>
  <si>
    <r>
      <t>+ Chỉ tan tổng hợp đơn sợi polydioxanone số 6/0, dài 45cm, sợi chỉ chắc, dễ uốn, đàn hồi tốt, không bị đứt, không gây kích ứng với cơ thể.
+ Kim tròn đầu tròn dài 13mm, vòng kim 1/2. Kim nhẵn, sắc nhọn, đ</t>
    </r>
    <r>
      <rPr>
        <sz val="14"/>
        <color rgb="FFFF0000"/>
        <rFont val="Times New Roman"/>
        <family val="1"/>
      </rPr>
      <t>ược làm từ thép không gỉ.</t>
    </r>
    <r>
      <rPr>
        <sz val="14"/>
        <color theme="1"/>
        <rFont val="Times New Roman"/>
        <family val="1"/>
      </rPr>
      <t xml:space="preserve">
+ Đóng gói vô trùng từng cái. Không chứa nấm mốc, độc tố và chất gây sốt.</t>
    </r>
  </si>
  <si>
    <r>
      <t xml:space="preserve"> + Dây dẫn được </t>
    </r>
    <r>
      <rPr>
        <sz val="14"/>
        <color rgb="FFFF0000"/>
        <rFont val="Times New Roman"/>
        <family val="1"/>
      </rPr>
      <t>làm từ nhựa dùng trong y tế</t>
    </r>
    <r>
      <rPr>
        <sz val="14"/>
        <color theme="1"/>
        <rFont val="Times New Roman"/>
        <family val="1"/>
      </rPr>
      <t>, dẻo, mềm, dai, trong suốt có độ đàn hồi cao, không chứa DEHP, không gãy gập khi bảo quản và sử dụng, không bị chảy thuốc, dịch. 
+ Chiều dài dây ≥ 1600 mm.
+ Có: chỗ tiêm thuốc trên dây,
+ Có van thoát khí (có air), bầu đếm giọt (20 giọt/ml), có bộ phận điều chỉnh lưu lượng chảy (khóa).
+ Loại không kim.
+ Đầu nối của dây truyền có đầu bảo vệ và gắn khớp với các loại kim luồn. 
+ Đóng gói vô trùng từng bộ. Không có nấm mốc, độc tố và chất gây sốt</t>
    </r>
  </si>
  <si>
    <t>+ Đóng gói vô trùng rời từng bộ dây một
+ Có dấu hướng dẫn vị trí xé
+ Dây dẫn mềm dẻo, dai, trong suốt, độ đàn hồi cao, không gãy gập khi bảo quản và sử dụng, không bị chảy thuốc, dịch. Chiều dài dây ≥ 1600 mm
+ Có chỗ tiêm thuốc trên dây
+ Bầu đếm giọt: có độ đàn hồi, bầu nhỏ giọt trong suốt, không vàng ố,  cho phép thấy rõ và kiểm tra tốc độ chảy của dịch truyền, đầu nhọn sắc, dễ dàng xuyên qua nút chai dịch truyền, có nắp bảo vệ an toàn. 
+ Bộ điều chỉnh lưu lượng: Bộ điều chỉnh lưu lượng phải điều chỉnh được lưu lượng của dịch truyền từ không đến cực đại, con lăn di chuyển dễ dàng, khóa chỉnh giọt vững chắc và đảm bảo tốc độ truyền ổn định khi cài đặt tốc độ truyền.
+ Có air (Van khí)
- Loại không kim:
+ Đầu dây truyền dịch kết nối khớp được với kim luồn chắc chắn,  an toàn trong khi sử dụng, có nắp bảo vệ; đầu nối có khớp vặn để khóa chặt kim, gắn khớp với kim luồn. 
- Loại có kim:
+ Đầu nối giữa dây truyền và kim chắc chắn, kim hoặc lớp bảo vệ không rớt khỏi đầu nối khi xé bao.
+ Kim sắc nhọn, không gỉ sét, đầu kim được bảo vệ bằng nắp nhựa an toàn, đầu nối có khớp vặn để khóa chặt kim, gắn khớp với kim luồn.</t>
  </si>
  <si>
    <r>
      <t xml:space="preserve"> + Dây dẫn được </t>
    </r>
    <r>
      <rPr>
        <sz val="14"/>
        <color rgb="FFFF0000"/>
        <rFont val="Times New Roman"/>
        <family val="1"/>
      </rPr>
      <t>làm từ nhựa</t>
    </r>
    <r>
      <rPr>
        <sz val="14"/>
        <color theme="1"/>
        <rFont val="Times New Roman"/>
        <family val="1"/>
      </rPr>
      <t>, dẻo, mềm, dai, trong suốt có độ đàn hồi cao, không chứa DEHP, không gãy gập khi bảo quản và sử dụng, không bị chảy thuốc, dịch. 
+ Chiều dài dây ≥ 1600 mm.
+ Có: chỗ tiêm thuốc trên dây,
+ Có van thoát khí (có air), bầu đếm giọt (20 giọt/ml), có bộ phận điều chỉnh lưu lượng chảy (khóa).
+ Loại không kim.
+ Đầu nối của dây truyền có đầu bảo vệ và gắn khớp với các loại kim luồn. 
+ Đóng gói vô trùng từng bộ. Không có nấm mốc, độc tố và chất gây sốt</t>
    </r>
  </si>
  <si>
    <r>
      <t>+ Chất liệu:</t>
    </r>
    <r>
      <rPr>
        <sz val="14"/>
        <color rgb="FFFF0000"/>
        <rFont val="Times New Roman"/>
        <family val="1"/>
      </rPr>
      <t xml:space="preserve"> nhựa dùng trong y tế không chứa DEHP,</t>
    </r>
    <r>
      <rPr>
        <sz val="14"/>
        <color theme="1"/>
        <rFont val="Times New Roman"/>
        <family val="1"/>
      </rPr>
      <t xml:space="preserve"> dài  ≥ 20cm 
+ Dây truyền mềm dẻo, trong suốt, chống xoắn, không dò rỉ và có độ dài đạt yêu cầu.
+ Tích hợp 3 van và có nắp bảo vệ vô trùng.
+ Có khóa điều chỉnh dễ dàng, chắc chắn và khóa chặn được dòng chảy của dịch khi cần.
+ Dây nối chắc chắn, tương thích với hệ thống dây truyền, dầu van nối khớp với các loại kim luồn chắc chắn.
+ Đóng gói vô trùng từng dây một. Không chứa nấm mốc, độc tố và chất gây sốt.</t>
    </r>
  </si>
  <si>
    <t xml:space="preserve">+ Đóng gói vô trùng từng dây một.
+ Dây truyền mềm dẻo, trong suốt, chống soắn, không dò rỉ và có độ dài đạt yêu cầu.
+ Tích hợp 3 van và có nắp bảo vệ vô trùng.
+ Có khóa điều chỉnh dễ dàng, chắc chắn và khóa chặn được dòng chảy của dịch khi cần.
+ Đầu van nối khớp với kim luồn chắc chắn, không bị xì thuốc, dịch ra ngoài.
+ 2 đầu van còn lại gắn khớp được với dây truyền chắc chắn không bị súc khi sử dụng. 
</t>
  </si>
  <si>
    <r>
      <t>+ Chất liệu:</t>
    </r>
    <r>
      <rPr>
        <sz val="14"/>
        <color rgb="FFFF0000"/>
        <rFont val="Times New Roman"/>
        <family val="1"/>
      </rPr>
      <t xml:space="preserve"> nhựa, không chứa DEHP,</t>
    </r>
    <r>
      <rPr>
        <sz val="14"/>
        <color theme="1"/>
        <rFont val="Times New Roman"/>
        <family val="1"/>
      </rPr>
      <t xml:space="preserve"> dài  ≥ 20cm 
+ Dây truyền mềm dẻo, trong suốt, chống xoắn, không dò rỉ và có độ dài đạt yêu cầu.
+ Tích hợp 3 van và có nắp bảo vệ vô trùng.
+ Có khóa điều chỉnh dễ dàng, chắc chắn và khóa chặn được dòng chảy của dịch khi cần.
+ Dây nối chắc chắn, tương thích với hệ thống dây truyền, dầu van nối khớp với các loại kim luồn chắc chắn.
+ Đóng gói vô trùng từng dây một. Không chứa nấm mốc, độc tố và chất gây sốt.</t>
    </r>
  </si>
  <si>
    <r>
      <t>+ Chất liệu: nhựa dùng trong y tế không chứa DEHP, không gây kích ứng. Kích cỡ dùng dùng cho trẻ em, bộ phần gồm dây dẫn và gọng mũi.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van oxy. </t>
    </r>
    <r>
      <rPr>
        <sz val="14"/>
        <color theme="1"/>
        <rFont val="Times New Roman"/>
        <family val="1"/>
      </rPr>
      <t xml:space="preserve">
+ Đóng gói tiệt trung từng cái. Không có nấm, độc tố.</t>
    </r>
  </si>
  <si>
    <t xml:space="preserve">+ Đóng gói vô trùng rời từng cái một
+ Dây dẫn mềm dẻo, dai, độ đàn hồi cao, không gãy gập khi bảo quản và sử dụng, không bị thoát khí ra ngoài khi sử dụng
+ 2 gọng kính của dây đúng vị trí mũi, đầu tròn, trơn, không sắc bén
+ Đầu nối gắn chặt được vào van oxy. </t>
  </si>
  <si>
    <t>van oxy---&gt; bình làm ẩm</t>
  </si>
  <si>
    <r>
      <t xml:space="preserve">+ Chất liệu: </t>
    </r>
    <r>
      <rPr>
        <sz val="14"/>
        <color rgb="FFFF0000"/>
        <rFont val="Times New Roman"/>
        <family val="1"/>
      </rPr>
      <t>nhựa,</t>
    </r>
    <r>
      <rPr>
        <sz val="14"/>
        <color theme="1"/>
        <rFont val="Times New Roman"/>
        <family val="1"/>
      </rPr>
      <t xml:space="preserve"> không chứa DEHP, không gây kích ứng. Kích cỡ dùng dùng cho trẻ em, bộ phần gồm dây dẫn và gọng mũi.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bình làm ẩm.</t>
    </r>
    <r>
      <rPr>
        <sz val="14"/>
        <color theme="1"/>
        <rFont val="Times New Roman"/>
        <family val="1"/>
      </rPr>
      <t xml:space="preserve">
+ Đóng gói tiệt trung từng cái. Không có nấm, độc tố.</t>
    </r>
  </si>
  <si>
    <r>
      <t>+ Chất liệu: nhựa dùng trong y tế không chứa DEHP, không gây kích ứng. Kích cỡ dùng dùng cho người lớn, bộ phần gồm dây dẫn và gọng mũi.
+ Chiều dài ≥ 1,8m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van oxy.</t>
    </r>
    <r>
      <rPr>
        <sz val="14"/>
        <color theme="1"/>
        <rFont val="Times New Roman"/>
        <family val="1"/>
      </rPr>
      <t xml:space="preserve"> 
+ Đóng gói tiệt trung từng cái. Không có nấm, độc tố.</t>
    </r>
  </si>
  <si>
    <r>
      <t xml:space="preserve">+ Chất liệu: </t>
    </r>
    <r>
      <rPr>
        <sz val="14"/>
        <color rgb="FFFF0000"/>
        <rFont val="Times New Roman"/>
        <family val="1"/>
      </rPr>
      <t xml:space="preserve">nhựa, </t>
    </r>
    <r>
      <rPr>
        <sz val="14"/>
        <color theme="1"/>
        <rFont val="Times New Roman"/>
        <family val="1"/>
      </rPr>
      <t>không chứa DEHP, không gây kích ứng. Kích cỡ dùng dùng cho người lớn, bộ phần gồm dây dẫn và gọng mũi.
+ Chiều dài ≥ 1,8m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bình làm ẩm</t>
    </r>
    <r>
      <rPr>
        <sz val="14"/>
        <color theme="1"/>
        <rFont val="Times New Roman"/>
        <family val="1"/>
      </rPr>
      <t xml:space="preserve"> 
+ Đóng gói tiệt trung từng cái. Không có nấm, độc tố.</t>
    </r>
  </si>
  <si>
    <r>
      <t>+ Chất liệu:</t>
    </r>
    <r>
      <rPr>
        <sz val="14"/>
        <color rgb="FFFF0000"/>
        <rFont val="Times New Roman"/>
        <family val="1"/>
      </rPr>
      <t xml:space="preserve"> nhựa dùng trong y tế,</t>
    </r>
    <r>
      <rPr>
        <sz val="14"/>
        <color theme="1"/>
        <rFont val="Times New Roman"/>
        <family val="1"/>
      </rPr>
      <t xml:space="preserve"> không chứa DEHP,
+ Chiều dài ≥ 2m .
'+ Dây dẫn mềm dẻo, dai, độ đàn hồi cao, không gãy gập khi bảo quản và sử dụng, không bị thoát khí ra ngoài khi sử dụng
+ Đầu nối gắn chặt được vào van oxy và thiếu bị nối.
+ Đóng gói tiệt trung từng cái. Không có nấm mốc, độc tố, chất gây sốt</t>
    </r>
  </si>
  <si>
    <t>+ Đóng gói vô trùng rời từng cái một
+ Dây dẫn mềm dẻo, dai, độ đàn hồi cao, không gãy gập khi bảo quản và sử dụng, không bị thoát khí ra ngoài khi sử dụng
+ Đầu nối gắn chặt được vào van oxy và thiếu bị nối.</t>
  </si>
  <si>
    <r>
      <t>+ Chất liệu:</t>
    </r>
    <r>
      <rPr>
        <sz val="14"/>
        <color rgb="FFFF0000"/>
        <rFont val="Times New Roman"/>
        <family val="1"/>
      </rPr>
      <t xml:space="preserve"> nhựa,</t>
    </r>
    <r>
      <rPr>
        <sz val="14"/>
        <color theme="1"/>
        <rFont val="Times New Roman"/>
        <family val="1"/>
      </rPr>
      <t xml:space="preserve"> không chứa DEHP,
+ Chiều dài ≥ 2m .
'+ Dây dẫn mềm dẻo, dai, độ đàn hồi cao, không gãy gập khi bảo quản và sử dụng, không bị thoát khí ra ngoài khi sử dụng
+ Đầu nối gắn chặt được </t>
    </r>
    <r>
      <rPr>
        <sz val="14"/>
        <color rgb="FFFF0000"/>
        <rFont val="Times New Roman"/>
        <family val="1"/>
      </rPr>
      <t>vào bình làm ẩm</t>
    </r>
    <r>
      <rPr>
        <sz val="14"/>
        <color theme="1"/>
        <rFont val="Times New Roman"/>
        <family val="1"/>
      </rPr>
      <t xml:space="preserve"> và thiết bị nối.
+ Đóng gói tiệt trung từng cái. Không có nấm mốc, độc tố, chất gây sốt</t>
    </r>
  </si>
  <si>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người lớn.
+ Dây dẫn dài ≥2m, mềm dẻo, dai, độ đàn hồi cao, đảm bảo khí được tuần hoàn, không gãy gập khi bảo quản và sử dụng.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không rò rỉ.
+ Đóng gói tiệt trung từng cái. Không có nấm mốc, độc tố.</t>
    </r>
  </si>
  <si>
    <t xml:space="preserve">+ Đóng gói vô trùng rời từng cái một
+ Dây dẫn mềm dẻo, dai, độ đàn hồi cao, không gãy gập khi bảo quản và sử dụng
+ Có dây đeo điều chỉnh bảo đảm sự thoải mái nhất cho bệnh nhân
+ Bầu đựng thuốc không rò rỉ
+ Thanh cố định mũi không rỉ sét, không sắc bén
+ Đầu dây nối gắn chặt với van phun khí dung
+ Mặt nạ mềm mại, không có cạnh sắc bén, viền bo tròn. </t>
  </si>
  <si>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người lớn.
+ Dây dẫn dài ≥2m, mềm dẻo, dai, độ đàn hồi cao, đảm bảo khí được tuần hoàn, không gãy gập khi bảo quản và sử dụng.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có chia vạch, không rò rỉ.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</si>
  <si>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phun khí dung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không rò rỉ.
+ Đóng gói tiệt trung từng cái. Không có nấm mốc, độc tố.</t>
    </r>
  </si>
  <si>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phun khí dung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có chia vặch không rò rỉ.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</si>
  <si>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không gây kích ứng.
+ Mặt nạ mềm mại, không có cạnh sắc bén, viền bo tròn, không gây tổn thương mô khi sử dụng. Kích cỡ dùng được cho người lớn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Đóng gói tiệt trung từng cái. Không có nấm mốc, độc tố.</t>
    </r>
  </si>
  <si>
    <t xml:space="preserve">+ Đóng gói vô trùng rời từng cái một
+ Dây dẫn mềm dẻo, dai, độ đàn hồi cao, không gãy gập khi bảo quản và sử dụng
+ Có dây điều chỉnh đảm bảo giữ được mặt nạ khi sử dụng với đầu người bệnh
+ Thanh cố định mũi không rỉ sét, không sắc bén
+ Túi dự trữ khí không bị rách, thủng
+ Đầu nối gắn chặt được vào van oxy
+ Mặt nạ mềm mại, không có cạnh sắc bén, viền bo tròn
+ Đầu nối giữa túi khí dự trữ và mặt nạ đủ chặt không lỏng lẻo.
+ Có van 1 chiều </t>
  </si>
  <si>
    <r>
      <t xml:space="preserve">+ Chất liệu: </t>
    </r>
    <r>
      <rPr>
        <sz val="14"/>
        <color rgb="FFFF0000"/>
        <rFont val="Times New Roman"/>
        <family val="1"/>
      </rPr>
      <t xml:space="preserve">nhựa, </t>
    </r>
    <r>
      <rPr>
        <sz val="14"/>
        <color theme="1"/>
        <rFont val="Times New Roman"/>
        <family val="1"/>
      </rPr>
      <t>không gây kích ứng.
+ Mặt nạ mềm mại, không có cạnh sắc bén, viền bo tròn, không gây tổn thương mô khi sử dụng. Kích cỡ dùng được cho người lớn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</si>
  <si>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xml:space="preserve">,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Đuợc tiệt trùng đóng gói riêng từng cái.
</t>
    </r>
  </si>
  <si>
    <r>
      <t xml:space="preserve">+ Chất liệu: </t>
    </r>
    <r>
      <rPr>
        <sz val="14"/>
        <color rgb="FFFF0000"/>
        <rFont val="Times New Roman"/>
        <family val="1"/>
      </rPr>
      <t>nhựa,</t>
    </r>
    <r>
      <rPr>
        <sz val="14"/>
        <color theme="1"/>
        <rFont val="Times New Roman"/>
        <family val="1"/>
      </rPr>
      <t xml:space="preserve">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Đuợc tiệt trùng đóng gói riêng từng cái.
</t>
    </r>
  </si>
  <si>
    <r>
      <t xml:space="preserve">+ Chất liệu mask </t>
    </r>
    <r>
      <rPr>
        <sz val="14"/>
        <color rgb="FFFF0000"/>
        <rFont val="Times New Roman"/>
        <family val="1"/>
      </rPr>
      <t xml:space="preserve">bằng nhựa PVC dùng trong y </t>
    </r>
    <r>
      <rPr>
        <sz val="14"/>
        <color theme="1"/>
        <rFont val="Times New Roman"/>
        <family val="1"/>
      </rPr>
      <t>tế, không gây kích ứng da, thiết kế vừa với cấu trúc khuôn mặt 
+ Bóng đệm mềm mại
+ Vale bóng đệm chắc chắn, không rò rĩ.
+ Khớp nối dây dẫn máy thở tương thích tốt.
+ Có móc cài dây cố định sau gáy bệnh nhân.
+ Đóng gói tiệt trung từng cái. Không có nấm mốc, độc tố.</t>
    </r>
  </si>
  <si>
    <t>+ Chất liệu mask bằng nhựa PVC
+ Bóng đệm mềm mại, chất liệu không gây kích ứng da.
+ Vale bóng đệm chắc chắn, không rò rĩ.
+ Khớp nối dây dẫn máy thở tương thích tốt.
+ Có móc cài dây cố định sau gáy bệnh nhân.
+ Đuợc tiệt trùng đóng gói riêng từng cái.</t>
  </si>
  <si>
    <r>
      <rPr>
        <sz val="14"/>
        <color rgb="FFFF0000"/>
        <rFont val="Times New Roman"/>
        <family val="1"/>
      </rPr>
      <t>+ Size: 4, 5</t>
    </r>
    <r>
      <rPr>
        <sz val="14"/>
        <color theme="1"/>
        <rFont val="Times New Roman"/>
        <family val="1"/>
      </rPr>
      <t xml:space="preserve">
+ Chất liệu mask </t>
    </r>
    <r>
      <rPr>
        <sz val="14"/>
        <color rgb="FFFF0000"/>
        <rFont val="Times New Roman"/>
        <family val="1"/>
      </rPr>
      <t>bằng nhựa</t>
    </r>
    <r>
      <rPr>
        <sz val="14"/>
        <color theme="1"/>
        <rFont val="Times New Roman"/>
        <family val="1"/>
      </rPr>
      <t>, không gây kích ứng da, thiết kế vừa với cấu trúc khuôn mặt 
+ Bóng đệm mềm mại
+ Vale bóng đệm chắc chắn, không rò rĩ.
+ Khớp nối dây dẫn máy thở tương thích tốt.
+ Có móc cài dây cố định sau gáy bệnh nhân.
+ Đóng gói tiệt trung từng cái. Không có nấm mốc, độc tố.</t>
    </r>
  </si>
  <si>
    <t>+ Chất liệu silicon, không gây kích ứng.
+ Bóng chèn trơn láng ôm sát, không gây sang chấn thành sau họng
+ Dây dẫn khí chắc chắn
+ Van bơm chắc không rò rỉ
+ Khớp nối đầu nối tương thích với thiết bị máy thở
+ Đóng gói tiệt trùng từng cái. Không có nấm mốc, độc tố.</t>
  </si>
  <si>
    <t>+ Đóng gói vô trùng từng cái một
+ Chất liệu silicon 
+ Bóng chèn trơn láng ôm sát, không gây sang chấn thành sau họng
+ Dây dẫn khí chắc chắn
+ Van bơm chắc không rò rỉ
+ Khớp nối đầu nối tương thích với thiết bị máy thở</t>
  </si>
  <si>
    <t>+ Chất liệu silicon, không gây kích ứng.
+ Bóng chèn trơn láng ôm sát, không gây sang chấn thành sau họng
+ Dây dẫn khí chắc chắn
+ Van bơm chắc không rò rỉ
+ Khớp nối đầu nối tương thích với thiết bị máy thở.
+ Đóng gói tiệt trùng từng cái. Không có nấm mốc, độc tố.</t>
  </si>
  <si>
    <r>
      <t>+ Dây nối</t>
    </r>
    <r>
      <rPr>
        <sz val="14"/>
        <color rgb="FFFF0000"/>
        <rFont val="Times New Roman"/>
        <family val="1"/>
      </rPr>
      <t xml:space="preserve"> bằng nhựa PVC dùng trong y tế, </t>
    </r>
    <r>
      <rPr>
        <sz val="14"/>
        <color theme="1"/>
        <rFont val="Times New Roman"/>
        <family val="1"/>
      </rPr>
      <t>không chứa DEHP, dài 140cm
+ Thân ống mềm dẻo, trong suốt, chống xoắn
+ Có đầu khóa: 1 đầu  vặn xoắn khớp với đầu của Bơm tiêm điện, 1 đầu khớp với Kim luồn hoặc chạc ba.
+ Đóng gói tiệt trung từng cái. Không có nấm mốc, độc tố.</t>
    </r>
  </si>
  <si>
    <t>+ Thân ống mềm mại, trong suốt, không bục xì và chống xoắn
+ Đóng gói vô trùng từng cái một
+ có đầu khóa: 1 đầu  vặn xoắn khớp với đầu của Bơm tiêm điện, 1 đầu khớp với Kim luồn hoặc chạc ba.</t>
  </si>
  <si>
    <t xml:space="preserve">Lỗi type: "Đóng gói tiệt trung từng cái." </t>
  </si>
  <si>
    <t xml:space="preserve">Dây nối cho máy bơm tiêm tự động </t>
  </si>
  <si>
    <r>
      <t>+ Dây nối</t>
    </r>
    <r>
      <rPr>
        <sz val="14"/>
        <color rgb="FFFF0000"/>
        <rFont val="Times New Roman"/>
        <family val="1"/>
      </rPr>
      <t xml:space="preserve"> bằng nhựa, </t>
    </r>
    <r>
      <rPr>
        <sz val="14"/>
        <color theme="1"/>
        <rFont val="Times New Roman"/>
        <family val="1"/>
      </rPr>
      <t xml:space="preserve">không chứa DEHP, dài </t>
    </r>
    <r>
      <rPr>
        <sz val="14"/>
        <color theme="1"/>
        <rFont val="Calibri"/>
        <family val="2"/>
      </rPr>
      <t>≥</t>
    </r>
    <r>
      <rPr>
        <sz val="14"/>
        <color theme="1"/>
        <rFont val="Times New Roman"/>
        <family val="1"/>
      </rPr>
      <t xml:space="preserve"> 140cm
+ Thân ống mềm dẻo, trong suốt, chống xoắn
+ Có đầu khóa: 1 đầu  vặn xoắn khớp với đầu của Bơm tiêm điện, 1 đầu khớp với Kim luồn hoặc chạc ba.
+ Đóng gói tiệt trung từng cái. Không có nấm mốc, độc tố.</t>
    </r>
  </si>
  <si>
    <t xml:space="preserve">Ống đặt nội khí quản có bóng </t>
  </si>
  <si>
    <r>
      <t xml:space="preserve">+ Kích cỡ: 3; 4; 5; 5,5; 6; 6,5; 7;7,5; 8
+ Ống được </t>
    </r>
    <r>
      <rPr>
        <sz val="14"/>
        <color rgb="FFFF0000"/>
        <rFont val="Times New Roman"/>
        <family val="1"/>
      </rPr>
      <t>làm bằng nhựa PVC dùng trong y tế</t>
    </r>
    <r>
      <rPr>
        <sz val="14"/>
        <color theme="1"/>
        <rFont val="Times New Roman"/>
        <family val="1"/>
      </rPr>
      <t>, không chứa DEHP, không gây dị ứng
+ Ống trong suốt, có độ cong sinh lý, có chia vạch rõ nét, thành ống chắc, lòng ống đảm bảo thông khí. 
+ Đầu ống trơn nhẵn, mềm, không gây chấn thương niêm mạc khi đặt.
+ Bóng mềm, không dễ vỡ
+ Có 1 mắt trên vát
+ Trên đầu có đầu rời hình chữ T gắn vừa đầu ambu bóp bóng và gắn vừa dây dẫn máy thở.
+ Đóng gói tiệt trung từng cái. Không có nấm mốc, độc tố, chất gây sốt</t>
    </r>
  </si>
  <si>
    <r>
      <rPr>
        <b/>
        <sz val="14"/>
        <color rgb="FFFF0000"/>
        <rFont val="Times New Roman"/>
        <family val="1"/>
      </rPr>
      <t>Ống đặt nội khí quản có bóng các cỡ 3; 4; 5; 5,5; 6; 6,5; 7;7,5; 8</t>
    </r>
    <r>
      <rPr>
        <sz val="14"/>
        <color theme="1"/>
        <rFont val="Times New Roman"/>
        <family val="1"/>
      </rPr>
      <t xml:space="preserve">
+ Đóng gói vô trùng rời từng cái một
+ Có chia vạch rõ nét giúp đặt ống chính xác, thành ống chắc, lòng ống bảo đảm thông khí
+ Ống trong suốt không ố vàng, có độ cong </t>
    </r>
    <r>
      <rPr>
        <sz val="14"/>
        <color rgb="FFFF0000"/>
        <rFont val="Times New Roman"/>
        <family val="1"/>
      </rPr>
      <t>sinh lý</t>
    </r>
    <r>
      <rPr>
        <sz val="14"/>
        <color theme="1"/>
        <rFont val="Times New Roman"/>
        <family val="1"/>
      </rPr>
      <t xml:space="preserve">
+ Bóng chèn nguyên vẹn, không bị bục xì
+ Đầu dưới của ống vát trơn nhẵn không sắc nhọn
+ Có 1 mắt trên vát
+ Trên đầu có đầu rời hình chữ T gắn vừa đầu ambu bóp bóng và gắn vừa dây dẫn máy thở.</t>
    </r>
  </si>
  <si>
    <r>
      <t xml:space="preserve">+ Kích cỡ: 3; 4; 5; 5,5; 6; 6,5; 7;7,5; 8
+ Ống được </t>
    </r>
    <r>
      <rPr>
        <sz val="14"/>
        <color rgb="FFFF0000"/>
        <rFont val="Times New Roman"/>
        <family val="1"/>
      </rPr>
      <t>làm bằng nhựa,</t>
    </r>
    <r>
      <rPr>
        <sz val="14"/>
        <color theme="1"/>
        <rFont val="Times New Roman"/>
        <family val="1"/>
      </rPr>
      <t xml:space="preserve"> không chứa DEHP, không gây dị ứng
+ Ống trong suốt, có độ cong sinh lý, có chia vạch rõ nét, thành ống chắc, lòng ống đảm bảo thông khí. 
+ Đầu ống trơn nhẵn, mềm, không gây chấn thương niêm mạc khi đặt.
+ Bóng mềm, không dễ vỡ
+ Có 1 mắt trên vát
+ Trên đầu có đầu rời hình chữ T gắn vừa đầu ambu bóp bóng và gắn vừa dây dẫn máy thở.
+ Đóng gói tiệt trung từng cái. Không có nấm mốc, độc tố, chất gây sốt</t>
    </r>
  </si>
  <si>
    <t xml:space="preserve">Ống đặt nội khí quản có lò xo </t>
  </si>
  <si>
    <r>
      <t>+ Kích cỡ: từ 5.0 đến 6.5
+ Ống được l</t>
    </r>
    <r>
      <rPr>
        <sz val="14"/>
        <color rgb="FFFF0000"/>
        <rFont val="Times New Roman"/>
        <family val="1"/>
      </rPr>
      <t xml:space="preserve">àm bằng nhựa PVC dùng trong y tế, </t>
    </r>
    <r>
      <rPr>
        <sz val="14"/>
        <color theme="1"/>
        <rFont val="Times New Roman"/>
        <family val="1"/>
      </rPr>
      <t>không chứa DEHP, không gây dị ứng.
+ Lò xo giá cố làm bằng thép không gỉ, chống xoắn.
+ Ống có độ cong sinh lý, vạch chia rõ ràng
+ Đầu ống trơn nhẵn,
+ Đóng gói tiệt trung từng cái. Không có nấm mốc, độc tố, chất gây sốt</t>
    </r>
  </si>
  <si>
    <r>
      <rPr>
        <b/>
        <sz val="14"/>
        <color rgb="FFFF0000"/>
        <rFont val="Times New Roman"/>
        <family val="1"/>
      </rPr>
      <t>Ống đặt nội khí quản có lò xo các cỡ từ 5,0 đến 6,5</t>
    </r>
    <r>
      <rPr>
        <sz val="14"/>
        <color theme="1"/>
        <rFont val="Times New Roman"/>
        <family val="1"/>
      </rPr>
      <t xml:space="preserve">
+ Bao bì đóng gói rời từng cái một còn nguyên được hấp vô trùng, không rách, thủng.
+ Ống trơn nhẵn đảm bảo thông khí.
+ Lò xo còn mới, có độ đàn hồi tốt, không có dấu hiệu rỉ sét.
+ Bóng chèn còn nguyên, không có dấu hiệu bục xì.</t>
    </r>
  </si>
  <si>
    <r>
      <t>+ Kích cỡ: từ 5.0 đến 6.5
+ Ống được l</t>
    </r>
    <r>
      <rPr>
        <sz val="14"/>
        <color rgb="FFFF0000"/>
        <rFont val="Times New Roman"/>
        <family val="1"/>
      </rPr>
      <t xml:space="preserve">àm bằng nhựa, </t>
    </r>
    <r>
      <rPr>
        <sz val="14"/>
        <color theme="1"/>
        <rFont val="Times New Roman"/>
        <family val="1"/>
      </rPr>
      <t>không chứa DEHP, không gây dị ứng.
+ Lò xo giá cố làm bằng thép không gỉ, chống xoắn.
+ Ống có độ cong sinh lý, vạch chia rõ ràng
+ Đầu ống trơn nhẵn,
+ Đóng gói tiệt trung từng cái. Không có nấm mốc, độc tố, chất gây sốt</t>
    </r>
  </si>
  <si>
    <r>
      <t>+ Chất liệu</t>
    </r>
    <r>
      <rPr>
        <sz val="14"/>
        <color rgb="FFFF0000"/>
        <rFont val="Times New Roman"/>
        <family val="1"/>
      </rPr>
      <t>: nhựa dùng trong y tế.</t>
    </r>
    <r>
      <rPr>
        <sz val="14"/>
        <color theme="1"/>
        <rFont val="Times New Roman"/>
        <family val="1"/>
      </rPr>
      <t xml:space="preserve">
+ Ống xếp co giãn và có thể xoay, trong suốt, không rạn nứt
+ Dài 15cm, đầu nối 22M/15F.
+ Nắp kép: Nắp lật có cổng 8mm để kết nối với thiết bị và cổng 4mm cho đường lấy mẫu.
+ 02 đầu gắn khớp với thiết bị.</t>
    </r>
  </si>
  <si>
    <t>+ Ống xếp co giãn và có thể xoay, trong suốt, không rạn nứt
+ Dài 15cm, đầu nối 22M/15F.
+ Nắp kép: Nắp lật có cổng 8mm để kết nối với thiết bị và cổng 4mm cho đường lấy mẫu.
+ 02 đầu gắn khớp với thiết bị.</t>
  </si>
  <si>
    <r>
      <t>+ Chất liệu</t>
    </r>
    <r>
      <rPr>
        <sz val="14"/>
        <color rgb="FFFF0000"/>
        <rFont val="Times New Roman"/>
        <family val="1"/>
      </rPr>
      <t>: nhựa</t>
    </r>
    <r>
      <rPr>
        <sz val="14"/>
        <color theme="1"/>
        <rFont val="Times New Roman"/>
        <family val="1"/>
      </rPr>
      <t xml:space="preserve">
+ Ống xếp co giãn và có thể xoay, trong suốt, không rạn nứt
+ Dài 15cm, đầu nối 22M/15F.
+ Nắp kép: Nắp lật có cổng 8mm để kết nối với thiết bị và cổng 4mm cho đường lấy mẫu.
+ 02 đầu gắn khớp với thiết bị.</t>
    </r>
  </si>
  <si>
    <t xml:space="preserve">Ống hút đàm nhi, có khóa </t>
  </si>
  <si>
    <r>
      <t xml:space="preserve">+ Chất liệu: </t>
    </r>
    <r>
      <rPr>
        <sz val="14"/>
        <color rgb="FFFF0000"/>
        <rFont val="Times New Roman"/>
        <family val="1"/>
      </rPr>
      <t>nhựa PVC dùng trong y tế</t>
    </r>
    <r>
      <rPr>
        <sz val="14"/>
        <color theme="1"/>
        <rFont val="Times New Roman"/>
        <family val="1"/>
      </rPr>
      <t>, mềm, dẻo, trong, nhẵn, không gây tổn thương niêm mạc khi sử dụng, không độc hại, không gây kich ứng.
+ Có khóa, kích cỡ: từ 8F đến 12F (dùng cho nhi)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</si>
  <si>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r>
      <rPr>
        <b/>
        <sz val="14"/>
        <color rgb="FFFF0000"/>
        <rFont val="Times New Roman"/>
        <family val="1"/>
      </rPr>
      <t>Ống hút đàm nhi, có khóa số 8F đến 12F</t>
    </r>
    <r>
      <rPr>
        <sz val="14"/>
        <color theme="1"/>
        <rFont val="Times New Roman"/>
        <family val="1"/>
      </rPr>
      <t xml:space="preserve">
+ Bao bì còn nguyên không rách, thủng
+ Đóng gói vô trùng rời từng cái một
+ Ống trơn nhẵn, mềm, dẻo, trong suốt, thông khí, không bục xì.
+ Không bị ẩm ướt, nấm mốc.
+ Đầu ống có 2 mắt bên, thông khí, không bị tắc.
+ Đầu ống hút mềm mại, không sắc bén.
+ Đầu trên nối khớp với dây máy hút dịch chắc chắn, không bị rơi ra khi đang sử dụng.
+Có van đóng mở dễ dàng, khi đóng khớp và kín đảm bảo thông khí khi hút.</t>
    </r>
  </si>
  <si>
    <r>
      <t xml:space="preserve">+ Chất liệu: </t>
    </r>
    <r>
      <rPr>
        <sz val="14"/>
        <color rgb="FFFF0000"/>
        <rFont val="Times New Roman"/>
        <family val="1"/>
      </rPr>
      <t>nhựa</t>
    </r>
    <r>
      <rPr>
        <sz val="14"/>
        <color theme="1"/>
        <rFont val="Times New Roman"/>
        <family val="1"/>
      </rPr>
      <t>, mềm, dẻo, trong, nhẵn, không gây tổn thương niêm mạc khi sử dụng, không độc hại, không gây kich ứng.
+ Có khóa, kích cỡ: từ 8F đến 12F (dùng cho nhi)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</si>
  <si>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t>Ống hút đàm người lớn, có khóa</t>
  </si>
  <si>
    <r>
      <t xml:space="preserve">+ Chất liệu: </t>
    </r>
    <r>
      <rPr>
        <sz val="14"/>
        <color rgb="FFFF0000"/>
        <rFont val="Times New Roman"/>
        <family val="1"/>
      </rPr>
      <t>nhựa PVC dùng trong y tế,</t>
    </r>
    <r>
      <rPr>
        <sz val="14"/>
        <color theme="1"/>
        <rFont val="Times New Roman"/>
        <family val="1"/>
      </rPr>
      <t xml:space="preserve"> mềm, dẻo, trong, nhẵn, không gây tổn thương niêm mạc khi sử dụng, không độc hại, không gây kich ứng.
+ Có khóa, kích cỡ: từ 14F đến 16F (dùng cho người lớn)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</si>
  <si>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r>
      <rPr>
        <b/>
        <sz val="14"/>
        <color rgb="FFFF0000"/>
        <rFont val="Times New Roman"/>
        <family val="1"/>
      </rPr>
      <t>Ống hút đàm người lớn, có khóa, số 14 đến 16</t>
    </r>
    <r>
      <rPr>
        <sz val="14"/>
        <color theme="1"/>
        <rFont val="Times New Roman"/>
        <family val="1"/>
      </rPr>
      <t xml:space="preserve">
+ Bao bì còn nguyên không rách, thủng
+ Đóng gói vô trùng rời từng cái một
+ Ống trơn nhẵn, mềm, dẻo, trong suốt, thông khí, không bục xì.
+ Không bị ẩm ướt, nấm mốc.
+ Đầu ống có 2 mắt bên, thông khí, không bị tắc.
+ Đầu ống hút mềm mại, không sắc bén.
+ Đầu trên nối khớp với dây máy hút chắc chắn, không bị rơi ra khi đang sử dụng.
+Có van đóng mở dễ dàng, khi đóng khớp và kín đảm bảo thông khí khi hút.</t>
    </r>
  </si>
  <si>
    <r>
      <t xml:space="preserve">+ Chất liệu: </t>
    </r>
    <r>
      <rPr>
        <sz val="14"/>
        <color rgb="FFFF0000"/>
        <rFont val="Times New Roman"/>
        <family val="1"/>
      </rPr>
      <t>nhựa,</t>
    </r>
    <r>
      <rPr>
        <sz val="14"/>
        <color theme="1"/>
        <rFont val="Times New Roman"/>
        <family val="1"/>
      </rPr>
      <t xml:space="preserve"> mềm, dẻo, trong, nhẵn, không gây tổn thương niêm mạc khi sử dụng, không độc hại, không gây kich ứng.
+ Có khóa, kíc</t>
    </r>
    <r>
      <rPr>
        <sz val="14"/>
        <color rgb="FFFF0000"/>
        <rFont val="Times New Roman"/>
        <family val="1"/>
      </rPr>
      <t>h cỡ: từ 14F đến 16F</t>
    </r>
    <r>
      <rPr>
        <sz val="14"/>
        <color theme="1"/>
        <rFont val="Times New Roman"/>
        <family val="1"/>
      </rPr>
      <t xml:space="preserve"> (dùng cho người lớn)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</si>
  <si>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t>Ống thông dạ dày (Stomach tube)</t>
  </si>
  <si>
    <r>
      <t xml:space="preserve">+ Chất liệu: </t>
    </r>
    <r>
      <rPr>
        <sz val="14"/>
        <color rgb="FFFF0000"/>
        <rFont val="Times New Roman"/>
        <family val="1"/>
      </rPr>
      <t>nhựa PVC dùng trong y tế</t>
    </r>
    <r>
      <rPr>
        <sz val="14"/>
        <color theme="1"/>
        <rFont val="Times New Roman"/>
        <family val="1"/>
      </rPr>
      <t>, mềm, dẻo, trong, nhẵn, không gây tổn thương niêm mạc khi sử dụng, không độc hại, không gây kich ứng.
+ Có nắp đậy đầu ống. Kích cỡ: số 8FR và số từ 18FR đến 20FR 
+ Các lỗ mắt ở đầu ống thông khí tốt, không gây tắc nghẽn ống
+ Có cản quang dọc thân ống, có vạch đánh dấu rõ nét.
+ Đóng gói vô trùng rời từng cái một</t>
    </r>
  </si>
  <si>
    <r>
      <rPr>
        <b/>
        <sz val="14"/>
        <color rgb="FFFF0000"/>
        <rFont val="Times New Roman"/>
        <family val="1"/>
      </rPr>
      <t>Ống thông dạ dày số 8 và số từ 18 đến 20FR (Stomach tube)</t>
    </r>
    <r>
      <rPr>
        <sz val="14"/>
        <color theme="1"/>
        <rFont val="Times New Roman"/>
        <family val="1"/>
      </rPr>
      <t xml:space="preserve">
+ Đóng gói vô trùng rời từng cái một
+ Có dấu hướng dẫn vị trí mở
+ Bao bì đóng gói còn nguyên vẹn, không thủng, xì, không ẩm ướt, nấm mốc
+ Đầu ống tròn mềm, thân ống trơn nhẵn, mềm, dẻo dễ uốn, không bị gập ống, xoắn ống
+ Các lỗ mắt ở đầu ống thông khí tốt, không gây tắc nghẽn ống
+ Có nắp đậy đầu ống. </t>
    </r>
  </si>
  <si>
    <r>
      <t xml:space="preserve">+ Chất liệu: </t>
    </r>
    <r>
      <rPr>
        <sz val="14"/>
        <color rgb="FFFF0000"/>
        <rFont val="Times New Roman"/>
        <family val="1"/>
      </rPr>
      <t>nhựa</t>
    </r>
    <r>
      <rPr>
        <sz val="14"/>
        <color theme="1"/>
        <rFont val="Times New Roman"/>
        <family val="1"/>
      </rPr>
      <t>, mềm, dẻo, trong, nhẵn, không gây tổn thương niêm mạc khi sử dụng, không độc hại, không gây kich ứng.
+ Có nắp đậy đầu ống. Kích cỡ: số 8FR và số từ 18FR đến 20FR 
+ Các lỗ mắt ở đầu ống thông khí tốt, không gây tắc nghẽn ống
+ Có cản quang dọc thân ống, có vạch đánh dấu rõ nét.
+ Đóng gói vô trùng rời từng cái một</t>
    </r>
  </si>
  <si>
    <t>Ống thông tiểu không bóng  (Sonde Nelaton)</t>
  </si>
  <si>
    <r>
      <t xml:space="preserve">+ Ống thông tiểu 1 nhánh, không bóng, kích cỡ từ </t>
    </r>
    <r>
      <rPr>
        <sz val="14"/>
        <color rgb="FFFF0000"/>
        <rFont val="Times New Roman"/>
        <family val="1"/>
      </rPr>
      <t>số 14FR đến 16FR</t>
    </r>
    <r>
      <rPr>
        <sz val="14"/>
        <color theme="1"/>
        <rFont val="Times New Roman"/>
        <family val="1"/>
      </rPr>
      <t xml:space="preserve">
+ Chất liệu: </t>
    </r>
    <r>
      <rPr>
        <sz val="14"/>
        <color rgb="FFFF0000"/>
        <rFont val="Times New Roman"/>
        <family val="1"/>
      </rPr>
      <t>cao su dùng trong y tế</t>
    </r>
    <r>
      <rPr>
        <sz val="14"/>
        <color theme="1"/>
        <rFont val="Times New Roman"/>
        <family val="1"/>
      </rPr>
      <t>,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</si>
  <si>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rgb="FFFF0000"/>
        <rFont val="Times New Roman"/>
        <family val="1"/>
      </rPr>
      <t>Ống thông tiểu không bóng số 14 đến 16Fr (Sonde Nelaton)</t>
    </r>
    <r>
      <rPr>
        <sz val="14"/>
        <color theme="1"/>
        <rFont val="Times New Roman"/>
        <family val="1"/>
      </rPr>
      <t xml:space="preserve">
+ Đóng gói tiệt trùng rời từng cái một
+ Bao bì còn nguyên vẹn, không nấm mốc
+ Đầu ống hình đầu đạn, thon mịn giúp dễ đặt và giảm tổn thương
+ Thân ống mềm, dẻo, mịn, không gấp, xoắn dây.</t>
    </r>
  </si>
  <si>
    <r>
      <t xml:space="preserve">+ Ống thông tiểu 1 nhánh, không bóng, kích cỡ từ </t>
    </r>
    <r>
      <rPr>
        <sz val="14"/>
        <color rgb="FFFF0000"/>
        <rFont val="Times New Roman"/>
        <family val="1"/>
      </rPr>
      <t>số 14FR đến 16FR</t>
    </r>
    <r>
      <rPr>
        <sz val="14"/>
        <color theme="1"/>
        <rFont val="Times New Roman"/>
        <family val="1"/>
      </rPr>
      <t xml:space="preserve">
+ Chất liệu: </t>
    </r>
    <r>
      <rPr>
        <sz val="14"/>
        <color rgb="FFFF0000"/>
        <rFont val="Times New Roman"/>
        <family val="1"/>
      </rPr>
      <t>cao su</t>
    </r>
    <r>
      <rPr>
        <sz val="14"/>
        <color theme="1"/>
        <rFont val="Times New Roman"/>
        <family val="1"/>
      </rPr>
      <t>,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</si>
  <si>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t>Ống thông tiểu có bóng 2 nhánh (Sonde Foley)</t>
  </si>
  <si>
    <r>
      <t>+ Ống thông tiểu 2 nhánh, có bóng, kích cỡ t</t>
    </r>
    <r>
      <rPr>
        <sz val="14"/>
        <color rgb="FFFF0000"/>
        <rFont val="Times New Roman"/>
        <family val="1"/>
      </rPr>
      <t>ừ số 14FR đến 16FR</t>
    </r>
    <r>
      <rPr>
        <sz val="14"/>
        <color theme="1"/>
        <rFont val="Times New Roman"/>
        <family val="1"/>
      </rPr>
      <t xml:space="preserve">
+ Chất liệu: </t>
    </r>
    <r>
      <rPr>
        <sz val="14"/>
        <color rgb="FFFF0000"/>
        <rFont val="Times New Roman"/>
        <family val="1"/>
      </rPr>
      <t>cao su dùng trong y tế,</t>
    </r>
    <r>
      <rPr>
        <sz val="14"/>
        <color theme="1"/>
        <rFont val="Times New Roman"/>
        <family val="1"/>
      </rPr>
      <t xml:space="preserve">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</si>
  <si>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rgb="FFFF0000"/>
        <rFont val="Times New Roman"/>
        <family val="1"/>
      </rPr>
      <t>Ống thông tiểu có bóng 2 nhánh số 14 đến 16Fr (Sonde Foley)</t>
    </r>
    <r>
      <rPr>
        <sz val="14"/>
        <color theme="1"/>
        <rFont val="Times New Roman"/>
        <family val="1"/>
      </rPr>
      <t xml:space="preserve">
+ Đóng gói tiệt trùng rời từng cái một. 
+  Đầu ống hình đầu đạn, thon mịn giúp dễ đặt và giảm tổn thương
+ Thân ống mềm, dẻo, mịn
+ Bao bì còn đóng gói nguyên vẹn, không nấm mốc
+ Bóng không có dấu hiệu bục xì
 + Ống thông tiểu phải thông, không bị tắc nghẽn.</t>
    </r>
  </si>
  <si>
    <r>
      <t>+ Ống thông tiểu 2 nhánh, có bóng, kích cỡ t</t>
    </r>
    <r>
      <rPr>
        <sz val="14"/>
        <color rgb="FFFF0000"/>
        <rFont val="Times New Roman"/>
        <family val="1"/>
      </rPr>
      <t>ừ số 14FR đến 16FR</t>
    </r>
    <r>
      <rPr>
        <sz val="14"/>
        <color theme="1"/>
        <rFont val="Times New Roman"/>
        <family val="1"/>
      </rPr>
      <t xml:space="preserve">
+ Chất liệu: </t>
    </r>
    <r>
      <rPr>
        <sz val="14"/>
        <color rgb="FFFF0000"/>
        <rFont val="Times New Roman"/>
        <family val="1"/>
      </rPr>
      <t>cao su,</t>
    </r>
    <r>
      <rPr>
        <sz val="14"/>
        <color theme="1"/>
        <rFont val="Times New Roman"/>
        <family val="1"/>
      </rPr>
      <t xml:space="preserve">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</si>
  <si>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theme="1"/>
        <rFont val="Times New Roman"/>
        <family val="1"/>
      </rPr>
      <t>Khoa Hồi sức Cấp Cứu bổ sung</t>
    </r>
    <r>
      <rPr>
        <sz val="14"/>
        <color theme="1"/>
        <rFont val="Times New Roman"/>
        <family val="1"/>
      </rPr>
      <t xml:space="preserve">
+ Bóng chèn phải có độ co giãn tốt--&gt; cam kết</t>
    </r>
  </si>
  <si>
    <r>
      <t xml:space="preserve">+ Túi đựng nước tiểu có dây treo với </t>
    </r>
    <r>
      <rPr>
        <sz val="14"/>
        <color rgb="FFFF0000"/>
        <rFont val="Times New Roman"/>
        <family val="1"/>
      </rPr>
      <t xml:space="preserve"> chất liệu nhựa dùng trong y tế</t>
    </r>
    <r>
      <rPr>
        <sz val="14"/>
        <color theme="1"/>
        <rFont val="Times New Roman"/>
        <family val="1"/>
      </rPr>
      <t>, không độc hại
+ Dung tích: 2000ml, thân túi có vạch chia dung tích rõ nét. Đảm bảo kín không rò rỉ
+ Ống nối mềm, dẻo, trong suốt, không bị xoắn , dễ quan sát màu sắc nước tiểu.
+ Có van xả, van chống trào ngược
+ Đầu nối gắn khớp với ống thông tiểu.
+ Đóng gói vô trùng rời từng cái một</t>
    </r>
  </si>
  <si>
    <t>+ Đóng gói vô trùng rời từng cái một
+ Túi mềm, dẻo, không thủng rách, trong suốt
+ Phía trên túi có 2 lỗ nhá xuyên dây cột được vào thành giường
+ Trên túi có các vạch chia thông số rõ nét, thuận tiện cho việc xác định lượng nước tiểu
+ Ống nối mềm, dẻo, không bục xì, không bị xoắn dây, dây trong suốt không vàng ố, dễ quan sát màu sắc, tính chất nước tiểu
+ Có van xả, van chống trào ngược
+ Đầu nối gắn khớp với ống thông tiểu.</t>
  </si>
  <si>
    <r>
      <t>+ Túi đựng nước tiểu có dây treo với</t>
    </r>
    <r>
      <rPr>
        <sz val="14"/>
        <color rgb="FFFF0000"/>
        <rFont val="Times New Roman"/>
        <family val="1"/>
      </rPr>
      <t xml:space="preserve"> chất liệu nhựa,</t>
    </r>
    <r>
      <rPr>
        <sz val="14"/>
        <color theme="1"/>
        <rFont val="Times New Roman"/>
        <family val="1"/>
      </rPr>
      <t xml:space="preserve"> không độc hại
+ Dung tích: 2000ml, thân túi có vạch chia dung tích rõ nét. Đảm bảo kín không rò rỉ
+ Ống nối mềm, dẻo, trong suốt, không bị xoắn , dễ quan sát màu sắc nước tiểu.
+ Có van xả, van chống trào ngược
+ Đầu nối gắn khớp với ống thông tiểu.
+ Đóng gói vô trùng rời từng cái một</t>
    </r>
  </si>
  <si>
    <t>Ống thông hậu môn (Sonde Rectal)</t>
  </si>
  <si>
    <r>
      <t xml:space="preserve">+ Chất liệu </t>
    </r>
    <r>
      <rPr>
        <sz val="14"/>
        <color rgb="FFFF0000"/>
        <rFont val="Times New Roman"/>
        <family val="1"/>
      </rPr>
      <t>nhựa PVC dùng trong y tế,</t>
    </r>
    <r>
      <rPr>
        <sz val="14"/>
        <color theme="1"/>
        <rFont val="Times New Roman"/>
        <family val="1"/>
      </rPr>
      <t xml:space="preserve"> không độc hại, không gây kích ứng da, các cỡ từ 24FR đến 28FR.
+  Dây ống mềm, bề mặt và đầu mút trơn nhẵn giúp hạn chế tổn thương cho bệnh nhân, có 2 mắt hai bên để thoát nước.
+ Đóng gói vô trùng từng cái một, không nấm mốc
</t>
    </r>
  </si>
  <si>
    <r>
      <rPr>
        <b/>
        <sz val="14"/>
        <color rgb="FFFF0000"/>
        <rFont val="Times New Roman"/>
        <family val="1"/>
      </rPr>
      <t>Ống thông hậu môn số 24 đến 28Fr (Sonde Rectal)</t>
    </r>
    <r>
      <rPr>
        <sz val="14"/>
        <color theme="1"/>
        <rFont val="Times New Roman"/>
        <family val="1"/>
      </rPr>
      <t xml:space="preserve">
+ Đóng gói vô trùng từng cái một, không nấm mốc
+ Dây ống mềm, đầu ống bo tròn không sắc nhọn, đóng chóp với hai mắt hai bên nhằm thoát nước hiệu quả</t>
    </r>
  </si>
  <si>
    <r>
      <t xml:space="preserve">+ Chất liệu </t>
    </r>
    <r>
      <rPr>
        <sz val="14"/>
        <color rgb="FFFF0000"/>
        <rFont val="Times New Roman"/>
        <family val="1"/>
      </rPr>
      <t>nhựa,</t>
    </r>
    <r>
      <rPr>
        <sz val="14"/>
        <color theme="1"/>
        <rFont val="Times New Roman"/>
        <family val="1"/>
      </rPr>
      <t xml:space="preserve"> không độc hại, không gây kích ứng da, các cỡ từ 24FR đến 28FR.
+  Dây ống mềm, bề mặt và đầu mút trơn nhẵn giúp hạn chế tổn thương cho bệnh nhân, có 2 mắt hai bên để thoát nước.
+ Đóng gói vô trùng từng cái một, không nấm mốc
</t>
    </r>
  </si>
  <si>
    <t>Karman ống hút chất liệu nhựa, có đủ phụ kiện : Vòng gioăng chữ O bằng cao su cho đầu pít tông, Vòng nhựa cố định ở cổ ống bơm. Dầu bôi trơn (silicone) 2cc. Ống hút có hoặc ko. Tạo áp lực hút đạt chuẩn.</t>
  </si>
  <si>
    <t>Karman  ống hút chất liệu nhựa, có đủ phụ kiện : Vòng gioăng chữ O bằng cao su cho đầu pít tông, Vòng nhựa cố định ở cổ ống bơm. Dầu bôi trơn (silicone) 2cc. Ống hút có hoặc ko. Tạo áp lực hút đạt chuẩn.</t>
  </si>
  <si>
    <t>Karman ống hút chất liệu nhựa, có đủ phụ kiện: Vòng gioăng chữ O bằng cao su cho đầu pít tông, Vòng nhựa cố định ở cổ ống bơm. Dầu bôi trơn (silicone) 2cc. Ống hút có hoặc ko. Tạo áp lực hút đạt chuẩn.</t>
  </si>
  <si>
    <t xml:space="preserve">Ống hút thai tiệt trùng </t>
  </si>
  <si>
    <r>
      <t xml:space="preserve">
</t>
    </r>
    <r>
      <rPr>
        <sz val="14"/>
        <color rgb="FFFF0000"/>
        <rFont val="Times New Roman"/>
        <family val="1"/>
      </rPr>
      <t>+ Ống hút được làm từ nhựa dẻo dùng trong y tế hoặc tương đương, kích cỡ từ số 4 đến số 6.</t>
    </r>
    <r>
      <rPr>
        <sz val="14"/>
        <color theme="1"/>
        <rFont val="Times New Roman"/>
        <family val="1"/>
      </rPr>
      <t xml:space="preserve">
+ Ống trong suốt, thẳng, có độ đàn hồi tốt
+ Có 01 đầu ống tròn đặc, 02 mắt 02 bên; 01 đầu ống thông. 
+ Đóng gói vô trùng rời từng cái một. Không có nấm mốc, độc tố và chất gây sốt</t>
    </r>
  </si>
  <si>
    <r>
      <rPr>
        <b/>
        <sz val="14"/>
        <color rgb="FFFF0000"/>
        <rFont val="Times New Roman"/>
        <family val="1"/>
      </rPr>
      <t>Ống hút thai tiệt trùng số 4 đến số 6</t>
    </r>
    <r>
      <rPr>
        <sz val="14"/>
        <color theme="1"/>
        <rFont val="Times New Roman"/>
        <family val="1"/>
      </rPr>
      <t xml:space="preserve">
+ Đóng gói vô trùng rời từng cái một 
+ Trong suốt, thẳng, có độ đàn hồi tốt
+ 01 đầu ống tròn đặc, có 02 mắt 02 bên; 01 đầu ống thông. </t>
    </r>
  </si>
  <si>
    <r>
      <t xml:space="preserve">
</t>
    </r>
    <r>
      <rPr>
        <sz val="14"/>
        <color rgb="FFFF0000"/>
        <rFont val="Times New Roman"/>
        <family val="1"/>
      </rPr>
      <t>+ Ống hút được làm từ nhựa, kích cỡ từ số 4 đến số 6.</t>
    </r>
    <r>
      <rPr>
        <sz val="14"/>
        <color theme="1"/>
        <rFont val="Times New Roman"/>
        <family val="1"/>
      </rPr>
      <t xml:space="preserve">
+ Ống trong suốt, thẳng, có độ đàn hồi tốt
+ Có 01 đầu ống tròn đặc, 02 mắt 02 bên; 01 đầu ống thông. 
+ Đóng gói vô trùng rời từng cái một. Không có nấm mốc, độc tố và chất gây sốt</t>
    </r>
  </si>
  <si>
    <t>+ Dao sắc, bề mặt dao sáng bóng, chất liệu thép không gỉ, kích cỡ: số 10
+ Tương thích với mọi loại cán dao mổ
+ Đóng gói tiệt trùng rời từng cái một</t>
  </si>
  <si>
    <r>
      <t>+ Dao sắc, bề mặt dao sáng bóng, c</t>
    </r>
    <r>
      <rPr>
        <sz val="14"/>
        <color rgb="FFFF0000"/>
        <rFont val="Times New Roman"/>
        <family val="1"/>
      </rPr>
      <t>hất liệu thép không gỉ</t>
    </r>
    <r>
      <rPr>
        <sz val="14"/>
        <color theme="1"/>
        <rFont val="Times New Roman"/>
        <family val="1"/>
      </rPr>
      <t>, kích cỡ: số 10
+ Tương thích với mọi loại cán dao mổ
+ Đóng gói tiệt trùng rời từng cái một</t>
    </r>
  </si>
  <si>
    <r>
      <t xml:space="preserve">+ Dao sắc, </t>
    </r>
    <r>
      <rPr>
        <sz val="14"/>
        <color rgb="FFFF0000"/>
        <rFont val="Times New Roman"/>
        <family val="1"/>
      </rPr>
      <t>đầu nhọn</t>
    </r>
    <r>
      <rPr>
        <sz val="14"/>
        <color theme="1"/>
        <rFont val="Times New Roman"/>
        <family val="1"/>
      </rPr>
      <t>, bề mặt dao sáng bóng, chất liệu thép không gỉ, kích cỡ: số 11
+ Tương thích với mọi loại cán dao mổ
+ Đóng gói tiệt trùng rời từng cái một</t>
    </r>
  </si>
  <si>
    <t>+ Dao sắc, đầu nhọn, bề mặt dao sáng bóng, chất liệu thép không gỉ, kích cỡ: số 15
+ Tương thích với mọi loại cán dao mổ
+ Đóng gói tiệt trùng rời từng cái một</t>
  </si>
  <si>
    <t>+ Dao sắc, bề mặt dao sáng bóng, chất liệu thép không gỉ, kích cỡ: số 15
+ Tương thích với mọi loại cán dao mổ
+ Đóng gói tiệt trùng rời từng cái một</t>
  </si>
  <si>
    <t>+ Chất liệu: làm từ bột thạch cao liền gạc, kích thước 10cm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
+ Đóng gói riêng biệt từng cuộn trong túi chống nước.</t>
  </si>
  <si>
    <t>+ Đóng gói riêng từng cuộn một, bao bì kín khí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t>
  </si>
  <si>
    <r>
      <t xml:space="preserve">+ Chất liệu: làm từ bột thạch cao liền gạc, kích thước 10cm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t>
    </r>
    <r>
      <rPr>
        <sz val="14"/>
        <color rgb="FFFF0000"/>
        <rFont val="Times New Roman"/>
        <family val="1"/>
      </rPr>
      <t>+ Bột kết dính tốt, không tơ sợi trước và sau khi nhúng nước và trong quá trình bó bột.--&gt; ghi vào cam kết?</t>
    </r>
    <r>
      <rPr>
        <sz val="14"/>
        <color theme="1"/>
        <rFont val="Times New Roman"/>
        <family val="1"/>
      </rPr>
      <t xml:space="preserve">
+ Đóng gói riêng biệt từng cuộn trong túi chống nước.</t>
    </r>
  </si>
  <si>
    <t>+ Chất liệu: làm từ bột thạch cao liền gạc, kích thước 15cm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
+ Đóng gói riêng biệt từng cuộn trong túi chống nước.</t>
  </si>
  <si>
    <r>
      <t>+ Chất liệu: làm từ bột thạch cao liền gạc, kích thước 15cm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t>
    </r>
    <r>
      <rPr>
        <sz val="14"/>
        <color rgb="FFFF0000"/>
        <rFont val="Times New Roman"/>
        <family val="1"/>
      </rPr>
      <t xml:space="preserve"> Bột kết dính tốt, không tơ sợi trước và sau khi nhúng nước.</t>
    </r>
    <r>
      <rPr>
        <sz val="14"/>
        <color theme="1"/>
        <rFont val="Times New Roman"/>
        <family val="1"/>
      </rPr>
      <t xml:space="preserve">
+ Đóng gói riêng biệt từng cuộn trong túi chống nước.</t>
    </r>
  </si>
  <si>
    <t xml:space="preserve">- Màu trắng, mềm mại, trắng, sạch, thớ vải nhỏ, mịn
+ Băng có độ đàn hồi tốt, kích thước 7.5cm x 2m (không tính độ co giãn)
+ Không gây dị ứng da, ngứa, ẩm ướt
+ Có đầy đủ 2 móc trong một băng thun.
+ Đóng gói: 1 cuộn/ gói
</t>
  </si>
  <si>
    <t>+ Độ dài 2m (không tính độ co giãn)
+ Bao bì còn nguyên vẹn
+ Băng có độ đàn hồi tốt
+ Mềm mại, trắng, sạch
+ Thớ vải nhỏ, mịn
+ Không gây dị ứng da, ngứa, ẩm ướt
+ Có đầy đủ 2 móc trong một băng thun.</t>
  </si>
  <si>
    <t xml:space="preserve">- Màu trắng, mềm mại, trắng, sạch, thớ vải nhỏ, mịn
+ Băng có độ đàn hồi tốt, kích thước 10cm x 2m (không tính độ co giãn)
+ Không gây dị ứng da, ngứa, ẩm ướt
+ Có đầy đủ 3 móc trong một băng thun.
+ Đóng gói: 1 cuộn/ gói
</t>
  </si>
  <si>
    <t>+ Độ dài 2m (không tính độ co giãn)
+  Bao bì còn nguyên vẹn
+ Băng không quá mỏng, không bị kéo dãn, có độ đàn hồi tốt
+ Mềm mại, trắng, sạch
+ Thớ vải nhỏ, mịn
+ Không dị ứng da, ngứa, ẩm ướt
+ Có đầy đủ 3 móc trong một băng thun.</t>
  </si>
  <si>
    <t xml:space="preserve">+ Chất liệu: cotton, trắng, sạch, mềm mại. Kích thước 9cm x 2.5m
+ Có độ co giàn tốt, có độ thấm hút cao, không chứa độc tố, không xơ, không gây dị ứng da, vết thương.
+ Gói giấy riêng mỗi cuộn
 </t>
  </si>
  <si>
    <t>+ Gói giấy riêng mỗi cuộn
+ Đảm bảo trắng, sạch. 
+ Không tưa khi sử dụng 
+ Mềm mại, độ co giãn tốt, không gây dị ứng da, vết thương.</t>
  </si>
  <si>
    <t>+ Đóng gói riêng từng cuộn
+ Băng đảm bảo vô trùng, không ẩm ướt, nấm mốc
+ Có lỗ thông thoáng nhỏ giúp giảm nguy cơ hầm da
+ Có độ dính tốt, không bong khi gặp nước hoặc mồ hôi cơ thể, không gây dị ứng da, vết thương
+ Băng có giấy lót bảo vệ, có các vạch in để giấy lót giúp dễ dàng đo kích thước
+ Băng co dãn tốt theo chuyển động của cơ thể.</t>
  </si>
  <si>
    <t>+ Vải lụa, kích thước 2.5cm x 9m (±10%)
+ Chất keo không gây dị ứng, có độ bám dính tốt, keo trải đều trên vải lụa.
+ Có lỗ thông thoáng nhỏ giúp giảm nguy cơ hầm da</t>
  </si>
  <si>
    <r>
      <rPr>
        <sz val="14"/>
        <color rgb="FFFF0000"/>
        <rFont val="Times New Roman"/>
        <family val="1"/>
      </rPr>
      <t>+ Kích thước: tương đương 2cm x 6cm</t>
    </r>
    <r>
      <rPr>
        <sz val="14"/>
        <color theme="1"/>
        <rFont val="Times New Roman"/>
        <family val="1"/>
      </rPr>
      <t xml:space="preserve">
+ Băng vải co giãn, không thấm nước, 
+ Đệm thấm nước: gồm bông và lớp lưới không gây dính.
+ Chất keo không gây kích ứng da, có độ bám dính tốt
+ Có lỗ thông thoáng nhỏ giúp giảm nguy cơ bí da, vết thương.
+ Đóng gói vô trùng rời từng cái một</t>
    </r>
  </si>
  <si>
    <t>+ Đóng gói vô trùng rời từng cái một
+ Có lỗ thông thoáng nhỏ giúp giảm nguy cơ hầm da
+ Chất keo không gây kích ứng da, có độ bám dính tốt (không bong khi gặp nước hoặc mồ hôi cơ thể)
+ Băng có giấy lót bảo vệ, gỡ giấy dễ dàng, có độ đàn hồi tốt.</t>
  </si>
  <si>
    <t>"tương đương 2cm x 6cm"??? -&gt; nên làm rõ nội hàm tương đương bằng biên độ hoặc bỏ tương đương</t>
  </si>
  <si>
    <t xml:space="preserve">Băng dính cá nhân </t>
  </si>
  <si>
    <r>
      <t xml:space="preserve">+ Kích thước: </t>
    </r>
    <r>
      <rPr>
        <sz val="14"/>
        <color rgb="FFFF0000"/>
        <rFont val="Times New Roman"/>
        <family val="1"/>
      </rPr>
      <t>2cm x 6cm (±10%)</t>
    </r>
    <r>
      <rPr>
        <sz val="14"/>
        <color theme="1"/>
        <rFont val="Times New Roman"/>
        <family val="1"/>
      </rPr>
      <t xml:space="preserve">
+ Băng vải co giãn, không thấm nước, 
+ Đệm thấm nước: gồm bông và lớp lưới không gây dính.
+ Chất keo không gây kích ứng da, có độ bám dính tốt
+ Có lỗ thông thoáng nhỏ giúp giảm nguy cơ bí da, vết thương.
+ Đóng gói vô trùng rời từng cái một</t>
    </r>
  </si>
  <si>
    <t>+ Thun cotton, có độ đàn hồi tốt
+ Đoạn giữa dây mềm mại, không gây dị ứng khi sử dụng, không bị giãn hay xù lông khi sử dụng
+ Băng dính 2 đầu, miếng gài bền chắc, dễ thao tác. Có thể sử dụng lại nhiều lần</t>
  </si>
  <si>
    <t xml:space="preserve">Găng phẫu thuật tiệt trùng </t>
  </si>
  <si>
    <r>
      <t xml:space="preserve">+ Chất liệu: </t>
    </r>
    <r>
      <rPr>
        <sz val="14"/>
        <color rgb="FFFF0000"/>
        <rFont val="Times New Roman"/>
        <family val="1"/>
      </rPr>
      <t>cao su thiên nhiên</t>
    </r>
    <r>
      <rPr>
        <sz val="14"/>
        <color theme="1"/>
        <rFont val="Times New Roman"/>
        <family val="1"/>
      </rPr>
      <t>, có phủ bột, đàn hồi tốt, độ bền cao, se viền cổ tay.
+ Bề mặt găng (trong và ngoài) trơn láng, dễ chịu và thao tác dễ dàng, phân biệt tay trái và phải
+ Không gây kích ứng da
+ Kích cỡ: từ số 6.5 đến 7.5. 
+ Đóng gói tiệt trùng rời từng đôi một, dùng một lần, đóng trong bao bì có hai lớp liên tiếp, không thấm nước, không ẩm ướt, nấm mốc</t>
    </r>
  </si>
  <si>
    <r>
      <rPr>
        <b/>
        <sz val="14"/>
        <color rgb="FFFF0000"/>
        <rFont val="Times New Roman"/>
        <family val="1"/>
      </rPr>
      <t>Găng phẫu thuật tiệt trùng số 6,5 đến 7,5</t>
    </r>
    <r>
      <rPr>
        <sz val="14"/>
        <color theme="1"/>
        <rFont val="Times New Roman"/>
        <family val="1"/>
      </rPr>
      <t xml:space="preserve">
+ Đóng gói tiệt trùng rời từng đôi một, đóng trong bao bì có hai lớp liên tiếp, không thấm nước, không ẩm ướt, nấm mốc
+ Có hướng dẫn vị trí xé khi sử dụng
+ Có ghi số size sử dụng rõ ràng, size bên ngoài và bên trong phải giống nhau
+ Găng phải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Bao gói bên trong được ghi rõ như sau: kích cỡ; ký hiệu “trái” (“L”) hoặc “phải” (“R”) trên bao bì
+ Bề mặt găng (trong và ngoài) trơn láng, dễ chịu và thao tác dễ dàng, và không rách khi thao tác
+ Không gây ngứa, viêm da khi sử dụng
+ Có lật ngược phần cổ tay gấp lên cho dễ dàng thao tác không chạm phải vô khuẩn khi sử dụng
+ Không thủng, không thấm dịch.</t>
    </r>
  </si>
  <si>
    <r>
      <t xml:space="preserve">+ </t>
    </r>
    <r>
      <rPr>
        <sz val="14"/>
        <color rgb="FFFF0000"/>
        <rFont val="Times New Roman"/>
        <family val="1"/>
      </rPr>
      <t>Chất liệu: cao su,</t>
    </r>
    <r>
      <rPr>
        <sz val="14"/>
        <color theme="1"/>
        <rFont val="Times New Roman"/>
        <family val="1"/>
      </rPr>
      <t xml:space="preserve"> có phủ bột, đàn hồi tốt, độ bền cao, se viền cổ tay.
+ Bề mặt găng (trong và ngoài) trơn láng, dễ chịu và thao tác dễ dàng, phân biệt tay trái và phải
+ Không gây kích ứng da
</t>
    </r>
    <r>
      <rPr>
        <sz val="14"/>
        <color rgb="FFFF0000"/>
        <rFont val="Times New Roman"/>
        <family val="1"/>
      </rPr>
      <t xml:space="preserve">+ Kích cỡ: từ số 6.5 đến 7.5. </t>
    </r>
    <r>
      <rPr>
        <sz val="14"/>
        <color theme="1"/>
        <rFont val="Times New Roman"/>
        <family val="1"/>
      </rPr>
      <t xml:space="preserve">
+ Đóng gói tiệt trùng rời từng đôi một, dùng một lần, đóng trong bao bì có hai lớp liên tiếp, không thấm nước, không ẩm ướt, nấm mốc</t>
    </r>
  </si>
  <si>
    <t xml:space="preserve">Găng tay cổ dài </t>
  </si>
  <si>
    <r>
      <t>+ Chất liệu:</t>
    </r>
    <r>
      <rPr>
        <sz val="14"/>
        <color rgb="FFFF0000"/>
        <rFont val="Times New Roman"/>
        <family val="1"/>
      </rPr>
      <t xml:space="preserve"> cao su thiên nhiên,</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Kích cỡ: từ S đến M, chiều dài 280mm ± 5 mm.
+ Loại dùng một lần, không thấm nước, không ẩm ướt, nấm mốc</t>
    </r>
  </si>
  <si>
    <r>
      <rPr>
        <b/>
        <sz val="14"/>
        <color rgb="FFFF0000"/>
        <rFont val="Times New Roman"/>
        <family val="1"/>
      </rPr>
      <t>Găng tay cổ dài cỡ S đến M,  chiều dài: 28 mm ± 1 mm.</t>
    </r>
    <r>
      <rPr>
        <sz val="14"/>
        <color theme="1"/>
        <rFont val="Times New Roman"/>
        <family val="1"/>
      </rPr>
      <t xml:space="preserve">
+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nên dễ đeo và tránh bị rách
+  Dễ đeo và không bị cuộn tròn khi đeo, không gây ngứa, viêm da khi sử dụng
+ Chiều dài găng vượt qua cổ tay # 5cm
+ Sử dụng được cho cả 2 tay, cảm giác thoải mái, vừa vặn
+ Không thủng, không thấm dịch
+ Găng phải dai, dày, không quá mỏng.</t>
    </r>
  </si>
  <si>
    <r>
      <t>+</t>
    </r>
    <r>
      <rPr>
        <sz val="14"/>
        <color rgb="FFFF0000"/>
        <rFont val="Times New Roman"/>
        <family val="1"/>
      </rPr>
      <t xml:space="preserve"> Chất liệu: cao su, có phủ bột, </t>
    </r>
    <r>
      <rPr>
        <sz val="14"/>
        <color theme="1"/>
        <rFont val="Times New Roman"/>
        <family val="1"/>
      </rPr>
      <t>đàn hồi tốt, độ bền cao, se viền cổ tay.
+ Bề mặt găng trơn láng, dễ chịu và thao tác dễ dàng, sử dụng được cho cả 2 tay
+ Không gây kích ứng da
+ Kích cỡ: từ S đến M,</t>
    </r>
    <r>
      <rPr>
        <sz val="14"/>
        <color rgb="FFFF0000"/>
        <rFont val="Times New Roman"/>
        <family val="1"/>
      </rPr>
      <t xml:space="preserve"> chiều dài 280mm ± 5 mm.</t>
    </r>
    <r>
      <rPr>
        <sz val="14"/>
        <color theme="1"/>
        <rFont val="Times New Roman"/>
        <family val="1"/>
      </rPr>
      <t xml:space="preserve">
+ Loại dùng một lần, không thấm nước, không ẩm ướt, nấm mốc</t>
    </r>
  </si>
  <si>
    <r>
      <t>+ Chất liệu:</t>
    </r>
    <r>
      <rPr>
        <sz val="14"/>
        <color rgb="FFFF0000"/>
        <rFont val="Times New Roman"/>
        <family val="1"/>
      </rPr>
      <t xml:space="preserve"> cao su thiên nhiên,</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t>
    </r>
    <r>
      <rPr>
        <sz val="14"/>
        <color rgb="FFFF0000"/>
        <rFont val="Times New Roman"/>
        <family val="1"/>
      </rPr>
      <t>Kích cỡ: từ S đến M</t>
    </r>
    <r>
      <rPr>
        <sz val="14"/>
        <color theme="1"/>
        <rFont val="Times New Roman"/>
        <family val="1"/>
      </rPr>
      <t xml:space="preserve">
+ Loại dùng một lần, không thấm nước, không ẩm ướt, nấm mốc</t>
    </r>
  </si>
  <si>
    <t xml:space="preserve">Găng kiểm tra y tế </t>
  </si>
  <si>
    <r>
      <t>+ Chất liệu:</t>
    </r>
    <r>
      <rPr>
        <sz val="14"/>
        <color rgb="FFFF0000"/>
        <rFont val="Times New Roman"/>
        <family val="1"/>
      </rPr>
      <t xml:space="preserve"> cao su,</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t>
    </r>
    <r>
      <rPr>
        <sz val="14"/>
        <color rgb="FFFF0000"/>
        <rFont val="Times New Roman"/>
        <family val="1"/>
      </rPr>
      <t>Kích cỡ: S, M</t>
    </r>
    <r>
      <rPr>
        <sz val="14"/>
        <color theme="1"/>
        <rFont val="Times New Roman"/>
        <family val="1"/>
      </rPr>
      <t xml:space="preserve">
+ Loại dùng một lần, không thấm nước, không ẩm ướt, nấm mốc</t>
    </r>
  </si>
  <si>
    <r>
      <t>+ Chất liệu: 100% bông</t>
    </r>
    <r>
      <rPr>
        <sz val="14"/>
        <color rgb="FFFF0000"/>
        <rFont val="Times New Roman"/>
        <family val="1"/>
      </rPr>
      <t xml:space="preserve"> tự nhiên</t>
    </r>
    <r>
      <rPr>
        <sz val="14"/>
        <color theme="1"/>
        <rFont val="Times New Roman"/>
        <family val="1"/>
      </rPr>
      <t xml:space="preserve"> </t>
    </r>
    <r>
      <rPr>
        <sz val="14"/>
        <color rgb="FFFF0000"/>
        <rFont val="Times New Roman"/>
        <family val="1"/>
      </rPr>
      <t>dùng trong y tế</t>
    </r>
    <r>
      <rPr>
        <sz val="14"/>
        <color theme="1"/>
        <rFont val="Times New Roman"/>
        <family val="1"/>
      </rPr>
      <t>. Không lẫn tạp chất, bụi bẩn, ẩm ướt, nấm mốc
+ Màu trắng, mềm, min, dai, không mùi, độ thấm hút cao và nhanh, bông được nén chặt thành từng lớp và cuộn tạo thành một khối tròn,  khi tách sợi bông không bị sơ rối.
+ Đóng gói: 1kg/ gói, không gây kích ứng da</t>
    </r>
  </si>
  <si>
    <r>
      <t xml:space="preserve">+ Đóng gói riêng từng kg một, không ẩm ướt, dơ bẩn, nấm mốc
+ Đảm bảo trắng, không vàng ố
+ Bông mịn, mềm mại, không lẫn tạp chất, </t>
    </r>
    <r>
      <rPr>
        <sz val="14"/>
        <color rgb="FFFF0000"/>
        <rFont val="Times New Roman"/>
        <family val="1"/>
      </rPr>
      <t>không bay bụi khi cắt hoặc khi xé bông.</t>
    </r>
    <r>
      <rPr>
        <sz val="14"/>
        <color theme="1"/>
        <rFont val="Times New Roman"/>
        <family val="1"/>
      </rPr>
      <t xml:space="preserve">
+</t>
    </r>
    <r>
      <rPr>
        <sz val="14"/>
        <color rgb="FFFF0000"/>
        <rFont val="Times New Roman"/>
        <family val="1"/>
      </rPr>
      <t xml:space="preserve"> Lớp bông được ép thành từng lớp, không tơ sợi</t>
    </r>
    <r>
      <rPr>
        <sz val="14"/>
        <color theme="1"/>
        <rFont val="Times New Roman"/>
        <family val="1"/>
      </rPr>
      <t xml:space="preserve">
+ Miếng bông dày và thành một khối cuộn tròn với nhau, không rời rạc từng mảnh một.
+ Thấm hút cao, không bở trong nước
+ Không gây kích ứng da</t>
    </r>
  </si>
  <si>
    <r>
      <t xml:space="preserve">+ Chất liệu: </t>
    </r>
    <r>
      <rPr>
        <sz val="14"/>
        <color rgb="FFFF0000"/>
        <rFont val="Times New Roman"/>
        <family val="1"/>
      </rPr>
      <t>100% bông, không lẫ</t>
    </r>
    <r>
      <rPr>
        <sz val="14"/>
        <color theme="1"/>
        <rFont val="Times New Roman"/>
        <family val="1"/>
      </rPr>
      <t>n tạp chất, không bụi bẩn, không ẩm ướt, không nấm mốc.
+ Màu trắng, mềm, min, dai, không mùi, độ thấm hút cao và nhanh, bông được nén chặt thành từng lớp và cuộn tạo thành một khối tròn, khi tách sợi bông không bị sơ rối.
+ Đóng gói: 1kg/ gói, không gây kích ứng da</t>
    </r>
  </si>
  <si>
    <r>
      <t xml:space="preserve">+ Chất liệu: 100% </t>
    </r>
    <r>
      <rPr>
        <sz val="14"/>
        <color rgb="FFFF0000"/>
        <rFont val="Times New Roman"/>
        <family val="1"/>
      </rPr>
      <t>bông tự nhiên dùng trong y tế</t>
    </r>
    <r>
      <rPr>
        <sz val="14"/>
        <color theme="1"/>
        <rFont val="Times New Roman"/>
        <family val="1"/>
      </rPr>
      <t xml:space="preserve">. Không lẫn tạp chất, bụi bẩn, ẩm ướt, nấm mốc.
+ </t>
    </r>
    <r>
      <rPr>
        <sz val="14"/>
        <color rgb="FFFF0000"/>
        <rFont val="Times New Roman"/>
        <family val="1"/>
      </rPr>
      <t>Màu trắng hoặc hơi ngà,</t>
    </r>
    <r>
      <rPr>
        <sz val="14"/>
        <color theme="1"/>
        <rFont val="Times New Roman"/>
        <family val="1"/>
      </rPr>
      <t xml:space="preserve"> mềm, min, dai, không mùi, không thấm nước, bông được nén chặt thành từng lớp và cuộn tạo thành một khối tròn, khi tách sợi bông không bị sơ rối.
+ Đóng gói: 1kg/ gói, không gây kích ứng da</t>
    </r>
  </si>
  <si>
    <r>
      <t xml:space="preserve">+ Đóng gói riêng từng kg một, không ẩm ướt, dơ bẩn, nấm mốc
+ Bông mịn, mềm mại, không lẫn tạp chất
+ Không thấm nước
+ </t>
    </r>
    <r>
      <rPr>
        <sz val="14"/>
        <color rgb="FFFF0000"/>
        <rFont val="Times New Roman"/>
        <family val="1"/>
      </rPr>
      <t>Lớp bông được ép thành từng lớp, không nát vụn, có độ liên kết tốt.</t>
    </r>
    <r>
      <rPr>
        <sz val="14"/>
        <color theme="1"/>
        <rFont val="Times New Roman"/>
        <family val="1"/>
      </rPr>
      <t xml:space="preserve">
+ Miếng bông thành một cuộn tròn với nhau, không rời rạc từng mảnh một.
+ Không gây kích ứng da</t>
    </r>
  </si>
  <si>
    <t>màu "hơi ngà"??? "Ngà" thế nào thì chấp nhận được?</t>
  </si>
  <si>
    <r>
      <t xml:space="preserve">+ Chất liệu: 100% </t>
    </r>
    <r>
      <rPr>
        <sz val="14"/>
        <color rgb="FFFF0000"/>
        <rFont val="Times New Roman"/>
        <family val="1"/>
      </rPr>
      <t xml:space="preserve">bông, không lẫn tạp chất, không bụi bẩn, không ẩm ướt, không nấm mốc.
+ Mềm, min, dai, không mùi, không thấm nước, bông </t>
    </r>
    <r>
      <rPr>
        <sz val="14"/>
        <color theme="1"/>
        <rFont val="Times New Roman"/>
        <family val="1"/>
      </rPr>
      <t>được nén chặt thành từng lớp và cuộn tạo thành một khối tròn, khi tách sợi bông không bị sơ rối.
+ Đóng gói: 1kg/ gói, không gây kích ứng da</t>
    </r>
  </si>
  <si>
    <t>+ Gạc dệt 100% cotton, màu trắng. Không vàng ố, không ẩm ướt,  không nấm mốc, không bụi bẩn, không mùi.
+ Mềm mại, độ thấm hút cao, không bị tưa khi sử dụng và không gây dị ứng
+ Kích thước: 10cm x 10cm x 6 lớp
+ Đóng gói vô trùng</t>
  </si>
  <si>
    <r>
      <t xml:space="preserve">+ </t>
    </r>
    <r>
      <rPr>
        <sz val="14"/>
        <color rgb="FFFF0000"/>
        <rFont val="Times New Roman"/>
        <family val="1"/>
      </rPr>
      <t>Đóng gói vô trùng.</t>
    </r>
    <r>
      <rPr>
        <sz val="14"/>
        <color theme="1"/>
        <rFont val="Times New Roman"/>
        <family val="1"/>
      </rPr>
      <t xml:space="preserve">
+  Xếp thành lớp, tách rời từng cái riêng biệt dễ lấy, dễ sử dụng
+ Màu trắng không vàng ố, không ẩm ướt, nấm mốc
+ Mềm mại, độ thấm hút cao và không gây dị ứng
+ Không bị tưa khi sử dụng
+ Kích thước, số lớp theo đúng yêu cầu đề xuất.</t>
    </r>
  </si>
  <si>
    <t>Gạc phẫu thuật 10cm x 10cm x 6 lớp có cản quang</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</si>
  <si>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10cm x 10cm x 6 lớp
+ Có sợi cản quang.
+ Đóng gói vô trùng</t>
  </si>
  <si>
    <r>
      <t xml:space="preserve">+ </t>
    </r>
    <r>
      <rPr>
        <sz val="14"/>
        <color rgb="FFFF0000"/>
        <rFont val="Times New Roman"/>
        <family val="1"/>
      </rPr>
      <t>Đóng gói vô trùng.</t>
    </r>
    <r>
      <rPr>
        <sz val="14"/>
        <color theme="1"/>
        <rFont val="Times New Roman"/>
        <family val="1"/>
      </rPr>
      <t xml:space="preserve">
+ Xếp thành lớp, tách rời từng cái riêng biệt dễ lấy, dễ sử dụng
+ Màu trắng không vàng ố, không ẩm ướt, nấm mốc
+ Mềm mại, độ thấm  hút cao và không gây dị ứng
+ Không bị tưa khi sử dụng
+ Có 1 sợi cản quang màu xanh
+ Kích thước, số lớp theo đúng yêu cầu đề xuất.</t>
    </r>
  </si>
  <si>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30cm x 30cm x 6 lớp
+ Có sợi cản quang.
+ Đóng gói vô trùng.</t>
  </si>
  <si>
    <t>+ Đóng gói tiệt trùng rời từng cái một
+ Màu trắng không vàng ố, không ẩm ướt, nấm mốc
+ Mềm mại, có độ thấm hút cao, không gây kích ứng da
+ Không bị tưa khi sử dụng
+ Được may viền vòng quanh và có 1 dây quai ở góc.
+ Có 1 sợi cản quang màu xanh thẳng nằm ngang miếng gạc ở lớp bên trong
+ Kích thước, số lớp đúng yêu cầu đề xuất.</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</si>
  <si>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khổ 0.8m</t>
  </si>
  <si>
    <t>Gạc hút y tế khổ 0.8m, trắng, mềm mại, độ co giãn tốt,  không gây dị ứng, không tưa sợi, không nấm mốc.</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</si>
  <si>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1cm x 300cm x 4 lớp
+ Đóng gói vô trùng.</t>
  </si>
  <si>
    <t>+ Đóng gói vô trùng rời từng cái một
+ Màu trắng không vàng ố, không nấm mốc, không ẩm ướt
+ Có khả năng thấm hút cao và nhanh
+ Không bị tưa khi sử dụng
+ Bề mặt mịn màng
+ Kích thước và số lớp đúng yêu cầu đề xuất.</t>
  </si>
  <si>
    <t xml:space="preserve">+ Xốp cầm máu tự tiêu kích thước: 70mm x 50mm x 10mm
+ Bề mặt mịn màng, có khả năng thấm hút cao và nhanh
+ Đảm bảo cuộn tròn khi sử dụng (không bị bể, gãy khi cuộn tròn)
'+ Đóng gói vô trùng từng cái một.
</t>
  </si>
  <si>
    <t>+ Đóng gói vô trùng, rời từng cái một
+ Có khả năng thấm hút cao và nhanh
+ Bề mặt mịn màng
+ Đảm bảo cuộn tròn khi sử dụng (không bị bể, gãy khi cuộn tròn)</t>
  </si>
  <si>
    <t xml:space="preserve">+ Xốp cầm máu tự tiêu kích thước: 70mm x 50mm x 10mm
+ Bề mặt mịn màng, có khả năng thấm hút cao và nhanh
+ Đảm bảo cuộn tròn khi sử dụng (không bị bể, gãy khi cuộn tròn)
+ Đóng gói vô trùng từng cái một.
</t>
  </si>
  <si>
    <r>
      <t xml:space="preserve">+ Gel siêu âm dùng trong y tế, </t>
    </r>
    <r>
      <rPr>
        <sz val="14"/>
        <color rgb="FFFF0000"/>
        <rFont val="Times New Roman"/>
        <family val="1"/>
      </rPr>
      <t>trong suốt</t>
    </r>
    <r>
      <rPr>
        <sz val="14"/>
        <color theme="1"/>
        <rFont val="Times New Roman"/>
        <family val="1"/>
      </rPr>
      <t xml:space="preserve">, không mùi
+ Dễ tan và rửa sạch với nước thường.
+ Không gây kích ứng da
+ Đóng thành can không rạn nứt.
</t>
    </r>
  </si>
  <si>
    <t>+ Đóng thành can không rạn nứt.
+ Chất tiết âm đậm đặc (độ nhớt: 70000-110000 cP), không gây kích ứng da</t>
  </si>
  <si>
    <t xml:space="preserve"> + Trong suốt có nghĩa: có thể cho ánh sáng xuyên qua được, không phải là màu sắc của gel
+ Đấu thầu về chất liệu gel, không yêu cầu về độ mềm, dẻo của dụng cụ chứa gel.</t>
  </si>
  <si>
    <r>
      <rPr>
        <b/>
        <sz val="14"/>
        <color theme="1"/>
        <rFont val="Times New Roman"/>
        <family val="1"/>
      </rPr>
      <t>Khoa CĐHA đề xuất điều chỉnh</t>
    </r>
    <r>
      <rPr>
        <sz val="14"/>
        <color theme="1"/>
        <rFont val="Times New Roman"/>
        <family val="1"/>
      </rPr>
      <t xml:space="preserve">
+ Trong suốt--&gt; có thể trong suốt hoặc có màu xanh lợt
+ Can--&gt; can mềm dẻo</t>
    </r>
  </si>
  <si>
    <t xml:space="preserve">+ Gel bôi trơn được sử dụng để bôi trơn nội soi dạ dày, nội soi đại tràng, nội soi trực tràng, bôi trơn âm đạo.
+ Gel trong suốt, không màu, không mùi, tan nhanh trong nước 
+ Không gây độc, kích ứng da và niêm mạc. </t>
  </si>
  <si>
    <t>+ Tube còn nguyên vẹn, không biến dạng
+ Gel trong suốt, không màu, không mùi, tan nhanh trong nước
+ Không gây độc, kích ứng da và niêm mạc.</t>
  </si>
  <si>
    <t>+ Giấy in điện tim 3 cần, kích thước: 63mm x 30m.
+ Chất liệu bằng giấy in nhiệt, có kẻ sọc lưới, in rõ nét
+ Giấy quấn gọn, chắc trong lõi, lõi tròn đều</t>
  </si>
  <si>
    <t>+ Giấy quấn gọn, chắc trong lõi, lõi tròn đều
+ Giấy có kẻ sọc lưới, in rõ nét.</t>
  </si>
  <si>
    <t xml:space="preserve">+ Chất liệu: giấy in nhiệt, kích thước 112mm x 100mm x 150 tờ
+ Giấy trắng, mịn, không nhăn, giấy quấn gọn và chắc trong lõi, dòng kẻ rõ, tương thích với thiết bị
+ Đóng gói từng cuộn một
</t>
  </si>
  <si>
    <t>+ Đóng gói từng xấp một
+ Dòng kẻ rõ, giấy mịn không nhăn, không rách, tương ứng với thiết bị</t>
  </si>
  <si>
    <t xml:space="preserve">+ Chất liệu: giấy in nhiệt, kích thước 112mm x 100mm x 150 tờ
+ Giấy trắng, mịn, không nhăn, giấy quấn gọn và chắc trong lõi, dòng kẻ rõ, tương thích với thiết bị.
+ Đóng gói từng cuộn một
</t>
  </si>
  <si>
    <t xml:space="preserve">+ Chất liệu: giấy in nhiệt, kích thước 152mm x 90mm x 150 tờ
+ Giấy trắng, mịn, không nhăn, giấy quấn gọn và chắc trong lõi, dòng kẻ rõ, tương thích với thiết bị
+ Đóng gói từng cuộn một
</t>
  </si>
  <si>
    <t xml:space="preserve">+ Chất liệu: giấy in nhiệt, kích thước 152mm x 90mm x 150 tờ
+ Giấy trắng, mịn, không nhăn, giấy quấn gọn và chắc trong lõi, dòng kẻ rõ, tương thích với thiết bị.
+ Đóng gói từng cuộn một
</t>
  </si>
  <si>
    <t>Phim kỹ thuật số tương đương FUJI DRYPIX 4000, kích thước 26cm x 36cm)</t>
  </si>
  <si>
    <t>Phim kỹ thuật số tương đương FUJI DRYPIX 4000, kích thước 20cm x 25cm</t>
  </si>
  <si>
    <t>Phim nha khoa, kích thước 3cm x 4cm</t>
  </si>
  <si>
    <t>Bộ hóa chất rửa phim quy ước (Auto Fixer + Auto Developer)</t>
  </si>
  <si>
    <t>+ Chất liệu vải cotton, vải không dệt, vải có lỗ thoáng khí. 
+ Có hệ thống băng nhám dinh (khoá Velcro) giúp cố định khớp vai, có phân biệt bên trái, bên phải.
+ Kích cỡ/size : XXS/XS/S/M/L/XL/XXL (hoặc size từ số 1 đến 9)</t>
  </si>
  <si>
    <t xml:space="preserve">Băng cố định khớp vai (Đai Desault) trái, phải các cỡ XXS/XS/S/M/L/XL/XXL hoặc tương đương cỡ bằng chữ số
Chất liệu vải cotton, vải không dệt, vải có lỗ thoáng khí. Chịu lực tốt Khoá Velcro giúp cố định chắc chắn
</t>
  </si>
  <si>
    <t xml:space="preserve">Đai cột sống thắt lưng </t>
  </si>
  <si>
    <t xml:space="preserve">+ Chất liệu vải cotton, vải không dệt, vải có lỗ thoáng khí. 
+ Có thanh định vị bằng nhôm ôm sát vùng lưng và có hệ thống băng nhám dinh (khoá Velcro)
+ Kích cỡ/size: S/M/L/XL/XXL (hoặc size từ số 6,7,8,9)
</t>
  </si>
  <si>
    <r>
      <t xml:space="preserve">Đai cột sống thắt lưng dùng trong chấn thương </t>
    </r>
    <r>
      <rPr>
        <sz val="14"/>
        <color rgb="FFFF0000"/>
        <rFont val="Times New Roman"/>
        <family val="1"/>
      </rPr>
      <t>các cỡ: S/M/L/XL/XXL hoặc tương đương cỡ bằng chữ số</t>
    </r>
  </si>
  <si>
    <r>
      <t xml:space="preserve">Đai xương </t>
    </r>
    <r>
      <rPr>
        <sz val="14"/>
        <color rgb="FFFF0000"/>
        <rFont val="Times New Roman"/>
        <family val="1"/>
      </rPr>
      <t>đòn các cỡ</t>
    </r>
  </si>
  <si>
    <t xml:space="preserve">Đai xương đòn </t>
  </si>
  <si>
    <t>+ Chất liệu vải cotton hay vải thun, mút xốp mềm dẻo và có độ đàn hồi cao, thiết kế định hình ôm quanh phần xương đòn và nách.
+ Có hệ thống băng nhám dinh (khoá Velcro)
+ Kích cỡ/size: XXS/XS/S/M/L/XL/XXL (hoặc từ số 1 đến 9)</t>
  </si>
  <si>
    <t>Đai xương đòn các cỡ: XXS/XS/S/M/L/XL/XXL hoặc tương đương cỡ bằng chữ số
Chất liệu vải cotton, mút xốp.
Khoá Velcro.</t>
  </si>
  <si>
    <r>
      <t xml:space="preserve">Nẹp vải cẳng tay </t>
    </r>
    <r>
      <rPr>
        <sz val="14"/>
        <color rgb="FFFF0000"/>
        <rFont val="Times New Roman"/>
        <family val="1"/>
      </rPr>
      <t>trái, phải các cỡ</t>
    </r>
  </si>
  <si>
    <t xml:space="preserve">Nẹp vải cẳng tay trái, phải </t>
  </si>
  <si>
    <t>+ Chất liệu vải thoáng mát, dễ thoát mồ hôi, giúp cho người sử dụng có cảm giác thoải mái. 
+ Trong nẹp có các thanh nhôm giúp cố định tốt.
+ Phân biệt được trái, phải
+ Có hệ thống băng nhám (khóa Verco) để tăng giảm kích thước tay
+ Kích cỡ/size: XXS/XS/S/M/L/XL/XXL (hoặc từ số 1 đến 9)</t>
  </si>
  <si>
    <t>Nẹp vải cẳng tay trái, phải các cỡ: XXS/XS/S/M/L/XL hoặc tương đương cỡ bằng chữ số
Chất liệu thoáng mát, dễ thoát mồ hôi, giúp cho người sử dụng có cảm giác thoải mái. Trong nẹp có các thanh nhôm giúp cố định tốt, có khoá tăng giảm kích thước tay</t>
  </si>
  <si>
    <t>+ Chất liệu: vải cotton, vải không dệt, vải có lỗ thoáng khí, có đệm mút.
+ Nẹp nhôm hộp kim định hình theo dộ cong của chân và bàn chân, chịu lực tốt
+ Có hệ thống băng nhám (khóa Verco)
+ Kích cỡ/size: XXS/XS/S/M/L (hoặc các size 1,2,3)</t>
  </si>
  <si>
    <t>Nẹp chống xoay (ngắn) dùng trong chân thương các cỡ: XXS/XS/S/M/L hoặc tương đương cỡ bằng chữ số</t>
  </si>
  <si>
    <t xml:space="preserve">Nẹp cổ cứng </t>
  </si>
  <si>
    <t>+ Chất liệu nhựa hoặc mút.
+ Gồm 2 mảnh riêng biệt được gắn với nhau bởi băng nhám dính, có những lỗ nhỏ làm thoáng khi sử dụng. 
+ Kích cỡ/size: XXS, XS, S, M, L (hoặc các size 1,2,3)</t>
  </si>
  <si>
    <t>Nẹp cổ cứng các cỡ dùng trong chấn thương các cỡ: XXS/XS/S/M/L hoặc tương đương cỡ bằng chữ số</t>
  </si>
  <si>
    <t>Nẹp vải cẳng bàn chân trái, phải</t>
  </si>
  <si>
    <t xml:space="preserve">+ Chất liệu vải thoáng mát,có ép mút, dễ thoát mồ hôi, giúp cho người sử dụng có cảm giác thoải mái. 
+ Phân biệt được bên trái, bên phải.
+ Thanh nẹp hợp kim nhôm cứng giúp giữ được tư thế cố định mong muốn.
+ Có hệ thống băng nhám (Khóa Verco) để tăng giảm kích thước
+ Kích cỡ/size: L (hoặc 4,5)
</t>
  </si>
  <si>
    <t>Nẹp vải cẳng bàn chân trái, phải các cỡ: L hoặc tương đương cỡ bằng chữ số
Chất liệu thoáng mát, dễ thoát mồ hôi, giúp cho người sử dụng có cảm giác thoải mái. Thanh nẹp hợp kim nhôm cứng giúp giữ được tư thế cố định mong muốn, nẹp có khoá tăng giảm kích thước</t>
  </si>
  <si>
    <t xml:space="preserve">Nẹp đùi dài (Zimmer) </t>
  </si>
  <si>
    <t>+ Chất liệu vải cotton, vải có lỗ thoáng khí,
+ Bên trong có nẹp hợp kim nhôm cứng giúp cố định, 
+ Khóa Velcro giúp tăng giảm vòng chân
+ Kích cỡ/size: S/M/L/XL (hoặc các số từ số 3 đến 9)</t>
  </si>
  <si>
    <t>Nẹp đùi dài (Zimmer) các cỡ: S/M/L/XL hoặc tương đương cỡ bằng chữ số
Vải cotton, vải có lỗ thoáng khí,bên trong có nẹp hợp kim nhôm cứng giúp cố định, Khóa Velcro giúp tăng giảm vòng chân</t>
  </si>
  <si>
    <t xml:space="preserve">Nẹp nhôm ngón tay
Chất liệu làm bằng hợp kim nhôm, lót bên trong một lớp xốp mềm, dễ uốn </t>
  </si>
  <si>
    <t xml:space="preserve">
+ Chất liệu làm bằng hợp kim nhôm, 
+ Bên trong lót một lớp xốp mềm, dễ uốn </t>
  </si>
  <si>
    <t>+ Chất liệu làm bằng hợp kim nhôm, lót bên trong một lớp xốp mềm.
+ Thanh nẹp thẳng, dễ dàng uốn cong để giữ ngón tay ở vị trí chức năng khi sử dụng.</t>
  </si>
  <si>
    <t xml:space="preserve"> Nẹp inselin
Chất liệu làm bằng hợp kim nhôm, lót bên trong một lớp xốp mềm.Thanh nẹp thẳng, dễ dàng uốn cong để giữ ngón tay ở vị trí chức năng khi sử dụng.</t>
  </si>
  <si>
    <t xml:space="preserve">Nẹp cổ mềm </t>
  </si>
  <si>
    <t>+ Chất liệu: mút xốp mềm và vải cotton, nhẹ, thoáng khí, có độ đàn hồi.
+ Khóa Velcro có độ bám chặt tốt.
+ Kích cỡ/size: XXS/XS/S/M/L/XL (hoặc các số từ 3 đến 9)</t>
  </si>
  <si>
    <t>Nẹp cổ mềm các cỡ dùng trong chấn thương các cỡ: XXS/XS/S/M/L/XL hoặc tương đương cỡ bằng chữ số</t>
  </si>
  <si>
    <t>+ Túi ép gồm 1 mặt nylon và 1 mặt giấy, dày dặn chắc chắn. 
+ Viền túi có vạch chỉ thị
+ Kích thước: 200mm x200mm</t>
  </si>
  <si>
    <t>+ Túi ép gồm 1 mặt nylon và 1 mặt giấy, dày dặn chắc chắn. 
+ Viền túi có vạch chỉ thị
+ Kích thước: 250mm x200mm</t>
  </si>
  <si>
    <r>
      <t xml:space="preserve">+ Chất liệu: gỗ </t>
    </r>
    <r>
      <rPr>
        <sz val="14"/>
        <color rgb="FFFF0000"/>
        <rFont val="Times New Roman"/>
        <family val="1"/>
      </rPr>
      <t xml:space="preserve">tự nhiên, </t>
    </r>
    <r>
      <rPr>
        <sz val="14"/>
        <color theme="1"/>
        <rFont val="Times New Roman"/>
        <family val="1"/>
      </rPr>
      <t xml:space="preserve">
+  Có độ trơn láng, không gồ ghề, xước gỗ, viền vòng quanh tròn không sắc bén, không mùi
+ Đóng gói kín rời từng que một, không bị nấm mốc</t>
    </r>
  </si>
  <si>
    <t xml:space="preserve">+ Đóng gói kín rời từng que một, không bị nấm mốc
+ Có độ trơn láng, không gồ ghề, xước gỗ, viền vòng quanh tròn không sắc bén
+ Không mùi. </t>
  </si>
  <si>
    <t>gỗ tự nhiên?</t>
  </si>
  <si>
    <r>
      <rPr>
        <sz val="14"/>
        <color rgb="FFFF0000"/>
        <rFont val="Times New Roman"/>
        <family val="1"/>
      </rPr>
      <t>+ Chất liệu: gỗ</t>
    </r>
    <r>
      <rPr>
        <sz val="14"/>
        <color theme="1"/>
        <rFont val="Times New Roman"/>
        <family val="1"/>
      </rPr>
      <t xml:space="preserve">
+  Có độ trơn láng, không gồ ghề, xước gỗ, viền vòng quanh tròn không sắc bén, không mùi
+ Đóng gói kín rời từng que một, không bị nấm mốc</t>
    </r>
  </si>
  <si>
    <r>
      <t>+ Thiết kế 4 lớp: 2 lớp ngoài cùng là vải không dệt có khả năng chống thấm, lớp giữa là lớp vi lọc, lớp trong cùng là vải không dệt có khả năng hút ẩm, mịn màng, không xơ.
+ Có nhiều nếp gấp ngang theo chiều dọc ôm khít được mũi và miệng
+ Kích thước vừa vặn khuôn mặt, độ bao phủ tốt, có thanh nẹp mũi
+ Dây đeo đàn hồi tốt, đầu nối chắc, không gây đau khi đeo.
+ Màu sắc:</t>
    </r>
    <r>
      <rPr>
        <sz val="14"/>
        <color rgb="FFFF0000"/>
        <rFont val="Times New Roman"/>
        <family val="1"/>
      </rPr>
      <t xml:space="preserve"> màu xanh </t>
    </r>
  </si>
  <si>
    <r>
      <t>+ Thiết kế 4 lớp: 2 lớp ngoài cùng là vải không dệt có khả năng chống thấm, lớp giữa là lớp vi lọc, lớp trong cùng là vải không dệt có khả năng hút ẩm, mịn màng, không xơ.
+ Có nhiều nếp gấp ngang theo chiều dọc ôm khít được mũi và miệng
+ Kích thước vừa vặn khuôn mặt, độ bao phủ tốt, có thanh nẹp mũi
+ Dây đeo đàn hồi tốt, đầu nối chắc, không gây đau,</t>
    </r>
    <r>
      <rPr>
        <sz val="14"/>
        <color rgb="FFFF0000"/>
        <rFont val="Times New Roman"/>
        <family val="1"/>
      </rPr>
      <t xml:space="preserve"> không xù lông, </t>
    </r>
    <r>
      <rPr>
        <sz val="14"/>
        <color theme="1"/>
        <rFont val="Times New Roman"/>
        <family val="1"/>
      </rPr>
      <t>không gây kích ứng da khi sử dụng.
+ Màu sắc:</t>
    </r>
    <r>
      <rPr>
        <sz val="14"/>
        <color rgb="FFFF0000"/>
        <rFont val="Times New Roman"/>
        <family val="1"/>
      </rPr>
      <t xml:space="preserve"> màu xanh hoặc màu trắng</t>
    </r>
  </si>
  <si>
    <t xml:space="preserve">cam kết: không xù lông, </t>
  </si>
  <si>
    <r>
      <t>Airway</t>
    </r>
    <r>
      <rPr>
        <sz val="14"/>
        <color rgb="FFFF0000"/>
        <rFont val="Times New Roman"/>
        <family val="1"/>
      </rPr>
      <t xml:space="preserve"> các cỡ</t>
    </r>
  </si>
  <si>
    <t>+ Chất liệu: nhựa dùng trong y tế
+ Ống có hình cong, đầu bo tròn, bề mặt nhẵn, không sắc bén. 
+ 1 đầu có 2 nòng chồng khít lên nhau, giữa là đường thông khí tốt, không nghẹt trong lòng ống
+ Đóng gói vô trùng từng cái một</t>
  </si>
  <si>
    <t xml:space="preserve">+ Đóng gói vô trùng từng cái một
+ Có hướng dẫn vị trí xé
+ Nhựa cứng không gẫy gập
+ 1 đầu có 2 nòng chồng khít lên nhau, giữa là đường thông khí thông khí tốt, không nghẹt trong lòng ống
+ Ống có hình cong, đầu bo tròn không sắc bén. </t>
  </si>
  <si>
    <t xml:space="preserve">Airway </t>
  </si>
  <si>
    <t>+ Chất liệu: nhựa.
+ Ống có hình cong, đầu bo tròn, bề mặt nhẵn, không sắc bén. 
+ 1 đầu có 2 nòng chồng khít lên nhau, giữa là đường thông khí tốt, không nghẹt trong lòng ống
+ Đóng gói vô trùng từng cái một</t>
  </si>
  <si>
    <r>
      <t>Bóp bóng người lớn, dùng nhiều lần, túi thở 1500ml, van PEEP 5 ~20 cm H</t>
    </r>
    <r>
      <rPr>
        <vertAlign val="subscript"/>
        <sz val="14"/>
        <color theme="1"/>
        <rFont val="Times New Roman"/>
        <family val="1"/>
      </rPr>
      <t>2</t>
    </r>
    <r>
      <rPr>
        <sz val="14"/>
        <color theme="1"/>
        <rFont val="Times New Roman"/>
        <family val="1"/>
      </rPr>
      <t>O, Pop - off 60cm H</t>
    </r>
    <r>
      <rPr>
        <vertAlign val="subscript"/>
        <sz val="14"/>
        <color theme="1"/>
        <rFont val="Times New Roman"/>
        <family val="1"/>
      </rPr>
      <t>2</t>
    </r>
    <r>
      <rPr>
        <sz val="14"/>
        <color theme="1"/>
        <rFont val="Times New Roman"/>
        <family val="1"/>
      </rPr>
      <t>O, mặt nạ đệm không khí 20115 dùng cho người lớn, túi chứa 2500ml/PE, hoặc tương tương</t>
    </r>
  </si>
  <si>
    <t xml:space="preserve">+ Túi dự trữ khí oxy dùng cho bóp bóng (loại 2000ml)
</t>
  </si>
  <si>
    <t>Túi dự trữ khí oxy dùng cho bóp bóng</t>
  </si>
  <si>
    <t xml:space="preserve"> 
+ Túi dự trữ khí oxy dung tích 2000ml dùng cho bóp bóng
</t>
  </si>
  <si>
    <r>
      <t xml:space="preserve">+ Chất liệu: </t>
    </r>
    <r>
      <rPr>
        <sz val="14"/>
        <color rgb="FFFF0000"/>
        <rFont val="Times New Roman"/>
        <family val="1"/>
      </rPr>
      <t>nhựa dùng trong y tế</t>
    </r>
    <r>
      <rPr>
        <sz val="14"/>
        <color theme="1"/>
        <rFont val="Times New Roman"/>
        <family val="1"/>
      </rPr>
      <t xml:space="preserve">
+ Có 2 đầu nối: đầu nối với bệnh nhân và đầu nối với thiết bị, có cổng CO2, có màng lọc
+ Đóng gói vô trùng rời từng cái một </t>
    </r>
  </si>
  <si>
    <t>+ Đóng gói vô trùng rời từng cái một 
+ Có dấu hướng dẫn vị trí xé
+ Viền nối không hở, không thoát khí
+ Màng lọc còn nguyên vẹn, không thủng, không ố
+ 02 cổng gắn khớp và chắc chắn với thiết bị.</t>
  </si>
  <si>
    <r>
      <t xml:space="preserve">+ Chất liệu: </t>
    </r>
    <r>
      <rPr>
        <sz val="14"/>
        <color rgb="FFFF0000"/>
        <rFont val="Times New Roman"/>
        <family val="1"/>
      </rPr>
      <t xml:space="preserve">nhựa </t>
    </r>
    <r>
      <rPr>
        <sz val="14"/>
        <color theme="1"/>
        <rFont val="Times New Roman"/>
        <family val="1"/>
      </rPr>
      <t xml:space="preserve">
+ Có 2 đầu nối: đầu nối với bệnh nhân và đầu nối với thiết bị, có cổng CO2, có màng lọc
+ Đóng gói vô trùng rời từng cái một </t>
    </r>
  </si>
  <si>
    <r>
      <t xml:space="preserve">+ Chất liệu: </t>
    </r>
    <r>
      <rPr>
        <sz val="14"/>
        <color rgb="FFFF0000"/>
        <rFont val="Times New Roman"/>
        <family val="1"/>
      </rPr>
      <t>nhựa dùng trong y tế</t>
    </r>
    <r>
      <rPr>
        <sz val="14"/>
        <color theme="1"/>
        <rFont val="Times New Roman"/>
        <family val="1"/>
      </rPr>
      <t xml:space="preserve">
+ Có 2 đầu nối với thiệt bị
+ Có màng lọc
+ Đóng gói vô trùng từng cái</t>
    </r>
  </si>
  <si>
    <r>
      <t xml:space="preserve">+ Chất liệu: </t>
    </r>
    <r>
      <rPr>
        <sz val="14"/>
        <color rgb="FFFF0000"/>
        <rFont val="Times New Roman"/>
        <family val="1"/>
      </rPr>
      <t>nhựa</t>
    </r>
    <r>
      <rPr>
        <sz val="14"/>
        <color theme="1"/>
        <rFont val="Times New Roman"/>
        <family val="1"/>
      </rPr>
      <t xml:space="preserve">
+ Có 2 đầu nối với thiệt bị
+ Có màng lọc
+ Đóng gói vô trùng từng cái</t>
    </r>
  </si>
  <si>
    <r>
      <t xml:space="preserve">+ Chất liệu: </t>
    </r>
    <r>
      <rPr>
        <sz val="14"/>
        <color rgb="FFFF0000"/>
        <rFont val="Times New Roman"/>
        <family val="1"/>
      </rPr>
      <t xml:space="preserve">nhựa dùng trong y tế, dùng </t>
    </r>
    <r>
      <rPr>
        <sz val="14"/>
        <color theme="1"/>
        <rFont val="Times New Roman"/>
        <family val="1"/>
      </rPr>
      <t>1 lần
+ Tương thích với máy đo chức năng hô hấp(Model: Koko, hãng sản xuất INSPIRE HEALTH/ Mỹ 2015)</t>
    </r>
  </si>
  <si>
    <t>Dụng cụ lọc vi khuẩn dùng đo chức năng hô hấp</t>
  </si>
  <si>
    <r>
      <t xml:space="preserve">+ Chất liệu: </t>
    </r>
    <r>
      <rPr>
        <sz val="14"/>
        <color rgb="FFFF0000"/>
        <rFont val="Times New Roman"/>
        <family val="1"/>
      </rPr>
      <t xml:space="preserve">nhựa, dùng </t>
    </r>
    <r>
      <rPr>
        <sz val="14"/>
        <color theme="1"/>
        <rFont val="Times New Roman"/>
        <family val="1"/>
      </rPr>
      <t>1 lần
+ Tương thích với máy đo chức năng hô hấp (Model: Koko, hãng sản xuất INSPIRE HEALTH/ Mỹ 2015)</t>
    </r>
  </si>
  <si>
    <t>+ Điện cực tim dán gồm 1 đầu giắc nối với thiệt bị đo và miếng dán dạng xốp mềm hoặc tương đương có độ dính tốt, không bong khi đang sử dụng và không gây kích ứng da.
+ Dẫn truyền tín hiệu tốt, không bị nhiễm sóng khi sử dụng.</t>
  </si>
  <si>
    <t>+ Có giấy bảo vệ miếng dán, độ dính tốt, không bong khi đang sử dụng.
+ Đầu điện cực chắc chắn.
+ Dẫn truyền tín hiệu tốt, không bị nhiễm sóng khi sử dụng.</t>
  </si>
  <si>
    <t xml:space="preserve">+ Nhựa dày, chống xuyên thủng.
+ Hộp màu vàng, nắp đỏ, bóng và nhẵn, có nắp đậy chắc chắn
+ Dao gạt kim chắc chắn
+ Có quai xách và có kèm hệ thống cố định
+ Mặt trước có vạch giới hạn đựng chất thải và logo cảnh báo nguy hiểm
</t>
  </si>
  <si>
    <t>+ Hộp màu vàng, nắp đỏ, bóng và nhẵn, có nắp đậy chắc chắn
+ Dao gạt kim chắc chắn
+ Có quai xách và có kèm hệ thống cố định
+ Mặt trước có vạch giới hạn đựng chất thải và logo cảnh báo nguy hiểm
+ Nhựa dày, chống xuyên thủng.</t>
  </si>
  <si>
    <t>Hộp nhựa hủy kim</t>
  </si>
  <si>
    <t xml:space="preserve">+ Dung tích 1.5L
+ Nhựa dày, chống xuyên thủng.
+ Hộp màu vàng, nắp đỏ, bóng và nhẵn, có nắp đậy chắc chắn
+ Dao gạt kim chắc chắn
+ Có quai xách và có kèm hệ thống cố định
+ Mặt trước có vạch giới hạn đựng chất thải và logo cảnh báo nguy hiểm
</t>
  </si>
  <si>
    <t>+ Chất liệu: nhựa,
+ Tròng kính trong suốt
+ Gọng kính mềm, dẻo, vừa vặn</t>
  </si>
  <si>
    <t>+ Dùng trong phẫu thuật nhãn khoa
+ Miếng dán dai, trong suốt, dễ mở.
+ Màng phim vô trùng có tráng keo chống dính.</t>
  </si>
  <si>
    <t>Bảo vệ mí mắt, lông mi sử dụng trong phẫu thuật mắt, miếng dán dai, trong suốt, dễ mở.Màng phim vô trùng có tráng keo chống dính.</t>
  </si>
  <si>
    <r>
      <t>+ Hai đầu tăm bông được se gòn</t>
    </r>
    <r>
      <rPr>
        <sz val="14"/>
        <color rgb="FFFF0000"/>
        <rFont val="Times New Roman"/>
        <family val="1"/>
      </rPr>
      <t xml:space="preserve"> (bông tự nhiên): </t>
    </r>
    <r>
      <rPr>
        <sz val="14"/>
        <color theme="1"/>
        <rFont val="Times New Roman"/>
        <family val="1"/>
      </rPr>
      <t>tròn, gọn, chắc, trắng sạch, mềm mịn, không gây kích ứng da.
+ Thân tăm bông làm từ nhựa
+ Không ẩm, không có nấm mốc, không ngả màu khi hấp vô trùng.</t>
    </r>
  </si>
  <si>
    <t>+ Không ẩm ướt, nấm mốc
+ Đầu tăm bông được se gòn: tròn, gọn, chắc, trắng sạch, mềm mịn, không gây kích ứng da.
+ Không ngả màu khi hấp vô trùng.</t>
  </si>
  <si>
    <r>
      <t xml:space="preserve">+ </t>
    </r>
    <r>
      <rPr>
        <sz val="14"/>
        <color rgb="FFFF0000"/>
        <rFont val="Times New Roman"/>
        <family val="1"/>
      </rPr>
      <t xml:space="preserve">Hai đầu tăm bông được se gòn: </t>
    </r>
    <r>
      <rPr>
        <sz val="14"/>
        <color theme="1"/>
        <rFont val="Times New Roman"/>
        <family val="1"/>
      </rPr>
      <t>tròn, gọn, chắc, trắng sạch, mềm mịn, không gây kích ứng da.
+ Thân tăm bông làm từ nhựa
+ Không ẩm, không có nấm mốc, không ngả màu khi hấp vô trùng.</t>
    </r>
  </si>
  <si>
    <r>
      <t>+ Đầu tăm được se gòn</t>
    </r>
    <r>
      <rPr>
        <sz val="14"/>
        <color rgb="FFFF0000"/>
        <rFont val="Times New Roman"/>
        <family val="1"/>
      </rPr>
      <t xml:space="preserve"> (bông tự nhiên):</t>
    </r>
    <r>
      <rPr>
        <sz val="14"/>
        <color theme="1"/>
        <rFont val="Times New Roman"/>
        <family val="1"/>
      </rPr>
      <t xml:space="preserve"> tròn, gọn, chắc, trắng sạch, mềm mại, không gây kích ứng da.
+ Thân tăm bông làm từ nhựa
+ Đóng gói tiệt trùng
+ Không ẩm, không có nấm mốc, không ngả màu khi hấp vô trùng.
</t>
    </r>
  </si>
  <si>
    <t>+ Không ẩm ướt, nấm mốc
+ Đầu tăm bông được se gòn: tròn, gọn, chắc, trắng sạch, mềm mại, không gây kích ứng da.
+ Không ngả màu khi hấp vô trùng.
+ Khi thấm nước đầu tăm bông không bở</t>
  </si>
  <si>
    <r>
      <rPr>
        <sz val="14"/>
        <color rgb="FFFF0000"/>
        <rFont val="Times New Roman"/>
        <family val="1"/>
      </rPr>
      <t xml:space="preserve">+ Đầu tăm được se gòn: </t>
    </r>
    <r>
      <rPr>
        <sz val="14"/>
        <color theme="1"/>
        <rFont val="Times New Roman"/>
        <family val="1"/>
      </rPr>
      <t xml:space="preserve">tròn, gọn, chắc, trắng sạch, mềm mại, không gây kích ứng da.
+ Thân tăm bông làm từ nhựa
+ Đóng gói tiệt trùng
+ Không ẩm, không có nấm mốc, không ngả màu khi hấp vô trùng.
</t>
    </r>
  </si>
  <si>
    <t>+ Que gỗ, bề mặt nhẵn bóng, cạnh bo tròn, không sắc bén.
+ Đóng gói vô trùng rời từng que một, không nấm mốc, không ẩm ướt</t>
  </si>
  <si>
    <t>+ Đóng gói vô trùng rời từng que một, không nấm mốc, không ẩm ướt
+ Bề mặt nhẵn bóng, cạnh bo tròn, không sắc bén.</t>
  </si>
  <si>
    <r>
      <rPr>
        <sz val="14"/>
        <color rgb="FFFF0000"/>
        <rFont val="Times New Roman"/>
        <family val="1"/>
      </rPr>
      <t xml:space="preserve">+ Làm từ cao su thiên nhiên, độ </t>
    </r>
    <r>
      <rPr>
        <sz val="14"/>
        <color theme="1"/>
        <rFont val="Times New Roman"/>
        <family val="1"/>
      </rPr>
      <t>co giãn tốt
+ Màu tự nhiên không bị loang ố, bao có chất bôi trơn. 
+ Đóng gói rời từng cái một</t>
    </r>
  </si>
  <si>
    <t xml:space="preserve">+ Đóng gói rời từng cái một, còn nguyên vẹn
+ Màu không bị loang ố, bao có chất bôi trơn, không thủng, xì. </t>
  </si>
  <si>
    <r>
      <rPr>
        <sz val="14"/>
        <color rgb="FFFF0000"/>
        <rFont val="Times New Roman"/>
        <family val="1"/>
      </rPr>
      <t>+ Làm từ cao su, độ co giãn tốt</t>
    </r>
    <r>
      <rPr>
        <sz val="14"/>
        <color theme="1"/>
        <rFont val="Times New Roman"/>
        <family val="1"/>
      </rPr>
      <t xml:space="preserve">
+ Màu tự nhiên không bị loang ố, bao có chất bôi trơn. 
+ Đóng gói rời từng cái một</t>
    </r>
  </si>
  <si>
    <t xml:space="preserve">+ Vòng tránh thai TCu 380A.
+ Dọc thân được quấn đồng, trục ngang của vòng được quấn đồng 2 bên, phần chân chữ T có sợi dây để dễ tìm kiểm tra hay tháo vòng.
+ Tiệt trùng và đóng gói riêng từng cái. 
</t>
  </si>
  <si>
    <t xml:space="preserve">+ Vòng tránh thai TCu 380A. Bao bì riêng từng cái. Trong mỗi bao có 1 vòng tránh thai T, dây vòng không cứng, có ống đặt kích thước chuẩn. Hạn sử dụng ghi rõ
</t>
  </si>
  <si>
    <t xml:space="preserve">+ Dùng trong điều trị thoát vị, kích thước: 6cm x 11cm
+ Được làm từ Polypropylen, tương thích sinh học cao
</t>
  </si>
  <si>
    <t>Dụng cụ dùng để cắt và khâu tự động búi trĩ bằng phương pháp Longo.  Đường kính ngoài dụng cụ: 32-36mm</t>
  </si>
  <si>
    <t>Dụng cụ dùng để cắt và khâu tự động búi trĩ bằng phương pháp Longo</t>
  </si>
  <si>
    <r>
      <t xml:space="preserve">
+ Chiều cao ghim mở: 3 (</t>
    </r>
    <r>
      <rPr>
        <sz val="14"/>
        <color theme="1"/>
        <rFont val="Calibri"/>
        <family val="2"/>
      </rPr>
      <t>±</t>
    </r>
    <r>
      <rPr>
        <sz val="14"/>
        <color theme="1"/>
        <rFont val="Times New Roman"/>
        <family val="1"/>
      </rPr>
      <t xml:space="preserve"> 0.5mm)
+ Chất liệu ghim Titanium
+ Số vòng kim 2; số lượng ghim mỗi hàng 16 ( </t>
    </r>
    <r>
      <rPr>
        <sz val="14"/>
        <color theme="1"/>
        <rFont val="Calibri"/>
        <family val="2"/>
      </rPr>
      <t>±</t>
    </r>
    <r>
      <rPr>
        <sz val="14"/>
        <color theme="1"/>
        <rFont val="Times New Roman"/>
        <family val="1"/>
      </rPr>
      <t>1)
+ Đường kính ngoài dụng cụ: 32mm (</t>
    </r>
    <r>
      <rPr>
        <sz val="14"/>
        <color theme="1"/>
        <rFont val="Calibri"/>
        <family val="2"/>
      </rPr>
      <t>±</t>
    </r>
    <r>
      <rPr>
        <sz val="14"/>
        <color theme="1"/>
        <rFont val="Times New Roman"/>
        <family val="1"/>
      </rPr>
      <t xml:space="preserve"> 2)
</t>
    </r>
  </si>
  <si>
    <t>Đường kính ghim: 0,3mm (±5%).
Chiều rộng của ghim (Đỉnh): 4,2mm (±1mm).
Chiều cao chân ghim mở: 4,2mm (±1mm).
Chất liệu ghim: Titanium.
Điều chỉnh chiều cao kim sau khi đóng (độ dày mô): từ ≤ 0,8mm đến ≥ 1,5mm.
Số lượng ghim: ≥ 32 ghim.
Đường kính ngoài dụng cụ: 34mm (±1mm).
Đường kính dao cắt: 26mm (±1mm).
Số vòng ghim: 2.</t>
  </si>
  <si>
    <t xml:space="preserve">Dụng cụ khâu cắt bao quy đầu sử dụng một lần </t>
  </si>
  <si>
    <t>Dụng cụ khâu cắt bao quy đầu sử dụng một lần các cỡ: size số 22; 25; 27; 29; 32; 34</t>
  </si>
  <si>
    <t>+ Vật liệu nhựa an toàn, tương thích điện áp 30W - 400W.
+ Chuôi cắm 3 chấu tương thích với thiết bị máy.
+ Dây dẫn chắc chắn và đủ dài
+ Bút đốt 2 chức năng cắt và đốt.
+ Đóng gó vô trùng từng cái một.</t>
  </si>
  <si>
    <t>+ Đóng gó vô trùng từng cái một, không thủng rách, nấm mốc, ngả màu.
+ Chuôi cắm 3 chấu tương thích với thiết bị máy.
+ Dây dẫn chắc chắn và đủ dài
+ Vật liệu nhựa an toàn, tương thích điện áp 30W - 400W.
+ Bút đốt 2 chức năng cắt và đốt.</t>
  </si>
  <si>
    <t>+ Vật liệu nhựa, an toàn, tương thích điện áp 30W - 400W.
+ Chuôi cắm 3 chấu tương thích với thiết bị máy.
+ Dây dẫn chắc chắn và đủ dài
+ Bút đốt 2 chức năng cắt và đốt.
+ Đóng gó vô trùng từng cái một.</t>
  </si>
  <si>
    <r>
      <t xml:space="preserve">+ Chất liệu: nhựa </t>
    </r>
    <r>
      <rPr>
        <sz val="14"/>
        <color rgb="FFFF0000"/>
        <rFont val="Times New Roman"/>
        <family val="1"/>
      </rPr>
      <t>trung tính, không gây dị ứng</t>
    </r>
    <r>
      <rPr>
        <sz val="14"/>
        <color theme="1"/>
        <rFont val="Times New Roman"/>
        <family val="1"/>
      </rPr>
      <t xml:space="preserve">
+ Màu sắc: Đỏ, vàng, xanh dương.
+ Kích thước: dài 250mm x rộng 25mm (±2mm) đối với người lớn và dài 170mm x rộng 25mm (±2mm) đối với trẻ em
+ Có 12 lỗ nút bấm gài cố định (không tháo rời được bằng tay)
+ Trên vòng có in sẵn các thông tin: Họ và tên, năm sinh, Giới tính, Mã số y tế, Khoa, Bác sĩ hoặc Nguy cơ (đối với vòng màu vàng, đỏ)</t>
    </r>
  </si>
  <si>
    <r>
      <t xml:space="preserve">+ Chất liệu: </t>
    </r>
    <r>
      <rPr>
        <sz val="14"/>
        <color rgb="FFFF0000"/>
        <rFont val="Times New Roman"/>
        <family val="1"/>
      </rPr>
      <t>nhựa, không gây dị ứng</t>
    </r>
    <r>
      <rPr>
        <sz val="14"/>
        <color theme="1"/>
        <rFont val="Times New Roman"/>
        <family val="1"/>
      </rPr>
      <t xml:space="preserve">
+ Màu sắc: Đỏ, vàng, xanh dương.
+ Kích thước: dài 250mm x rộng 25mm (±2mm) đối với người lớn và dài 170mm x rộng 25mm (±2mm) đối với trẻ em
+ Có 12 lỗ nút bấm gài cố định (không tháo rời được bằng tay)
+ Trên vòng có in sẵn các thông tin: Họ và tên, năm sinh, Giới tính, Mã số y tế, Khoa, Bác sĩ hoặc Nguy cơ (đối với vòng màu vàng, đỏ)</t>
    </r>
  </si>
  <si>
    <r>
      <rPr>
        <sz val="14"/>
        <color rgb="FFFF0000"/>
        <rFont val="Times New Roman"/>
        <family val="1"/>
      </rPr>
      <t>+ Chất liệu Inox, độ bám chắc, không rỉ set</t>
    </r>
    <r>
      <rPr>
        <sz val="14"/>
        <color theme="1"/>
        <rFont val="Times New Roman"/>
        <family val="1"/>
      </rPr>
      <t xml:space="preserve">
+ Kẹp/clip cầm máu có tay cầm xoay được, dùng 1 lần, góc 135 độ, dài 2300mm, đường kính 15mm, độ mở ngàm 9mm và 16mm</t>
    </r>
  </si>
  <si>
    <t>lỗi type: "không rỉ set"</t>
  </si>
  <si>
    <r>
      <rPr>
        <sz val="14"/>
        <color rgb="FFFF0000"/>
        <rFont val="Times New Roman"/>
        <family val="1"/>
      </rPr>
      <t>+ Chất liệu Inox, độ bám chắc, không gỉ sét.</t>
    </r>
    <r>
      <rPr>
        <sz val="14"/>
        <color theme="1"/>
        <rFont val="Times New Roman"/>
        <family val="1"/>
      </rPr>
      <t xml:space="preserve">
+ Kẹp/clip cầm máu có tay cầm xoay được, dùng 1 lần, góc 135 độ, dài 2300mm, đường kính 15mm, độ mở ngàm 9mm và 16mm</t>
    </r>
  </si>
  <si>
    <r>
      <t>+ Chất liệu Inox, b</t>
    </r>
    <r>
      <rPr>
        <sz val="14"/>
        <color rgb="FFFF0000"/>
        <rFont val="Times New Roman"/>
        <family val="1"/>
      </rPr>
      <t>ền chắc, không rỉ sét</t>
    </r>
    <r>
      <rPr>
        <sz val="14"/>
        <color theme="1"/>
        <rFont val="Times New Roman"/>
        <family val="1"/>
      </rPr>
      <t xml:space="preserve">
+ Thòng lọng dài &gt;1800mm,
+ Đường kính &lt; 3.7mm và 2.8mm
+ Vòng thòng lọng 15mm</t>
    </r>
  </si>
  <si>
    <r>
      <t>+ Chất liệu Inox, b</t>
    </r>
    <r>
      <rPr>
        <sz val="14"/>
        <color rgb="FFFF0000"/>
        <rFont val="Times New Roman"/>
        <family val="1"/>
      </rPr>
      <t>ền chắc,  không gỉ sét.</t>
    </r>
    <r>
      <rPr>
        <sz val="14"/>
        <color theme="1"/>
        <rFont val="Times New Roman"/>
        <family val="1"/>
      </rPr>
      <t xml:space="preserve">
+ Thòng lọng dài &gt;1800mm,
+ Đường kính &lt; 3.7mm và 2.8mm
+ Vòng thòng lọng 15mm</t>
    </r>
  </si>
  <si>
    <r>
      <t xml:space="preserve">+ Chất liệu cao su dẻo dai
</t>
    </r>
    <r>
      <rPr>
        <sz val="14"/>
        <color rgb="FFFF0000"/>
        <rFont val="Times New Roman"/>
        <family val="1"/>
      </rPr>
      <t>+ Tương thích với dòng máy CV-170, CV-1 hãng hãng Olympus</t>
    </r>
  </si>
  <si>
    <t>"Tương thích với dòng máy CV-170, CV-1 hãng hãng Olympus" -&gt; đề nghị ghi cụ thể máy gì "Tương thích với máy ... dòng máy CV-170, CV-1 hãng Olympus"</t>
  </si>
  <si>
    <r>
      <t xml:space="preserve">+ Chất liệu cao su, dẻo dai
</t>
    </r>
    <r>
      <rPr>
        <sz val="14"/>
        <color rgb="FFFF0000"/>
        <rFont val="Times New Roman"/>
        <family val="1"/>
      </rPr>
      <t>+ Tương thích với hệ thống nội soi dạ dày tá tràng (Model CV-170, hãng sản xuất Olympus, nước sản xuất: Nhật) và hệ thống nội soi đại tràng (Model CV-1,  hãng sản xuất Olympus, nước sản xuất: Nhật)</t>
    </r>
  </si>
  <si>
    <t>+ Chất liệu Inox, bền chắc không rỉ sét
+ Thòng lọng cắt Polyp dài &gt; 1800mm
+ Đường kính &lt; 3.7mm và 2.8mm
+  Vòng thòng lọng 20mm</t>
  </si>
  <si>
    <t>+ Chất liệu Inox, bền chắc, không rỉ sét
+ Lông chổi bằng chất liệu nilon mềm mại, không bào mòn</t>
  </si>
  <si>
    <t>+ Chất liệu Inox, bền chắc, không gỉ sét.
+ Lông chổi bằng chất liệu nilon mềm mại, không bào mòn</t>
  </si>
  <si>
    <r>
      <rPr>
        <sz val="14"/>
        <color rgb="FFFF0000"/>
        <rFont val="Times New Roman"/>
        <family val="1"/>
      </rPr>
      <t xml:space="preserve">+ Đệm bằng Silicon. </t>
    </r>
    <r>
      <rPr>
        <sz val="14"/>
        <color theme="1"/>
        <rFont val="Times New Roman"/>
        <family val="1"/>
      </rPr>
      <t xml:space="preserve">
+ Có dây ràng qua đầu chắc chắn. 
+ Van thở ra: đầu van gắn vừa với ống máy thở Carina hãng Drager, model Carina Asla-0015.</t>
    </r>
  </si>
  <si>
    <t>BS Nghiệp đề nghị đổi lại câu chữ---&gt; tên</t>
  </si>
  <si>
    <t>Mặt nạ mũi miệng không có lỗ thông gió kèm theo van thở ra, dùng cho thở Bipap</t>
  </si>
  <si>
    <r>
      <rPr>
        <sz val="14"/>
        <color rgb="FFFF0000"/>
        <rFont val="Times New Roman"/>
        <family val="1"/>
      </rPr>
      <t xml:space="preserve">+ Mặt nạ làm bằng nhựa, cứng, kín, có đệm bằng Silicon. </t>
    </r>
    <r>
      <rPr>
        <sz val="14"/>
        <color theme="1"/>
        <rFont val="Times New Roman"/>
        <family val="1"/>
      </rPr>
      <t xml:space="preserve">
+ Có dây ràng qua đầu chắc chắn. 
+ Van thở ra: đầu van gắn vừa với ống thở máy Carina hãng Drager, model Carina Asla-0015.</t>
    </r>
  </si>
  <si>
    <t>kt chiều dày cuộn giấy--&gt; Cấp cứu kt</t>
  </si>
  <si>
    <t>có yêu cầu cỡ, thường dùng số 2, cấp cứu cho cỡ--&gt; 0,0; 0</t>
  </si>
  <si>
    <t>GMHS xem lại cỡ nhi--&gt; Toại: thêm từ cỡ 13, 15, 17</t>
  </si>
  <si>
    <r>
      <t>+ Bơm tiêm nhựa 10ml: cỡ kim 23G x 1"
+ Vỏ Xylanh và piston được làm từ</t>
    </r>
    <r>
      <rPr>
        <sz val="14"/>
        <color rgb="FFFF0000"/>
        <rFont val="Times New Roman"/>
        <family val="1"/>
      </rPr>
      <t xml:space="preserve">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t>
    </r>
    <r>
      <rPr>
        <sz val="14"/>
        <color rgb="FFFF0000"/>
        <rFont val="Times New Roman"/>
        <family val="1"/>
      </rPr>
      <t xml:space="preserve"> bằng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</si>
  <si>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Bơm tiêm nhựa 1ml: cỡ kim 25G x 1"
+ Vỏ Xylanh và piston được làm</t>
    </r>
    <r>
      <rPr>
        <sz val="14"/>
        <color rgb="FFFF0000"/>
        <rFont val="Times New Roman"/>
        <family val="1"/>
      </rPr>
      <t xml:space="preserve"> từ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bằng thép không gỉ, vát sắc, nhọn, không có gờ, có nắp chụp bảo vệ chắc chắn
+ Đóng gói vô trùng rời từng cái một. Không có nấm mốc, độc tố và chất gây sốt.</t>
    </r>
  </si>
  <si>
    <r>
      <t>+ Bơm tiêm nhựa 20ml: cỡ kim 23G x 1"
+ Vỏ Xylanh và piston được làm</t>
    </r>
    <r>
      <rPr>
        <sz val="14"/>
        <color rgb="FFFF0000"/>
        <rFont val="Times New Roman"/>
        <family val="1"/>
      </rPr>
      <t xml:space="preserve">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</si>
  <si>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tiêm nhựa 3ml: cỡ kim 23G x 1"
+ Vỏ Xylanh và piston được làm </t>
    </r>
    <r>
      <rPr>
        <sz val="14"/>
        <color rgb="FFFF0000"/>
        <rFont val="Times New Roman"/>
        <family val="1"/>
      </rPr>
      <t xml:space="preserve">từ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t>
    </r>
    <r>
      <rPr>
        <sz val="14"/>
        <color theme="1"/>
        <rFont val="Times New Roman"/>
        <family val="1"/>
      </rPr>
      <t>vát sắc, nhọn, không có gờ, có nắp chụp bảo vệ chắc chắn
+ Đóng gói vô trùng rời từng cái một. Không có nấm mốc, độc tố và chất gây sốt.</t>
    </r>
  </si>
  <si>
    <r>
      <t xml:space="preserve">+ Bơm tiêm nhựa 1ml: cỡ kim 26G x 1/2"
+ Vỏ Xylanh và piston </t>
    </r>
    <r>
      <rPr>
        <sz val="14"/>
        <color rgb="FFFF0000"/>
        <rFont val="Times New Roman"/>
        <family val="1"/>
      </rPr>
      <t xml:space="preserve">được làm từ nhựa, </t>
    </r>
    <r>
      <rPr>
        <sz val="14"/>
        <color theme="1"/>
        <rFont val="Times New Roman"/>
        <family val="1"/>
      </rPr>
      <t xml:space="preserve">không chứa DEHP, xylanh đảm bảo độ trong, vạch chia dung tích in rõ ràng, sắc nét. Piston di chuyển dễ dàng trong xylanh, khí và dung dịch không lọt qua gioăng ở đầu piston.
+ Đầu kim làm </t>
    </r>
    <r>
      <rPr>
        <sz val="14"/>
        <color rgb="FFFF0000"/>
        <rFont val="Times New Roman"/>
        <family val="1"/>
      </rPr>
      <t>bằng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</si>
  <si>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Bơm tiêm nhựa 3ml: cỡ kim 25G x 1"
+ Vỏ Xylanh và piston được l</t>
    </r>
    <r>
      <rPr>
        <sz val="14"/>
        <color rgb="FFFF0000"/>
        <rFont val="Times New Roman"/>
        <family val="1"/>
      </rPr>
      <t>àm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t>
    </r>
    <r>
      <rPr>
        <sz val="14"/>
        <color theme="1"/>
        <rFont val="Times New Roman"/>
        <family val="1"/>
      </rPr>
      <t>ỉ, vát sắc, nhọn, không có gờ, có nắp chụp bảo vệ chắc chắn.
+ Đóng gói vô trùng rời từng cái một. Không có nấm mốc, độc tố và chất gây sốt.</t>
    </r>
  </si>
  <si>
    <r>
      <t>+ Bơm tiêm nhựa 5ml: cỡ kim 23G x 1"
+ Vỏ Xylanh và piston được</t>
    </r>
    <r>
      <rPr>
        <sz val="14"/>
        <color rgb="FFFF0000"/>
        <rFont val="Times New Roman"/>
        <family val="1"/>
      </rPr>
      <t xml:space="preserve"> làm từ nhựa,</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</si>
  <si>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t>Bảo hành</t>
  </si>
  <si>
    <t>Danh mục hàng hóa</t>
  </si>
  <si>
    <t>Máy phân tích tốc độ lắng máu</t>
  </si>
  <si>
    <t>Máy nhiệt trị liệu (thùng paraffin)</t>
  </si>
  <si>
    <t>Máy điều trị bằng sóng siêu âm</t>
  </si>
  <si>
    <t>Thiết bị rửa tay tiệt trùng 2 vòi</t>
  </si>
  <si>
    <t>Máy điều trị xung điện, 2 kênh</t>
  </si>
  <si>
    <t>≥ 12 tháng</t>
  </si>
  <si>
    <t xml:space="preserve">Máy điều trị sóng ngắn (Cao tần) </t>
  </si>
  <si>
    <t>Bộ dụng cụ phẫu thuật phaco</t>
  </si>
  <si>
    <t>Máy siêu âm A/B</t>
  </si>
  <si>
    <t>Máy đo điện não đồ vi tính ≥ 32 kênh</t>
  </si>
  <si>
    <t>Máy tập vận động thụ động chi dưới</t>
  </si>
  <si>
    <r>
      <rPr>
        <sz val="13"/>
        <rFont val="Calibri"/>
        <family val="2"/>
      </rPr>
      <t>≥</t>
    </r>
    <r>
      <rPr>
        <sz val="13"/>
        <rFont val="Times New Roman"/>
        <family val="1"/>
      </rPr>
      <t xml:space="preserve"> 12 tháng</t>
    </r>
  </si>
  <si>
    <t>Mô tả hàng hóa</t>
  </si>
  <si>
    <r>
      <rPr>
        <b/>
        <sz val="13"/>
        <rFont val="Times New Roman"/>
        <family val="1"/>
      </rPr>
      <t>I. Yêu cầu chung:</t>
    </r>
    <r>
      <rPr>
        <sz val="13"/>
        <rFont val="Times New Roman"/>
        <family val="1"/>
      </rPr>
      <t xml:space="preserve">
- Năm sản xuất: năm 2026 trở về sau, mới 100%.
- Nguồn cung cấp: 100 – 240 VAC, 50 - 60 Hz
- Môi trường hoạt động: 
+ Nhiệt độ tối đa:  ≥ 30°C 
+ Độ ẩm tối đa:  ≥ 70% 
- Xuất sứ: Châu Âu hoặc G7</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</si>
  <si>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Máy điều trị xung điện 2 kênh, kèm thiết bị phụ trợ và phụ kiện tiêu chuẩn, trong đó bao gồm:
- Máy chính: 01 cái
- Thiết bị phụ trợ và phụ kiện tiêu chuẩn theo máy: 01 bộ
- Tài liệu hướng dẫn sử dụng và bảo trì: 01 bộ.</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</si>
  <si>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Máy điều trị bằng sóng siêu âm, kèm thiết bị phụ trợ và phụ kiện tiêu chuẩn, trong đó bao gồm:
- Máy chính và xe đẩy: 01 cái
- Gá đỡ đầu dò siêu âm: ≥ 02 cái
- Đầu dò siêu âm 5 cm²: ≥ 02 cái
- Thiết bị phụ trợ và phụ kiện tiêu chuẩn đồng bộ theo máy: 01 bộ
- Tài liệu hướng dẫn sử dụng và bảo trì: 01 bộ.</t>
    </r>
  </si>
  <si>
    <r>
      <rPr>
        <b/>
        <sz val="13"/>
        <rFont val="Times New Roman"/>
        <family val="1"/>
      </rPr>
      <t xml:space="preserve">2. Tính năng kỹ thuật </t>
    </r>
    <r>
      <rPr>
        <sz val="13"/>
        <rFont val="Times New Roman"/>
        <family val="1"/>
      </rPr>
      <t xml:space="preserve">
- Chất liệu: vỏ thùng và chân đế được làm bằng inox 304 hoặc tốt hơn.
- Dung tích thùng ≥ 40 lít.
- Có bộ điều khiển điều chỉnh nhiệt độ có biên độ điều khiển từ 0 đến ≥ 100°C. 
- Có Đèn báo hiệu nguồn. 
- Có Đèn báo hiệu đang đun.
- Có nắp đậy, van xả.
- Đun nóng gián tiếp.
- Có chế độ ủ: tự động kích hoạt bật hoặc tắt để duy trì độ nóng mong muốn.</t>
    </r>
  </si>
  <si>
    <r>
      <rPr>
        <b/>
        <sz val="13"/>
        <rFont val="Times New Roman"/>
        <family val="1"/>
      </rPr>
      <t xml:space="preserve">2. Tính năng kỹ thuật
</t>
    </r>
    <r>
      <rPr>
        <b/>
        <i/>
        <sz val="13"/>
        <rFont val="Times New Roman"/>
        <family val="1"/>
      </rPr>
      <t>* Đặc tính thiết bị:</t>
    </r>
    <r>
      <rPr>
        <b/>
        <sz val="13"/>
        <rFont val="Times New Roman"/>
        <family val="1"/>
      </rPr>
      <t xml:space="preserve">
</t>
    </r>
    <r>
      <rPr>
        <sz val="13"/>
        <rFont val="Times New Roman"/>
        <family val="1"/>
      </rPr>
      <t>- Thao tác vận hành: vận hành bằng màn hình cảm ứng hoặc bằng tay và cài đặt sẵn 
Hiển thị:
+ Màn hình trên thiết bị : LED hoặc LCD hoặc tốt hơn.
- Cài đặt góc theo thời gian thực.
+ Có ≥ 10 phác đồ cài đặt tự động.
+ Có ≥ 40 phác đồ cài đặt bởi người sử dụng.
-  Có chức năng lưu chương trình với ≥ 40 vị trí bộ nhớ với các thông số thiết lập như góc duỗi, gập, tốc độ, thời gian điều trị, tạm dừng duỗi, tạm dừng gập, chương trình duỗi cường độ cao, chương trình gập cường độ cao, chương trình khởi động
- Có tính năng đảo chiều chuyển động.
- Có tính năng cài đặt góc nhanh.</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</si>
  <si>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Máy tập vận động thụ động chi dưới, kèm thiết bị phụ trợ và phụ kiện tiêu chuẩn, trong đó bao gồm:
- Máy chính: 01 cái
- Thiết bị phụ trợ và phụ kiện tiêu chuẩn đồng bộ theo máy: 01 bộ
- Tài liệu hướng dẫn sử dụng và bảo trì: 01 bộ.</t>
    </r>
  </si>
  <si>
    <r>
      <rPr>
        <b/>
        <sz val="13"/>
        <rFont val="Times New Roman"/>
        <family val="1"/>
      </rPr>
      <t>II. Yêu cầu cấu hình và tính năng kỹ thuật</t>
    </r>
    <r>
      <rPr>
        <sz val="13"/>
        <rFont val="Times New Roman"/>
        <family val="1"/>
      </rPr>
      <t xml:space="preserve">
</t>
    </r>
    <r>
      <rPr>
        <b/>
        <sz val="13"/>
        <rFont val="Times New Roman"/>
        <family val="1"/>
      </rPr>
      <t xml:space="preserve"> 1. Cấu hình:</t>
    </r>
    <r>
      <rPr>
        <sz val="13"/>
        <rFont val="Times New Roman"/>
        <family val="1"/>
      </rPr>
      <t xml:space="preserve">
- Máy phân tích tốc độ lắng máu kèm bộ phụ kiện tiêu chuẩn để lắp đặt và vận hành hoàn chỉnh.
- Máy chính: 01 cái
- Tài liệu hướng dẫn sử dụng và bảo trì: 01 bộ.</t>
    </r>
  </si>
  <si>
    <r>
      <rPr>
        <b/>
        <sz val="13"/>
        <rFont val="Times New Roman"/>
        <family val="1"/>
      </rPr>
      <t>2.  Tính năng kỹ thuật:</t>
    </r>
    <r>
      <rPr>
        <sz val="13"/>
        <rFont val="Times New Roman"/>
        <family val="1"/>
      </rPr>
      <t xml:space="preserve">
- Màn hình: màn hình màu cảm ứng hoặc tương đương
- Phương pháp đo: Đo quang học hoặc tương đương
- Thời gian phân tích: ≤ 30 giây
- Thể tích hút mẫu: ≤ 300 μl máu toàn phần
- Ống phân tích: sử dụng ống chống đông EDTA
- Dải đo: ≤ 1 mm/giờ đến ≥ 120 mm/giờ 
- Cổng kết nối: cho kết nối LIS</t>
    </r>
  </si>
  <si>
    <r>
      <rPr>
        <b/>
        <sz val="13"/>
        <rFont val="Times New Roman"/>
        <family val="1"/>
      </rPr>
      <t>2. Tính năng cầu kỹ thuật</t>
    </r>
    <r>
      <rPr>
        <sz val="13"/>
        <rFont val="Times New Roman"/>
        <family val="1"/>
      </rPr>
      <t xml:space="preserve">
</t>
    </r>
    <r>
      <rPr>
        <b/>
        <i/>
        <sz val="13"/>
        <rFont val="Times New Roman"/>
        <family val="1"/>
      </rPr>
      <t>2.1. Thính năng chung:</t>
    </r>
    <r>
      <rPr>
        <sz val="13"/>
        <rFont val="Times New Roman"/>
        <family val="1"/>
      </rPr>
      <t xml:space="preserve">
- Số kênh EEG: ≥ 32 kênh EEG.
- Có thể tạo báo cáo tự động và chỉnh sửa báo cáo.
- Có thể nâng cấp chức năng đo đa ký giấc ngủ.
- Có bản đồ 3D phân tích EEG hoặc phổ EEG.
- Có theo dõi xu hướng các thông số điện não.
- Tính năng lập bản đồ não bộ.
- Tính năng chia đôi màn hình để xem cùng lúc dữ liệu đang đo và đã đo hoặc có khả năng phát hiện đỉnh sóng tự động.</t>
    </r>
  </si>
  <si>
    <r>
      <rPr>
        <b/>
        <sz val="13"/>
        <rFont val="Times New Roman"/>
        <family val="1"/>
      </rPr>
      <t>I. Yêu cầu chung:</t>
    </r>
    <r>
      <rPr>
        <sz val="13"/>
        <rFont val="Times New Roman"/>
        <family val="1"/>
      </rPr>
      <t xml:space="preserve">
- Năm sản xuất: Năm 2026 trở về sau, mới 100%
- Nguồn điện sử dụng: AC 220V, 50/60Hz.
- Môi trường hoạt động: 
+ Nhiệt độ tối đa:  ≥ 30°C 
+ Độ ẩm tối đa:  ≥ 70%
- Xuất xứ máy chính: Châu Âu hoặc G7</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</si>
  <si>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 Máy siêu âm A/B kèm bộ phụ kiện tiêu chuẩn để lắp đặt và vận hành hoàn chỉnh.
- Máy chính có kết nối máy in: 01 cái
- Đầu dò siêu âm A: 01 cái
- Đầu dò siêu âm B: 01 cái
- Bộ cốc nhúng đo siêu âm: 01 bộ
- Bàn đạp điều khiển: 01 cái
- Thiết bị phụ trợ và phụ kiện tiêu chuẩn theo máy: 01 bộ
- Tài liệu hướng dẫn sử dụng và bảo trì: 01 bộ.
</t>
    </r>
    <r>
      <rPr>
        <b/>
        <sz val="13"/>
        <rFont val="Times New Roman"/>
        <family val="1"/>
      </rPr>
      <t>2. Tính năng kỹ thuật:</t>
    </r>
    <r>
      <rPr>
        <sz val="13"/>
        <rFont val="Times New Roman"/>
        <family val="1"/>
      </rPr>
      <t xml:space="preserve">
- Máy chính màn hình hiển thị cảm ứng màu: ≥ 10 inch
- Thiết bị tối thiểu phải có các chức năng:
+ Siêu âm A đo thông số sinh trắc học của nhãn cầu để tính toán công suất thủy tinh thể.
+ Siêu âm B để khảo sát bán phần sau nhãn cầu.
+ Số điểm đánh giá trên mỗi tia quét siêu âm ≥ 2000 điểm
+ Cổng kết nối: Tối thiểu phải có cổng HDMI và cổng USB.</t>
    </r>
  </si>
  <si>
    <r>
      <rPr>
        <b/>
        <sz val="13"/>
        <rFont val="Times New Roman"/>
        <family val="1"/>
      </rPr>
      <t>I. Yêu cầu chung:</t>
    </r>
    <r>
      <rPr>
        <sz val="13"/>
        <rFont val="Times New Roman"/>
        <family val="1"/>
      </rPr>
      <t xml:space="preserve">
- Năm sản xuất: Năm 2026 trở về sau, mới 100%
- Nguồn điện sử dụng: AC 220V, 50/60Hz.
- Môi trường hoạt động: 
+ Nhiệt độ tối đa:  ≥ 30°C 
+ Độ ẩm tối đa:  ≥ 70%
- Xuất xứ máy chính: Châu Âu hoặc G7 </t>
    </r>
  </si>
  <si>
    <r>
      <rPr>
        <b/>
        <sz val="13"/>
        <rFont val="Times New Roman"/>
        <family val="1"/>
      </rPr>
      <t>II. Yêu cầu cấu hình và tính năng kỹ thuật</t>
    </r>
    <r>
      <rPr>
        <sz val="13"/>
        <rFont val="Times New Roman"/>
        <family val="1"/>
      </rPr>
      <t xml:space="preserve">
</t>
    </r>
    <r>
      <rPr>
        <b/>
        <sz val="13"/>
        <rFont val="Times New Roman"/>
        <family val="1"/>
      </rPr>
      <t>1. Cấu hình:</t>
    </r>
    <r>
      <rPr>
        <sz val="13"/>
        <rFont val="Times New Roman"/>
        <family val="1"/>
      </rPr>
      <t xml:space="preserve">
 Dụng cụ dùng trong phẫu thuật nhãn khoa bao gồm:
1/ Kẹp xé bao: 02 cái
2/ Kéo cắt bao thủy tinh thể đầu cong Right: 01 cái 
3/ Kéo cắt bao thủy tinh thể đầu cong Left (shown): 01 cái 
4/ Kẹp Thorpe Forceps 2x3 Teeth Straight (Pince giác mạc): 02 cái
5/ Kìm kẹp kim đầu thẳng (kẹp kim khâu): 01 cái
6/ Kìm kẹp kim đầu cong (kẹp kim khâu): 01 cái
7/ Móc cơ Graefe Hook: 02 cái
8/ Banh mi có khoá: 02 cái
9/ Kéo Westcott cong đầu tù hoặc Strabismus Scissors ribbon type blunt tips: 01 cái
10/ Kéo giác mạc đa năng Castroviejo hoặc Westcott Tenotomy Scissors blunt tips, standard blades curved: 02 cái
11/ Kéo thẳng đầu nhọn hoặc Strabismus Scissors ribbon type blunt tips: 01 cái
12/ Kẹp giác mạc Catalano Corneal Forceps: 01 cái
13/ Móc mống mắt Kuglen: 01 cái
14/ Kéo cắt bao thủy tinh thể đầu thẳng Mini Westcott tenotomy Scissors: 01 cái
15/ Chóp Phaco Nagahara: 01 cái
Nhà cung cấp có thể chào các dụng cụ có cấu hình và tính năng tương đương</t>
    </r>
  </si>
  <si>
    <r>
      <rPr>
        <b/>
        <sz val="13"/>
        <rFont val="Times New Roman"/>
        <family val="1"/>
      </rPr>
      <t>I. Yêu cầu chung:</t>
    </r>
    <r>
      <rPr>
        <sz val="13"/>
        <rFont val="Times New Roman"/>
        <family val="1"/>
      </rPr>
      <t xml:space="preserve">
- Năm sản xuất: Năm 2026 trở về sau, mới 100%
- Xuất xứ: Châu Âu hoặc G7</t>
    </r>
  </si>
  <si>
    <r>
      <rPr>
        <b/>
        <sz val="13"/>
        <rFont val="Times New Roman"/>
        <family val="1"/>
      </rPr>
      <t>I. Yêu cầu chung:</t>
    </r>
    <r>
      <rPr>
        <sz val="13"/>
        <rFont val="Times New Roman"/>
        <family val="1"/>
      </rPr>
      <t xml:space="preserve">
- Năm sản xuất: năm 2026 trở về sau, mới 100%.
- Nhà sản xuất đạt tiêu chuẩn ISO 13485 và CE hoặc tương đương 
- Nguồn cung cấp: 100 – 240 VAC, 50 - 60 Hz
- Môi trường hoạt động: 
+ Nhiệt độ tối đa:  ≥ 30°C 
+ Độ ẩm tối đa:  ≥ 70% 
- Xuất sứ: Châu Âu hoặc G7</t>
    </r>
  </si>
  <si>
    <r>
      <rPr>
        <b/>
        <sz val="13"/>
        <rFont val="Times New Roman"/>
        <family val="1"/>
      </rPr>
      <t>I. Yêu cầu chung:</t>
    </r>
    <r>
      <rPr>
        <sz val="13"/>
        <rFont val="Times New Roman"/>
        <family val="1"/>
      </rPr>
      <t xml:space="preserve">
- Năm sản xuất: Năm 2026 trở về sau, mới 100%
- Nguồn điện sử dụng: AC 220V, 50/60Hz.
- Môi trường hoạt động: 
+  Nhiệt độ tối đa:  ≥ 30°C 
+  Độ ẩm tối đa:  ≥ 70%</t>
    </r>
  </si>
  <si>
    <r>
      <rPr>
        <b/>
        <sz val="13"/>
        <rFont val="Times New Roman"/>
        <family val="1"/>
      </rPr>
      <t>I. Yêu cầu chung:</t>
    </r>
    <r>
      <rPr>
        <sz val="13"/>
        <rFont val="Times New Roman"/>
        <family val="1"/>
      </rPr>
      <t xml:space="preserve">
- Năm sản xuất: Năm 2026 trở về sau, mới 100%
- Nguồn điện sử dụng: AC 220V, 50/60Hz.
- Môi trường hoạt động: 
+ Nhiệt độ tối đa:  ≥ 30°C 
+ Độ ẩm tối đa:  ≥ 70%</t>
    </r>
  </si>
  <si>
    <r>
      <rPr>
        <b/>
        <i/>
        <sz val="13"/>
        <rFont val="Times New Roman"/>
        <family val="1"/>
      </rPr>
      <t>* Thông số kỹ thuật:</t>
    </r>
    <r>
      <rPr>
        <sz val="13"/>
        <rFont val="Times New Roman"/>
        <family val="1"/>
      </rPr>
      <t xml:space="preserve">
- Trọng lượng tối đa của bệnh nhân: ≥ 120 kg
- Góc duỗi gối: ≤ -10° đến ≥ 120°, bước điều chỉnh ≤ 1°
- Tạm dừng duỗi: 0 đến ≥ 5 phút
- Góc gập gối: ≤ -5° đến ≥ 120°,  bước điều chỉnh ≤ 1°
- Tạm dừng gập gối: 0 đến ≥ 5 phút
- Góc duỗi bàn chân: ≤ -40° đến ≥ 15°, bước điều chỉnh ≤ 1°
- Tạm dừng duỗi chân: 0 đến 5 phút
- Góc gập mu bàn chân: ≤ -20° đến ≥ 20°, bước điều chỉnh ≤ 1°
- Tạm dừng gập mu bàn chân: 0 đến ≥ 5 phút
- Tốc độ di chuyển: ≥ 360°/phút (10% đến 100%, bước điều chỉnh ≤ 10%)
- Có chương trình Bật/tắt duỗi cường độ cao.
- Có chương trình Bật/tắt gập cường độ cao.
- Thời gian điều trị từ ≤ 1 phút đến ≥ 50 phút
- Chiều dài xương chày bệnh nhân điều chỉnh được: từ ≤ 25 đến ≥ 55 cm
- Chiều dài xương đùi bệnh nhân điều chỉnh được: ≤ 35 đến ≥ 50 cm
- Tiêu chuẩn an toàn BF hoặc tương đương. </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</si>
  <si>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 Máy nhiệt trị liệu (thùng paraffin) kèm bộ phụ kiện tiêu chuẩn để lắp đặt và vận hành hoàn chỉnh.
- Bộ điều khiển: 1 bộ
- Xe đẩy: 1 cái
- Sáp và dầu pha sẵn: ≥ 30 lít
- Nhiệt kế test nhiệt độ: 1 cái
- Tài liệu hướng dẫn sử dụng và bảo trì: 01 bộ.</t>
    </r>
  </si>
  <si>
    <r>
      <rPr>
        <b/>
        <sz val="13"/>
        <rFont val="Times New Roman"/>
        <family val="1"/>
      </rPr>
      <t>I. Yêu cầu chung:</t>
    </r>
    <r>
      <rPr>
        <sz val="13"/>
        <rFont val="Times New Roman"/>
        <family val="1"/>
      </rPr>
      <t xml:space="preserve">
Yêu cầu chung
- Năm sản xuất: Năm 2026 trở về sau, mới 100%
- Nguồn điện sử dụng: AC 220V, 50/60Hz.
- Môi trường hoạt động: 
+ Nhiệt độ tối đa:  ≥ 30°C 
+ Độ ẩm tối đa:  ≥ 70%</t>
    </r>
  </si>
  <si>
    <r>
      <rPr>
        <b/>
        <i/>
        <sz val="13"/>
        <rFont val="Times New Roman"/>
        <family val="1"/>
      </rPr>
      <t>* Thông số kỹ thuật:</t>
    </r>
    <r>
      <rPr>
        <sz val="13"/>
        <rFont val="Times New Roman"/>
        <family val="1"/>
      </rPr>
      <t xml:space="preserve">
- Cường độ chế độ liên tục tối đa: từ ≤ 0,1 W/cm² đến ≥ 2 W/cm².
- Cường độ chế độ xung tối đa: từ ≤ 0,1 W/cm²  đến ≥ 3 W/cm²
- Bước điều chỉnh cường độ: ≤ 0,1 W/cm²
- Tần số làm việc: 1 Mhz ±5% và 3 Mhz ±5%
- Tần số điều biến: ≥ 10 Hz và ≤ 150 Hz với sai số ≤ ±5%
- Hệ số sử dụng (chế độ xung): từ 5% đến 95% (±5%)
- Hệ số sử dụng đặt sẵn: 6,25%; 12,5%; 25%; 50%; 100% (±5%)
- Bước điều chỉnh tần số điều biến: ≤ 10 Hz
- Bước điều chỉnh hệ số sử dụng: ≤ 1%
- Công suất tối đa: ≥ 13 W 
- Tiêu chuẩn an toàn BF hoặc tương đương </t>
    </r>
  </si>
  <si>
    <r>
      <rPr>
        <b/>
        <sz val="13"/>
        <rFont val="Times New Roman"/>
        <family val="1"/>
      </rPr>
      <t>II. Yêu cầu cấu hình và tính năng kỹ thuật
 1. Cấu hình</t>
    </r>
    <r>
      <rPr>
        <sz val="13"/>
        <rFont val="Times New Roman"/>
        <family val="1"/>
      </rPr>
      <t xml:space="preserve">
Máy điều trị sóng ngắn (cao tần), kèm thiết bị phụ trợ và phụ kiện tiêu chuẩn, trong đó bao gồm:
- Máy chính kèm xe đẩy: 01 cái
- Thiết bị phụ trợ và phụ kiện tiêu chuẩn đồng bộ theo máy: 01 bộ
- Tài liệu hướng dẫn sử dụng và bảo trì: 01 bộ.</t>
    </r>
  </si>
  <si>
    <r>
      <rPr>
        <b/>
        <i/>
        <sz val="13"/>
        <rFont val="Times New Roman"/>
        <family val="1"/>
      </rPr>
      <t>* Thông số kỹ thuật:</t>
    </r>
    <r>
      <rPr>
        <sz val="13"/>
        <rFont val="Times New Roman"/>
        <family val="1"/>
      </rPr>
      <t xml:space="preserve">
- Dòng ra chế độ CC tối đa: ≥ 140 mA
- Dòng ra chế độ CV tối đa: ≥ 165 mA
- Dòng ra- vi dòng tối đa: ≤ 1000 µA
- Điện áp ra chế độ CC tối đa: ≥ 200 V
- Điện áp ra chế độ CV tối đa: ≥ 100 V
- Điện áp vi dòng ra tối đa: ≤ 100V
- Trở kháng tải danh định khoảng 500 Ω đến 750 Ω
- Có lựa chọn phân cực đầu ra: cực dương/cực âm/đảo chiều ở giữa liệu pháp
- Tiêu chuẩn an toàn BF hoặc tương đương 
</t>
    </r>
  </si>
  <si>
    <r>
      <rPr>
        <b/>
        <sz val="13"/>
        <rFont val="Times New Roman"/>
        <family val="1"/>
      </rPr>
      <t xml:space="preserve"> 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 Bồn rửa tay tiệt trùng 02 vòi kèm thiết bị phụ trợ và phụ kiện tiêu chuẩn để lắp đặt và vận hành hoàn chỉnh.
- Hệ thống lọc và tiệt trùng nước: 01 bộ.
- Bộ cấp xà phòng tự động: 01 bộ.
- CB chống giật phù hợp với công suất thiết bị: 01 cái
- Tài liệu hướng dẫn sử dụng và bảo trì: 01 bộ.</t>
    </r>
  </si>
  <si>
    <r>
      <rPr>
        <b/>
        <sz val="13"/>
        <rFont val="Times New Roman"/>
        <family val="1"/>
      </rPr>
      <t>Đầu dò siêu âm A</t>
    </r>
    <r>
      <rPr>
        <sz val="13"/>
        <rFont val="Times New Roman"/>
        <family val="1"/>
      </rPr>
      <t xml:space="preserve">
- Tần số đầu dò: ≥ 10 MHz
- Chế độ siêu âm: tiếp xúc và không tiếp xúc
- Chế độ chụp: thủ công và tự động
- Tính năng tự động nhận diện củng mạc
+ Bộ công thức tính toán thủy tinh thể gồm:
+ Bộ công thức cơ bản tối thiểu có SRK/T (hoặc Theoretic/T), Holladay, Hoffer-Q;
- Bộ công thức đo dành riêng cho bệnh nhân sau phẫu thuật khúc xạ.
- Thiết bị có bộ dữ liệu tích hợp: bao gồm đầy đủ các loại thủy tinh thể nhân tạo phổ biến.
</t>
    </r>
    <r>
      <rPr>
        <b/>
        <sz val="13"/>
        <rFont val="Times New Roman"/>
        <family val="1"/>
      </rPr>
      <t>Đầu dò siêu âm B</t>
    </r>
    <r>
      <rPr>
        <sz val="13"/>
        <rFont val="Times New Roman"/>
        <family val="1"/>
      </rPr>
      <t xml:space="preserve">
- Tần số đầu dò: ≥ 10MHz 
- Góc quét ≥ 40 độ
- Độ sâu quét ≥ 60mm
- Số lượng khung hình hiển thị trên giây của video thu hình ảnh siêu âm B (tốc độ khung hình) ≥ 16 khung hình/ giây.
- Thiết bị phải có công nghệ tăng cường tối ưu chất lượng hình ảnh siêu âm, dành riêng cho các vị trí quan trọng của nhãn cầu</t>
    </r>
  </si>
  <si>
    <r>
      <rPr>
        <b/>
        <sz val="13"/>
        <rFont val="Times New Roman"/>
        <family val="1"/>
      </rPr>
      <t xml:space="preserve">II. Yêu cầu cấu hình và tính năng kỹ thuật </t>
    </r>
    <r>
      <rPr>
        <sz val="13"/>
        <rFont val="Times New Roman"/>
        <family val="1"/>
      </rPr>
      <t xml:space="preserve">
</t>
    </r>
    <r>
      <rPr>
        <b/>
        <sz val="13"/>
        <rFont val="Times New Roman"/>
        <family val="1"/>
      </rPr>
      <t>1. Cấu hình:</t>
    </r>
    <r>
      <rPr>
        <sz val="13"/>
        <rFont val="Times New Roman"/>
        <family val="1"/>
      </rPr>
      <t xml:space="preserve">
Máy đo điện não đồ vi tính ≥ 32 kênh, kèm bộ phụ kiện tiêu chuẩn để lắp đặt và vận hành hoàn chỉnh:
- Điện cực điện não: 01 bộ 
- Bộ kích thích ánh sáng: 01 bộ
- Bộ mũ điện não các cỡ S, M, L: 01 bộ  
- Cáp cho điện cực cầu hoặc điện cực kẹp tai: 32 bộ
- Máy vi tính: 01 bộ
- Máy in laser trắng đen: 01 cái
- Phần mềm điện não chuyên dụng: 01 bộ
- Xe đẩy máy: 01 cái
- UPS 2 KVA online: 01 cái
- Tài liệu hướng dẫn sử dụng và bảo trì: 01 bộ.</t>
    </r>
  </si>
  <si>
    <r>
      <rPr>
        <b/>
        <sz val="13"/>
        <rFont val="Times New Roman"/>
        <family val="1"/>
      </rPr>
      <t>2.Tính năng kỹ thuật</t>
    </r>
    <r>
      <rPr>
        <sz val="13"/>
        <rFont val="Times New Roman"/>
        <family val="1"/>
      </rPr>
      <t xml:space="preserve">
</t>
    </r>
    <r>
      <rPr>
        <b/>
        <i/>
        <sz val="13"/>
        <rFont val="Times New Roman"/>
        <family val="1"/>
      </rPr>
      <t>* Đặc tính thiết bị:</t>
    </r>
    <r>
      <rPr>
        <sz val="13"/>
        <rFont val="Times New Roman"/>
        <family val="1"/>
      </rPr>
      <t xml:space="preserve">
- Thao tác vận hành: vận hành bằng màn hình cảm ứng và cài đặt sẵn
- Màn hình cảm ứng: ≥ 5 inch
- Sử dụng loại điện cực: Điện dung hoặc Điện trở
- Có chức năng lựa chọn phương pháp điều trị hoặc chương trình điều trị khác nhau.
- Có âm thanh báo hiệu khi kết thúc liệu trình điều trị
- Bộ nhớ lưu dữ liệu bệnh nhân
- Chế độ hoạt động: Liên tục hoặc xung
</t>
    </r>
    <r>
      <rPr>
        <b/>
        <i/>
        <sz val="13"/>
        <rFont val="Times New Roman"/>
        <family val="1"/>
      </rPr>
      <t>* Thông số kỹ thuật:</t>
    </r>
    <r>
      <rPr>
        <sz val="13"/>
        <rFont val="Times New Roman"/>
        <family val="1"/>
      </rPr>
      <t xml:space="preserve">
- Kích thước đĩa điện cực đường kính Ø ≥ 100 mm
- Thời gian điều trị từ ≤ 1 phút đến ≥ 30 phút
- Tần số hoạt động: ≥ 27 Mhz
- Có chức năng điều chỉnh xung và tần số.
- Công suất phát tối đa chế độ liên tục: ≥ 200 W 
- Công suất phát tối đa chế độ xung: ≥ 400 W
- Thời gian xung (độ dài xung): ≤ 50 µs đến ≥ 2000 µs
- Tần số xung điều chỉnh được trong khoảng từ ≤ 50 Hz đến ≥ 1500 Hz
- Tiêu chuẩn an toàn BF hoặc tương đương </t>
    </r>
  </si>
  <si>
    <r>
      <t xml:space="preserve">- Hệ thống camera theo dõi đồng bộ với tín hiệu EEG
</t>
    </r>
    <r>
      <rPr>
        <b/>
        <i/>
        <sz val="13"/>
        <rFont val="Times New Roman"/>
        <family val="1"/>
      </rPr>
      <t>2.2. Thu thập và xử lý dữ liệu:</t>
    </r>
    <r>
      <rPr>
        <sz val="13"/>
        <rFont val="Times New Roman"/>
        <family val="1"/>
      </rPr>
      <t xml:space="preserve">
- Tốc độ lấy mẫu: ≥ 1000 Hz
- Trở kháng đầu vào: ≥ 100 MΩ 
- Tỷ số khử tín hiệu đồng pha (CMRR): ≥ 100 dB
- Có Bộ lọc thông cao.
- Có Bộ lọc thông thấp.
- Có Bộ lọc nhiễu tần số nguồn 50/60Hz (Notch filter)
- Độ nhiễu đầu vào: ≤ 1.8 μV
- Độ nhạy: từ ≤ 1 μV/mm đến ≥ 1000 μV/mm
- Có tích hợp tính năng kiểm tra trở kháng
</t>
    </r>
    <r>
      <rPr>
        <b/>
        <i/>
        <sz val="13"/>
        <rFont val="Times New Roman"/>
        <family val="1"/>
      </rPr>
      <t xml:space="preserve">2.3. Bộ kích thích ánh sáng </t>
    </r>
    <r>
      <rPr>
        <sz val="13"/>
        <rFont val="Times New Roman"/>
        <family val="1"/>
      </rPr>
      <t xml:space="preserve">
- Có tạo chương trình kích thích
- Tần số kích thích: từ ≤ 0,1 Hz đến ≥ 60 Hz</t>
    </r>
  </si>
  <si>
    <r>
      <rPr>
        <b/>
        <sz val="13"/>
        <rFont val="Times New Roman"/>
        <family val="1"/>
      </rPr>
      <t xml:space="preserve"> 2. Tính năng kỹ thuật:</t>
    </r>
    <r>
      <rPr>
        <sz val="13"/>
        <rFont val="Times New Roman"/>
        <family val="1"/>
      </rPr>
      <t xml:space="preserve">
</t>
    </r>
    <r>
      <rPr>
        <b/>
        <i/>
        <sz val="13"/>
        <rFont val="Times New Roman"/>
        <family val="1"/>
      </rPr>
      <t>* Đặc tính thiết bị:</t>
    </r>
    <r>
      <rPr>
        <sz val="13"/>
        <rFont val="Times New Roman"/>
        <family val="1"/>
      </rPr>
      <t xml:space="preserve">
- Kênh điện trị liệu: ≥ 2 kênh,
- Thao tác vận hành: vận hành bằng màn hình cảm ứng và cài đặt sẵn 
- Màn hình cảm ứng: ≥ 7 inch
- Hiển thị danh sách các giao thức trị liệu
-  Hiển thị lựa chọn nhanh các giao thức trị liệu
- Hiển thị thông số trị liệu:
+ Các dạng dòng điều trị tối thiểu gồm: Galvanic, Diadynamic, Träbert, Faradic/Neofaradic, TENS, dòng giao thoa, dòng kích thích cơ kiểu Nga và các dạng xung điều trị khác như xung luỹ thừa, xung tăng theo lũy thừa,...
- Có chức năng lọc các giao thức điều trị theo ≥ 10 vùng cơ thể hoặc bệnh lý 
- Có cơ sở dữ liệu bệnh nhân (cho phép thiết lập, chỉnh sửa và xóa thông tin)</t>
    </r>
  </si>
  <si>
    <r>
      <rPr>
        <b/>
        <sz val="13"/>
        <rFont val="Times New Roman"/>
        <family val="1"/>
      </rPr>
      <t xml:space="preserve">2. Tính năng kỹ thuật </t>
    </r>
    <r>
      <rPr>
        <sz val="13"/>
        <rFont val="Times New Roman"/>
        <family val="1"/>
      </rPr>
      <t xml:space="preserve">
</t>
    </r>
    <r>
      <rPr>
        <b/>
        <i/>
        <sz val="13"/>
        <rFont val="Times New Roman"/>
        <family val="1"/>
      </rPr>
      <t>* Đặc tính thiết bị:</t>
    </r>
    <r>
      <rPr>
        <sz val="13"/>
        <rFont val="Times New Roman"/>
        <family val="1"/>
      </rPr>
      <t xml:space="preserve">
- Thao tác vận hành: vận hành bằng màn hình cảm ứng và cài đặt sẵn 
- Màn hình cảm ứng: ≥ 7 inch
- Có thể kết nối đồng thời hai đầu chiếu siêu âm
- Chế độ hoạt động: liên tục, xung.
- Có chức năng điều trị siêu âm tự động không cần giữ đầu dò liên tục.
- Có chức năng hiển thị tiếp xúc bệnh nhân.
- Có núm xoay điều chỉnh
- Hiển thị danh sách các giao thức trị liệu
- Hiển thị lựa chọn nhanh các giao thức trị liệu
-  Hiển thị thông số trị liệu
- Có chức năng lọc các giao thức điều trị theo ≥ 10 vùng cơ thể hoặc bệnh lý 
- Có cơ sở dữ liệu bệnh nhân (cho phép thiết lập, chỉnh sửa và xóa thông tin)</t>
    </r>
  </si>
  <si>
    <t>Gói thầu: Mua sắm thiết bị y tế năm 2026 - Bệnh viện Đa khoa Tân Bình</t>
  </si>
  <si>
    <t>(Đính kèm Thông báo số  92 /TB- BVĐKTB ngày 29/7/2026 Bệnh viện Đa khoa Tân Bình)</t>
  </si>
  <si>
    <r>
      <t xml:space="preserve">2. </t>
    </r>
    <r>
      <rPr>
        <b/>
        <sz val="13"/>
        <rFont val="Times New Roman"/>
        <family val="1"/>
      </rPr>
      <t>Tính năng kỹ thuật:</t>
    </r>
    <r>
      <rPr>
        <sz val="13"/>
        <rFont val="Times New Roman"/>
        <family val="1"/>
      </rPr>
      <t xml:space="preserve">
- Bồn rửa tay tiệt trùng 02 vị trí rửa, thiết kế chuyên dụng cho thao tác rửa tay.
- Kích thước bồn rửa (RxSxC): (rộng 1200mm x sâu 650mm x cao 1250 mm) (±5%).
- Kết cấu dạng hộp, phía dưới bố trí khoang kỹ thuật có cửa mở để lắp đặt, bảo trì hệ thống xử lý và tiệt trùng nước.
- Toàn bộ thân bồn, chậu rửa và khung đỡ được chế tạo bằng inox 304, độ dày ≥ 1.2mm.
- Bề mặt inox được xử lý nhẵn, chống ăn mòn, dễ vệ sinh và khử khuẩn.
- Có tối thiểu 04 chân tăng chỉnh giúp cân bằng thiết bị khi lắp đặt.
- Trang bị 02 vòi cấp nước chuyên dụng cho rửa tay tiệt trùng.
- Vòi nước vận hành bằng cảm biến hồng ngoại hoặc công nghệ tương đương, cho phép đóng/mở nước tự động không cần tiếp xúc.
- Có trang bị điều khiển bằng đầu gối dự phòng.
- Tích hợp bộ cấp xà phòng tự động cho người sử dụng.
- Hệ thống xử lý nước tiệt trùng gồm tối thiểu 02 cấp lọc có cấp độ lọc tương đương hoặc tốt hơn 10 µm và 5 µm, kết hợp đèn UV tiệt trùng.</t>
    </r>
  </si>
  <si>
    <r>
      <rPr>
        <b/>
        <sz val="13"/>
        <rFont val="Times New Roman"/>
        <family val="1"/>
      </rPr>
      <t>2. Thông số kỹ thuật:</t>
    </r>
    <r>
      <rPr>
        <sz val="13"/>
        <rFont val="Times New Roman"/>
        <family val="1"/>
      </rPr>
      <t xml:space="preserve">
Các dụng cụ được làm bằng thép không gỉ hoặc tốt hơn:
1/ Kẹp xé bao: 
- Tổng chiều dài: 104 mm (± 10 mm)
- Đầu típ dài: 0,35 mm (± 0,15 mm)
- Cán góc dài 10 mm (± 1,5 mm)
2/ Kéo cắt bao thủy tinh thể đầu cong:
- Tổng chiều dài: 105 mm (± 10 mm)
- Đầu cong
3/ Kéo cắt bao thủy tinh thể đầu cong:
- Tổng chiều dài: 75 mm (± 10 mm)
- Đầu cong
- Lưỡi kéo dài 2,5 mm (± 1,5 mm)
4/ Kẹp Thorpe Forceps 2x3 Teeth Straight (Pince giác mạc): 
- Tổng chiều dài: 101 mm (± 10 mm)
- Răng 0,12 mm, 2x3 răng
5/ Kìm kẹp kim đầu thẳng (kẹp kim khâu): 
- Tổng chiều dài 140 mm (± 10 mm)
- Hàm 1,0 mm
- Đầu thẳng, không khóa
</t>
    </r>
  </si>
  <si>
    <t>6/ Kìm kẹp kim đầu cong (kẹp kim khâu): 
- Tổng chiều dài: 140 mm (± 10 mm)
- Hàm 1,0 mm
- Chiều dài hàm kẹp: 9,5 mm (± 1,5 mm)
- Đầu cong, có khóa.
7/ Móc cơ Graefe Hook: 
- Tổng chiều dài: 130 mm (± 10 mm)
- Móc cơ Graefe, cỡ trung
8/ Banh mi có khoá:
- Tổng chiều dài 70 mm (± 10 mm)
- Có khóa, lưỡi xoắn hình chữ V 
- Dùng cho người lớn.
9/ Kéo Westcott cong đầu tù hoặc Strabismus Scissors ribbon type blunt tips: 
- Tổng chiều dài 121 mm (± 10 mm)
- Đầu cùn, cong
10/ Kéo giác mạc đa năng Castroviejo hoặc Westcott Tenotomy Scissors blunt tips, standard blades curved:
- Tổng chiều dài 115 mm (± 10 mm)
- Đầu cùn, lưỡi cong.
- Lưỡi dài 8,5 mm (± 1,5 mm)
11/ Kéo thẳng đầu nhọn hoặc Strabismus Scissors ribbon type blunt tips: 
- Tổng chiều dài: 105 mm (± 10 mm)
- Đầu thẳng.</t>
  </si>
  <si>
    <t>12/ Kẹp giác mạc: 
- Tổng chiều dài 75 mm (± 5 mm)
- Răng 1x2, đầu 0,12 mm
13/ Móc mống mắt Kuglen: 
- Tổng chiều dài: 120 mm (± 10 mm)
- Loại đẩy - kéo, bẻ góc 
14/ Kéo cắt bao thủy tinh thể đầu thẳng Mini Westcott tenotomy Scissors:
- Tổng chiều dài 80 mm (± 10 mm)
- Lưỡi cong, đầu cùn
15/ Chóp Phaco Nagahara: 
- Tổng chiều dài: 118 mm (± 10 mm)
- Đầu cùn
- Phần bẻ góc đến đầu típ: 9,5 mm (± 1,5 mm)</t>
  </si>
  <si>
    <t>PHỤ LỤC 1 - DANH MỤC HÀNG HÓA BÁO GIÁ</t>
  </si>
  <si>
    <t>Tên công ty:</t>
  </si>
  <si>
    <t>Địa chỉ:</t>
  </si>
  <si>
    <t>Thông số kỹ thuật</t>
  </si>
  <si>
    <t>Tên thương mại</t>
  </si>
  <si>
    <t>Mã HS</t>
  </si>
  <si>
    <t>1 (*)</t>
  </si>
  <si>
    <t>2 (*)</t>
  </si>
  <si>
    <t>4 (*)</t>
  </si>
  <si>
    <t>5 (*)</t>
  </si>
  <si>
    <t>6 (*)</t>
  </si>
  <si>
    <t>7 (*)</t>
  </si>
  <si>
    <t>9 (*)</t>
  </si>
  <si>
    <t>10 (*)</t>
  </si>
  <si>
    <t>11 (*)</t>
  </si>
  <si>
    <t>13 (*)</t>
  </si>
  <si>
    <t>Đại diện Công ty</t>
  </si>
  <si>
    <t xml:space="preserve">- Các cột có dấu (*): là các cột buộc phải có thông tin, đề nghị công ty báo đầy đủ. </t>
  </si>
  <si>
    <r>
      <rPr>
        <b/>
        <i/>
        <sz val="13"/>
        <rFont val="Times New Roman"/>
        <family val="1"/>
      </rPr>
      <t>2.4. Kênh EMG/EP</t>
    </r>
    <r>
      <rPr>
        <sz val="13"/>
        <rFont val="Times New Roman"/>
        <family val="1"/>
      </rPr>
      <t xml:space="preserve">
- Số kênh: ≥ 1
</t>
    </r>
    <r>
      <rPr>
        <b/>
        <i/>
        <sz val="13"/>
        <rFont val="Times New Roman"/>
        <family val="1"/>
      </rPr>
      <t>2.5. Bộ máy tính:</t>
    </r>
    <r>
      <rPr>
        <sz val="13"/>
        <rFont val="Times New Roman"/>
        <family val="1"/>
      </rPr>
      <t xml:space="preserve">
- Màn hình: ≥ 24 inch, độ phân giải tối thiểu Full HD
- CPU: tối thiểu Intel Core i5 
- RAM: ≥ 16GB 
- SSD: ≥ 1TB
- Phần mềm: Windows 11 trở lên 
</t>
    </r>
    <r>
      <rPr>
        <b/>
        <i/>
        <sz val="13"/>
        <rFont val="Times New Roman"/>
        <family val="1"/>
      </rPr>
      <t>2.6. Máy in Laser trắng đen:</t>
    </r>
    <r>
      <rPr>
        <sz val="13"/>
        <rFont val="Times New Roman"/>
        <family val="1"/>
      </rPr>
      <t xml:space="preserve">
- Chức năng: in 1 mặt, in 2 mặt tự động
- Loại mực in: 151A
- Tốc độ in: ≥ 20 trang/phút </t>
    </r>
  </si>
  <si>
    <t>MST:</t>
  </si>
  <si>
    <t xml:space="preserve">Điện thoại liên hệ: </t>
  </si>
  <si>
    <t>DANH MỤC BỆNH VIỆN YÊU CẦU</t>
  </si>
  <si>
    <t>DANH MỤC BÁO GIÁ CỦA CÔNG TY</t>
  </si>
  <si>
    <t xml:space="preserve">Ký mã hiệu </t>
  </si>
  <si>
    <t>Phân loại theo NĐ 98/2021/NĐ-CP</t>
  </si>
  <si>
    <t>Đơn giá
(ĐVT: đồng)</t>
  </si>
  <si>
    <t>Thành tiền
(ĐVT: đồng)</t>
  </si>
  <si>
    <t>12 (*)</t>
  </si>
  <si>
    <t>14 (*)</t>
  </si>
  <si>
    <r>
      <rPr>
        <sz val="13"/>
        <rFont val="Calibri"/>
        <family val="2"/>
      </rPr>
      <t>≥</t>
    </r>
    <r>
      <rPr>
        <sz val="11.7"/>
        <rFont val="Times New Roman"/>
        <family val="1"/>
      </rPr>
      <t xml:space="preserve"> 12 tháng</t>
    </r>
  </si>
  <si>
    <t>Tổng cộng thành tiền (đã bao gồm thuế, phí, lệ phí, chi phí vận chuyển và các chi phí khác có liên quan)</t>
  </si>
  <si>
    <t>Ngày        tháng        năm 2026</t>
  </si>
  <si>
    <t>(Ký, ghi rõ họ tên và đóng dấu)</t>
  </si>
  <si>
    <t xml:space="preserve">* Ghi chú: </t>
  </si>
  <si>
    <t>- Giá ở cột 12 là giá đã bao gồm thuế, phí, lệ phí, chi phí vận chuyển và các chi phí có liên quan.</t>
  </si>
  <si>
    <t>PHỤ LỤC 2 - DANH MỤC HÀNG HÓA BÁO GIÁ</t>
  </si>
  <si>
    <t>- Hiệu lực của báo giá:tối thiểu 06 tháng kể từ ngày 12/8/2026.</t>
  </si>
  <si>
    <t>(Đính kèm Thông báo số 92 /TB- BVĐKTB ngày 29/7/2026 Bệnh viện Đa khoa Tân Bình)</t>
  </si>
  <si>
    <t xml:space="preserve">Tên thiết bị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</si>
</sst>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
    <numFmt numFmtId="166" formatCode="#"/>
    <numFmt numFmtId="167" formatCode="_-* #,##0_-;\-* #,##0_-;_-* &quot;-&quot;??_-;_-@_-"/>
  </numFmts>
  <fonts count="88">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9"/>
      <color indexed="81"/>
      <name val="Tahoma"/>
      <family val="2"/>
    </font>
    <font>
      <sz val="13"/>
      <color theme="1"/>
      <name val="Times New Roman"/>
      <family val="1"/>
    </font>
    <font>
      <sz val="11"/>
      <name val="明朝"/>
      <family val="1"/>
      <charset val="128"/>
    </font>
    <font>
      <b/>
      <u/>
      <sz val="13"/>
      <color theme="1"/>
      <name val="Times New Roman"/>
      <family val="1"/>
    </font>
    <font>
      <b/>
      <sz val="13"/>
      <color theme="1"/>
      <name val="Times New Roman"/>
      <family val="1"/>
    </font>
    <font>
      <i/>
      <sz val="13"/>
      <color theme="1"/>
      <name val="Times New Roman"/>
      <family val="1"/>
    </font>
    <font>
      <b/>
      <sz val="13"/>
      <name val="Times New Roman"/>
      <family val="1"/>
    </font>
    <font>
      <vertAlign val="subscript"/>
      <sz val="13"/>
      <color theme="1"/>
      <name val="Times New Roman"/>
      <family val="1"/>
    </font>
    <font>
      <b/>
      <i/>
      <sz val="14"/>
      <color theme="1"/>
      <name val="Times New Roman"/>
      <family val="1"/>
    </font>
    <font>
      <b/>
      <sz val="15"/>
      <name val="Times New Roman"/>
      <family val="1"/>
    </font>
    <font>
      <b/>
      <sz val="13"/>
      <color rgb="FFFF0000"/>
      <name val="Times New Roman"/>
      <family val="1"/>
    </font>
    <font>
      <sz val="12.75"/>
      <color theme="1"/>
      <name val="Times New Roman"/>
      <family val="1"/>
    </font>
    <font>
      <sz val="12.75"/>
      <color theme="1"/>
      <name val="Calibri"/>
      <family val="2"/>
    </font>
    <font>
      <sz val="12.5"/>
      <color theme="1"/>
      <name val="Times New Roman"/>
      <family val="1"/>
    </font>
    <font>
      <sz val="9"/>
      <color indexed="81"/>
      <name val="Tahoma"/>
      <family val="2"/>
    </font>
    <font>
      <sz val="13"/>
      <color rgb="FFFF0000"/>
      <name val="Times New Roman"/>
      <family val="1"/>
    </font>
    <font>
      <u/>
      <sz val="13"/>
      <color theme="1"/>
      <name val="Times New Roman"/>
      <family val="1"/>
    </font>
    <font>
      <b/>
      <sz val="18"/>
      <name val="Times New Roman"/>
      <family val="1"/>
    </font>
    <font>
      <b/>
      <sz val="15"/>
      <color theme="1"/>
      <name val="Times New Roman"/>
      <family val="1"/>
    </font>
    <font>
      <b/>
      <i/>
      <sz val="13"/>
      <color theme="1"/>
      <name val="Times New Roman"/>
      <family val="1"/>
    </font>
    <font>
      <sz val="16"/>
      <name val="Times New Roman"/>
      <family val="1"/>
    </font>
    <font>
      <b/>
      <sz val="16"/>
      <color theme="1"/>
      <name val="Times New Roman"/>
      <family val="1"/>
    </font>
    <font>
      <b/>
      <sz val="16"/>
      <name val="Times New Roman"/>
      <family val="1"/>
    </font>
    <font>
      <sz val="14"/>
      <color theme="1"/>
      <name val="Times New Roman"/>
      <family val="1"/>
    </font>
    <font>
      <sz val="13"/>
      <name val="Times New Roman"/>
      <family val="1"/>
    </font>
    <font>
      <sz val="12"/>
      <color theme="1"/>
      <name val="Times New Roman"/>
      <family val="1"/>
    </font>
    <font>
      <b/>
      <u/>
      <sz val="12"/>
      <color theme="1"/>
      <name val="Times New Roman"/>
      <family val="1"/>
    </font>
    <font>
      <sz val="10"/>
      <color theme="1"/>
      <name val="Times New Roman"/>
      <family val="1"/>
    </font>
    <font>
      <sz val="11"/>
      <color theme="1"/>
      <name val="Times New Roman"/>
      <family val="1"/>
    </font>
    <font>
      <sz val="11"/>
      <color theme="1"/>
      <name val="Arial"/>
      <family val="2"/>
    </font>
    <font>
      <i/>
      <sz val="13"/>
      <color rgb="FFFF0000"/>
      <name val="Times New Roman"/>
      <family val="1"/>
    </font>
    <font>
      <b/>
      <i/>
      <sz val="14"/>
      <name val="Times New Roman"/>
      <family val="1"/>
    </font>
    <font>
      <sz val="13"/>
      <color rgb="FF000000"/>
      <name val="Times New Roman"/>
      <family val="1"/>
    </font>
    <font>
      <sz val="14"/>
      <color rgb="FFFF0000"/>
      <name val="Times New Roman"/>
      <family val="1"/>
    </font>
    <font>
      <sz val="12"/>
      <color rgb="FFFF0000"/>
      <name val="Times New Roman"/>
      <family val="1"/>
    </font>
    <font>
      <b/>
      <sz val="12"/>
      <color indexed="81"/>
      <name val="Times New Roman"/>
      <family val="1"/>
    </font>
    <font>
      <vertAlign val="superscript"/>
      <sz val="13"/>
      <color theme="1"/>
      <name val="Times New Roman"/>
      <family val="1"/>
    </font>
    <font>
      <sz val="12"/>
      <color rgb="FF000000"/>
      <name val="Cambria"/>
      <family val="1"/>
    </font>
    <font>
      <sz val="14"/>
      <color theme="1"/>
      <name val="Arial"/>
      <family val="2"/>
    </font>
    <font>
      <sz val="11"/>
      <color rgb="FFFF0000"/>
      <name val="Times New Roman"/>
      <family val="1"/>
    </font>
    <font>
      <b/>
      <sz val="16"/>
      <color rgb="FFFF0000"/>
      <name val="Times New Roman"/>
      <family val="1"/>
    </font>
    <font>
      <b/>
      <u/>
      <sz val="13"/>
      <color rgb="FFFF0000"/>
      <name val="Times New Roman"/>
      <family val="1"/>
    </font>
    <font>
      <b/>
      <i/>
      <sz val="14"/>
      <color rgb="FFFF0000"/>
      <name val="Times New Roman"/>
      <family val="1"/>
    </font>
    <font>
      <b/>
      <i/>
      <sz val="13"/>
      <color rgb="FFFF0000"/>
      <name val="Times New Roman"/>
      <family val="1"/>
    </font>
    <font>
      <sz val="13"/>
      <color rgb="FFFF0000"/>
      <name val="Calibri"/>
      <family val="2"/>
    </font>
    <font>
      <b/>
      <sz val="14"/>
      <color rgb="FFFF0000"/>
      <name val="Times New Roman"/>
      <family val="1"/>
    </font>
    <font>
      <b/>
      <sz val="14"/>
      <color theme="1"/>
      <name val="Times New Roman"/>
      <family val="1"/>
    </font>
    <font>
      <i/>
      <sz val="15"/>
      <color theme="1"/>
      <name val="Times New Roman"/>
      <family val="1"/>
    </font>
    <font>
      <b/>
      <i/>
      <sz val="15"/>
      <color theme="1"/>
      <name val="Times New Roman"/>
      <family val="1"/>
    </font>
    <font>
      <sz val="15"/>
      <color theme="1"/>
      <name val="Times New Roman"/>
      <family val="1"/>
    </font>
    <font>
      <sz val="10"/>
      <name val="Arial"/>
      <family val="2"/>
    </font>
    <font>
      <sz val="16"/>
      <color theme="1"/>
      <name val="Times New Roman"/>
      <family val="1"/>
    </font>
    <font>
      <sz val="13"/>
      <color theme="1"/>
      <name val="Calibri"/>
      <family val="2"/>
    </font>
    <font>
      <vertAlign val="subscript"/>
      <sz val="13"/>
      <color rgb="FFFF0000"/>
      <name val="Times New Roman"/>
      <family val="1"/>
    </font>
    <font>
      <i/>
      <sz val="12"/>
      <color theme="1"/>
      <name val="Times New Roman"/>
      <family val="1"/>
    </font>
    <font>
      <sz val="13"/>
      <color theme="1"/>
      <name val="Arial"/>
      <family val="2"/>
    </font>
    <font>
      <sz val="10"/>
      <color rgb="FF000000"/>
      <name val="Times New Roman"/>
      <family val="1"/>
    </font>
    <font>
      <sz val="9"/>
      <color rgb="FF000000"/>
      <name val="Times New Roman"/>
      <family val="1"/>
    </font>
    <font>
      <b/>
      <sz val="11"/>
      <color rgb="FF000000"/>
      <name val="Times New Roman"/>
      <family val="1"/>
    </font>
    <font>
      <sz val="11"/>
      <color rgb="FF000000"/>
      <name val="Times New Roman"/>
      <family val="1"/>
    </font>
    <font>
      <b/>
      <sz val="12"/>
      <color rgb="FF000000"/>
      <name val="Tahoma"/>
      <family val="2"/>
    </font>
    <font>
      <sz val="12"/>
      <color rgb="FF000000"/>
      <name val="Times New Roman"/>
      <family val="1"/>
    </font>
    <font>
      <b/>
      <sz val="6"/>
      <color rgb="FF000000"/>
      <name val="Tahoma"/>
      <family val="2"/>
    </font>
    <font>
      <b/>
      <sz val="7"/>
      <color rgb="FF000000"/>
      <name val="Tahoma"/>
      <family val="2"/>
    </font>
    <font>
      <b/>
      <sz val="14"/>
      <color rgb="FF000000"/>
      <name val="Times New Roman"/>
      <family val="1"/>
    </font>
    <font>
      <b/>
      <sz val="9"/>
      <color rgb="FF000000"/>
      <name val="Times New Roman"/>
      <family val="1"/>
    </font>
    <font>
      <b/>
      <sz val="7"/>
      <color rgb="FF800000"/>
      <name val="Tahoma"/>
      <family val="2"/>
    </font>
    <font>
      <sz val="7"/>
      <color rgb="FF800000"/>
      <name val="Tahoma"/>
      <family val="2"/>
    </font>
    <font>
      <sz val="6"/>
      <color rgb="FF000000"/>
      <name val="Tahoma"/>
      <family val="2"/>
    </font>
    <font>
      <sz val="7"/>
      <color rgb="FF000000"/>
      <name val="Tahoma"/>
      <family val="2"/>
    </font>
    <font>
      <sz val="8"/>
      <color rgb="FF000000"/>
      <name val="Times New Roman"/>
      <family val="1"/>
    </font>
    <font>
      <i/>
      <sz val="7"/>
      <color rgb="FF000000"/>
      <name val="Tahoma"/>
      <family val="2"/>
    </font>
    <font>
      <sz val="14"/>
      <color rgb="FF000000"/>
      <name val="Times New Roman"/>
      <family val="1"/>
    </font>
    <font>
      <sz val="14"/>
      <color theme="1"/>
      <name val="Calibri"/>
      <family val="2"/>
    </font>
    <font>
      <vertAlign val="subscript"/>
      <sz val="14"/>
      <color theme="1"/>
      <name val="Times New Roman"/>
      <family val="1"/>
    </font>
    <font>
      <sz val="13"/>
      <name val="Calibri"/>
      <family val="2"/>
    </font>
    <font>
      <sz val="11"/>
      <color theme="1"/>
      <name val="Calibri"/>
      <family val="2"/>
      <charset val="163"/>
      <scheme val="minor"/>
    </font>
    <font>
      <b/>
      <i/>
      <sz val="13"/>
      <name val="Times New Roman"/>
      <family val="1"/>
    </font>
    <font>
      <i/>
      <sz val="13"/>
      <name val="Times New Roman"/>
      <family val="1"/>
    </font>
    <font>
      <sz val="11"/>
      <name val="Times New Roman"/>
      <family val="1"/>
    </font>
    <font>
      <i/>
      <sz val="16"/>
      <color theme="1"/>
      <name val="Times New Roman"/>
      <family val="1"/>
    </font>
    <font>
      <sz val="11.7"/>
      <name val="Times New Roman"/>
      <family val="1"/>
    </font>
    <font>
      <i/>
      <sz val="14"/>
      <color rgb="FFFF0000"/>
      <name val="Times New Roman"/>
      <family val="1"/>
    </font>
  </fonts>
  <fills count="1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FFCC"/>
      </patternFill>
    </fill>
    <fill>
      <patternFill patternType="solid">
        <fgColor theme="0"/>
        <bgColor indexed="64"/>
      </patternFill>
    </fill>
    <fill>
      <patternFill patternType="solid">
        <fgColor indexed="9"/>
        <bgColor indexed="64"/>
      </patternFill>
    </fill>
    <fill>
      <patternFill patternType="solid">
        <fgColor rgb="FFFFFFFF"/>
      </patternFill>
    </fill>
    <fill>
      <patternFill patternType="solid">
        <fgColor theme="6"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D3D3D3"/>
      </patternFill>
    </fill>
    <fill>
      <patternFill patternType="solid">
        <fgColor rgb="FFDCDCDC"/>
      </patternFill>
    </fill>
    <fill>
      <patternFill patternType="solid">
        <fgColor rgb="FFC0C0C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A9A9A9"/>
      </left>
      <right style="thin">
        <color rgb="FFA9A9A9"/>
      </right>
      <top style="thin">
        <color rgb="FFA9A9A9"/>
      </top>
      <bottom style="thin">
        <color rgb="FFA9A9A9"/>
      </bottom>
      <diagonal/>
    </border>
    <border>
      <left style="thin">
        <color indexed="64"/>
      </left>
      <right style="thin">
        <color indexed="64"/>
      </right>
      <top style="hair">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8">
    <xf numFmtId="0" fontId="0"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4" fillId="0" borderId="0"/>
    <xf numFmtId="0" fontId="34" fillId="5" borderId="9" applyNumberFormat="0" applyFont="0" applyAlignment="0" applyProtection="0"/>
    <xf numFmtId="9" fontId="34"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0" fontId="55" fillId="0" borderId="0"/>
    <xf numFmtId="0" fontId="1" fillId="0" borderId="0"/>
    <xf numFmtId="43" fontId="1" fillId="0" borderId="0" applyFont="0" applyFill="0" applyBorder="0" applyAlignment="0" applyProtection="0"/>
    <xf numFmtId="43" fontId="4" fillId="0" borderId="0" applyFont="0" applyFill="0" applyBorder="0" applyAlignment="0" applyProtection="0"/>
    <xf numFmtId="0" fontId="81" fillId="0" borderId="0"/>
    <xf numFmtId="0" fontId="4" fillId="0" borderId="0"/>
    <xf numFmtId="43" fontId="4" fillId="0" borderId="0" applyFont="0" applyFill="0" applyBorder="0" applyAlignment="0" applyProtection="0"/>
  </cellStyleXfs>
  <cellXfs count="746">
    <xf numFmtId="0" fontId="0" fillId="0" borderId="0" xfId="0"/>
    <xf numFmtId="164" fontId="6" fillId="0" borderId="1" xfId="3" applyNumberFormat="1" applyFont="1" applyFill="1" applyBorder="1" applyAlignment="1">
      <alignment horizontal="center" vertical="center"/>
    </xf>
    <xf numFmtId="164" fontId="6" fillId="0" borderId="1" xfId="1" applyNumberFormat="1" applyFont="1" applyFill="1" applyBorder="1" applyAlignment="1">
      <alignment horizontal="center" vertical="center" wrapText="1"/>
    </xf>
    <xf numFmtId="164" fontId="6" fillId="0" borderId="0" xfId="1" applyNumberFormat="1" applyFont="1" applyFill="1" applyAlignment="1">
      <alignment horizontal="center" vertical="center" wrapText="1"/>
    </xf>
    <xf numFmtId="0" fontId="6" fillId="0" borderId="0" xfId="0" applyFont="1" applyAlignment="1">
      <alignment wrapText="1"/>
    </xf>
    <xf numFmtId="0" fontId="6" fillId="0" borderId="1" xfId="0" applyFont="1" applyBorder="1" applyAlignment="1">
      <alignment vertical="center"/>
    </xf>
    <xf numFmtId="164" fontId="9" fillId="0" borderId="1" xfId="1" applyNumberFormat="1" applyFont="1" applyFill="1" applyBorder="1" applyAlignment="1">
      <alignment horizontal="center" vertical="center" wrapText="1"/>
    </xf>
    <xf numFmtId="164" fontId="6" fillId="0" borderId="0"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0" xfId="0" applyFont="1" applyFill="1"/>
    <xf numFmtId="3" fontId="9" fillId="0" borderId="1" xfId="1"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2" applyFont="1" applyBorder="1" applyAlignment="1">
      <alignment horizontal="center" vertical="center"/>
    </xf>
    <xf numFmtId="0" fontId="6" fillId="0" borderId="1" xfId="0" applyFont="1" applyBorder="1" applyAlignment="1">
      <alignment horizontal="left" vertical="center"/>
    </xf>
    <xf numFmtId="0" fontId="6" fillId="0" borderId="1" xfId="2"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xf>
    <xf numFmtId="0" fontId="6" fillId="0" borderId="1" xfId="0" applyFont="1" applyBorder="1" applyAlignment="1">
      <alignment horizontal="center" vertical="center" wrapText="1"/>
    </xf>
    <xf numFmtId="0" fontId="6" fillId="0" borderId="1" xfId="2" applyFont="1" applyBorder="1" applyAlignment="1">
      <alignment horizontal="center" vertical="top"/>
    </xf>
    <xf numFmtId="0" fontId="6" fillId="0" borderId="1" xfId="2" applyFont="1" applyBorder="1" applyAlignment="1">
      <alignment horizontal="center" vertical="top" wrapText="1"/>
    </xf>
    <xf numFmtId="0" fontId="8" fillId="0" borderId="1" xfId="2" applyFont="1" applyBorder="1" applyAlignment="1">
      <alignment vertical="center"/>
    </xf>
    <xf numFmtId="0" fontId="6" fillId="0" borderId="1" xfId="2" applyFont="1" applyBorder="1" applyAlignment="1">
      <alignment vertical="top" wrapText="1" readingOrder="1"/>
    </xf>
    <xf numFmtId="0" fontId="8" fillId="0" borderId="1" xfId="0" applyFont="1" applyBorder="1" applyAlignment="1">
      <alignment vertical="center"/>
    </xf>
    <xf numFmtId="0" fontId="9" fillId="0" borderId="1" xfId="0" applyFont="1" applyBorder="1" applyAlignment="1">
      <alignment horizontal="center" vertical="center" wrapText="1"/>
    </xf>
    <xf numFmtId="0" fontId="8" fillId="0" borderId="1" xfId="2" applyFont="1" applyBorder="1" applyAlignment="1">
      <alignment horizontal="lef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wrapText="1"/>
    </xf>
    <xf numFmtId="3" fontId="6" fillId="0" borderId="0" xfId="0" applyNumberFormat="1" applyFont="1"/>
    <xf numFmtId="0" fontId="13" fillId="0" borderId="0" xfId="2" applyFont="1" applyAlignment="1">
      <alignment vertical="center"/>
    </xf>
    <xf numFmtId="0" fontId="24" fillId="0" borderId="0" xfId="0" applyFont="1"/>
    <xf numFmtId="0" fontId="11" fillId="0" borderId="0" xfId="0" applyFont="1" applyAlignment="1">
      <alignment vertical="center" wrapText="1"/>
    </xf>
    <xf numFmtId="0" fontId="9" fillId="0" borderId="0" xfId="0" applyFont="1" applyAlignment="1">
      <alignment wrapText="1"/>
    </xf>
    <xf numFmtId="0" fontId="25" fillId="0" borderId="0" xfId="0" applyFont="1" applyAlignment="1">
      <alignment horizontal="center" vertical="center"/>
    </xf>
    <xf numFmtId="0" fontId="26"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vertical="center"/>
    </xf>
    <xf numFmtId="0" fontId="11" fillId="0" borderId="0" xfId="0" applyFont="1" applyAlignment="1">
      <alignment vertical="center"/>
    </xf>
    <xf numFmtId="0" fontId="29" fillId="0" borderId="0" xfId="0" applyFont="1" applyAlignment="1">
      <alignment vertical="center"/>
    </xf>
    <xf numFmtId="0" fontId="8" fillId="0" borderId="1" xfId="2" applyFont="1" applyBorder="1" applyAlignment="1">
      <alignment vertical="center" wrapText="1"/>
    </xf>
    <xf numFmtId="0" fontId="29" fillId="0" borderId="1" xfId="0" applyFont="1" applyBorder="1" applyAlignment="1">
      <alignment vertical="center"/>
    </xf>
    <xf numFmtId="0" fontId="6" fillId="0" borderId="1" xfId="2" applyFont="1" applyBorder="1" applyAlignment="1">
      <alignment vertical="center" wrapText="1"/>
    </xf>
    <xf numFmtId="0" fontId="20" fillId="0" borderId="1" xfId="2" applyFont="1" applyBorder="1" applyAlignment="1">
      <alignment horizontal="center" vertical="center"/>
    </xf>
    <xf numFmtId="0" fontId="20" fillId="0" borderId="1" xfId="0" applyFont="1" applyBorder="1" applyAlignment="1">
      <alignment vertical="center"/>
    </xf>
    <xf numFmtId="0" fontId="20" fillId="0" borderId="0" xfId="0" applyFont="1" applyAlignment="1">
      <alignment vertical="center"/>
    </xf>
    <xf numFmtId="0" fontId="6" fillId="0" borderId="1" xfId="2" applyFont="1" applyBorder="1" applyAlignment="1">
      <alignment horizontal="center" vertical="center" wrapText="1"/>
    </xf>
    <xf numFmtId="0" fontId="6" fillId="0" borderId="3" xfId="0" applyFont="1" applyBorder="1" applyAlignment="1">
      <alignment horizontal="left" vertical="center" wrapText="1"/>
    </xf>
    <xf numFmtId="0" fontId="20" fillId="0" borderId="1" xfId="2" applyFont="1" applyBorder="1" applyAlignment="1">
      <alignment horizontal="center" vertical="center" wrapText="1"/>
    </xf>
    <xf numFmtId="0" fontId="8" fillId="0" borderId="1" xfId="0" applyFont="1" applyBorder="1" applyAlignment="1">
      <alignment vertical="center" wrapText="1"/>
    </xf>
    <xf numFmtId="0" fontId="30"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horizontal="left" vertical="center"/>
    </xf>
    <xf numFmtId="0" fontId="30" fillId="0" borderId="1" xfId="0" applyFont="1" applyBorder="1" applyAlignment="1">
      <alignment horizontal="center" vertical="center" wrapText="1"/>
    </xf>
    <xf numFmtId="164" fontId="32" fillId="0" borderId="1" xfId="1"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30" fillId="0" borderId="1" xfId="0" applyFont="1" applyBorder="1" applyAlignment="1">
      <alignment vertical="center"/>
    </xf>
    <xf numFmtId="0" fontId="30" fillId="0" borderId="0" xfId="0" applyFont="1" applyAlignment="1">
      <alignment vertical="center"/>
    </xf>
    <xf numFmtId="0" fontId="6" fillId="0" borderId="2" xfId="2" applyFont="1" applyBorder="1" applyAlignment="1">
      <alignment horizontal="center" vertical="center"/>
    </xf>
    <xf numFmtId="0" fontId="30" fillId="0" borderId="2" xfId="0" applyFont="1" applyBorder="1" applyAlignment="1">
      <alignment horizontal="center" vertical="center" wrapText="1"/>
    </xf>
    <xf numFmtId="164" fontId="32" fillId="0" borderId="2" xfId="1"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6" fillId="0" borderId="3" xfId="2" applyFont="1" applyBorder="1" applyAlignment="1">
      <alignment horizontal="center" vertical="top"/>
    </xf>
    <xf numFmtId="164" fontId="32" fillId="0" borderId="0" xfId="1" applyNumberFormat="1" applyFont="1" applyFill="1" applyAlignment="1">
      <alignment horizontal="center" vertical="center" wrapText="1"/>
    </xf>
    <xf numFmtId="0" fontId="33" fillId="0" borderId="0" xfId="0" applyFont="1" applyAlignment="1">
      <alignment horizontal="center" vertical="center" wrapText="1"/>
    </xf>
    <xf numFmtId="0" fontId="30" fillId="0" borderId="0" xfId="0" applyFont="1"/>
    <xf numFmtId="0" fontId="30" fillId="0" borderId="0" xfId="0" applyFont="1" applyAlignment="1">
      <alignment wrapText="1"/>
    </xf>
    <xf numFmtId="0" fontId="33" fillId="0" borderId="0" xfId="0" applyFont="1" applyAlignment="1">
      <alignment wrapText="1"/>
    </xf>
    <xf numFmtId="0" fontId="9" fillId="0" borderId="1" xfId="0" applyFont="1" applyBorder="1" applyAlignment="1">
      <alignment horizontal="center" vertical="center"/>
    </xf>
    <xf numFmtId="0" fontId="11" fillId="0" borderId="1" xfId="0" applyFont="1" applyBorder="1" applyAlignment="1">
      <alignment vertical="center"/>
    </xf>
    <xf numFmtId="0" fontId="20" fillId="0" borderId="1" xfId="0" applyFont="1" applyBorder="1" applyAlignment="1">
      <alignment vertical="center" wrapText="1"/>
    </xf>
    <xf numFmtId="0" fontId="29" fillId="0" borderId="1" xfId="0" applyFont="1" applyBorder="1" applyAlignment="1">
      <alignment vertical="center" wrapText="1"/>
    </xf>
    <xf numFmtId="0" fontId="8" fillId="0" borderId="0" xfId="2" applyFont="1" applyAlignment="1">
      <alignment horizontal="center" vertical="center"/>
    </xf>
    <xf numFmtId="0" fontId="6" fillId="0" borderId="0" xfId="2" applyFont="1" applyAlignment="1">
      <alignment horizontal="center" vertical="center"/>
    </xf>
    <xf numFmtId="0" fontId="9" fillId="0" borderId="0" xfId="0" applyFont="1" applyAlignment="1">
      <alignment vertical="top" wrapText="1"/>
    </xf>
    <xf numFmtId="0" fontId="6" fillId="0" borderId="3" xfId="2" applyFont="1" applyBorder="1" applyAlignment="1">
      <alignment vertical="center" wrapText="1"/>
    </xf>
    <xf numFmtId="0" fontId="6" fillId="0" borderId="8" xfId="2" applyFont="1" applyBorder="1" applyAlignment="1">
      <alignment vertical="top" wrapText="1" readingOrder="1"/>
    </xf>
    <xf numFmtId="0" fontId="24" fillId="3" borderId="0" xfId="0" applyFont="1" applyFill="1" applyAlignment="1">
      <alignment vertical="center"/>
    </xf>
    <xf numFmtId="0" fontId="11" fillId="3" borderId="0" xfId="0" applyFont="1" applyFill="1" applyAlignment="1">
      <alignment vertical="center" wrapText="1"/>
    </xf>
    <xf numFmtId="0" fontId="9" fillId="3" borderId="0" xfId="0" applyFont="1" applyFill="1" applyAlignment="1">
      <alignment wrapText="1"/>
    </xf>
    <xf numFmtId="0" fontId="14" fillId="0" borderId="0" xfId="0" applyFont="1" applyAlignment="1">
      <alignment horizontal="center" vertical="center" wrapText="1"/>
    </xf>
    <xf numFmtId="0" fontId="9" fillId="3" borderId="0" xfId="0" applyFont="1" applyFill="1" applyAlignment="1">
      <alignment vertical="center" wrapText="1"/>
    </xf>
    <xf numFmtId="0" fontId="9" fillId="0" borderId="0" xfId="0" applyFont="1" applyAlignment="1">
      <alignment vertical="center" wrapText="1"/>
    </xf>
    <xf numFmtId="0" fontId="35" fillId="0" borderId="0" xfId="0" applyFont="1" applyAlignment="1">
      <alignment horizontal="center" vertical="center"/>
    </xf>
    <xf numFmtId="0" fontId="11" fillId="0" borderId="0" xfId="0" applyFont="1" applyAlignment="1">
      <alignment horizontal="center" vertical="center" wrapText="1"/>
    </xf>
    <xf numFmtId="0" fontId="29" fillId="0" borderId="1" xfId="2" applyFont="1" applyBorder="1" applyAlignment="1">
      <alignment horizontal="center" vertical="center"/>
    </xf>
    <xf numFmtId="0" fontId="29" fillId="0" borderId="1" xfId="2" applyFont="1" applyBorder="1" applyAlignment="1">
      <alignment vertical="center" wrapText="1"/>
    </xf>
    <xf numFmtId="0" fontId="29" fillId="0" borderId="1" xfId="0" applyFont="1" applyBorder="1" applyAlignment="1">
      <alignment horizontal="center" vertical="center"/>
    </xf>
    <xf numFmtId="0" fontId="29" fillId="0" borderId="1" xfId="2" applyFont="1" applyBorder="1" applyAlignment="1">
      <alignment horizontal="center" vertical="center" wrapText="1"/>
    </xf>
    <xf numFmtId="0" fontId="29" fillId="0" borderId="0" xfId="0" quotePrefix="1" applyFont="1" applyAlignment="1">
      <alignment vertical="center"/>
    </xf>
    <xf numFmtId="0" fontId="29" fillId="0" borderId="0" xfId="0" applyFont="1" applyAlignment="1">
      <alignment vertical="center" wrapText="1"/>
    </xf>
    <xf numFmtId="0" fontId="29" fillId="3" borderId="0" xfId="0" applyFont="1" applyFill="1" applyAlignment="1">
      <alignment vertical="center" wrapText="1"/>
    </xf>
    <xf numFmtId="0" fontId="30" fillId="3" borderId="0" xfId="0" applyFont="1" applyFill="1" applyAlignment="1">
      <alignment vertical="center" wrapText="1"/>
    </xf>
    <xf numFmtId="0" fontId="6" fillId="0" borderId="0" xfId="5" applyFont="1" applyAlignment="1">
      <alignment wrapText="1"/>
    </xf>
    <xf numFmtId="0" fontId="9" fillId="0" borderId="0" xfId="5" applyFont="1" applyAlignment="1">
      <alignment horizontal="center" vertical="center" wrapText="1"/>
    </xf>
    <xf numFmtId="0" fontId="13" fillId="0" borderId="0" xfId="2" applyFont="1" applyAlignment="1">
      <alignment horizontal="center" vertical="center"/>
    </xf>
    <xf numFmtId="0" fontId="6" fillId="0" borderId="0" xfId="5" applyFont="1" applyAlignment="1">
      <alignment horizontal="center" vertical="center" wrapText="1"/>
    </xf>
    <xf numFmtId="0" fontId="6" fillId="0" borderId="0" xfId="5" applyFont="1" applyAlignment="1">
      <alignment horizontal="center"/>
    </xf>
    <xf numFmtId="0" fontId="6" fillId="0" borderId="0" xfId="5" applyFont="1"/>
    <xf numFmtId="0" fontId="6" fillId="0" borderId="0" xfId="5" applyFont="1" applyAlignment="1">
      <alignment vertical="center"/>
    </xf>
    <xf numFmtId="0" fontId="6" fillId="0" borderId="0" xfId="5" applyFont="1" applyAlignment="1">
      <alignment horizontal="center" vertical="center"/>
    </xf>
    <xf numFmtId="0" fontId="9" fillId="0" borderId="0" xfId="5" applyFont="1" applyAlignment="1">
      <alignment vertical="center" wrapText="1"/>
    </xf>
    <xf numFmtId="0" fontId="9" fillId="0" borderId="0" xfId="5" applyFont="1"/>
    <xf numFmtId="0" fontId="9" fillId="0" borderId="1" xfId="5"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Border="1" applyAlignment="1">
      <alignment horizontal="center" vertical="center"/>
    </xf>
    <xf numFmtId="0" fontId="9" fillId="0" borderId="1" xfId="5" applyFont="1" applyBorder="1" applyAlignment="1">
      <alignment horizontal="center" vertical="center"/>
    </xf>
    <xf numFmtId="0" fontId="6" fillId="0" borderId="1" xfId="5" applyFont="1" applyBorder="1" applyAlignment="1">
      <alignment horizontal="center" vertical="center"/>
    </xf>
    <xf numFmtId="0" fontId="6" fillId="0" borderId="1" xfId="5" applyFont="1" applyBorder="1"/>
    <xf numFmtId="0" fontId="6" fillId="6" borderId="1" xfId="5" applyFont="1" applyFill="1" applyBorder="1"/>
    <xf numFmtId="0" fontId="6" fillId="6" borderId="1" xfId="2" applyFont="1" applyFill="1" applyBorder="1" applyAlignment="1">
      <alignment horizontal="center" vertical="center"/>
    </xf>
    <xf numFmtId="0" fontId="6" fillId="6" borderId="1" xfId="2" applyFont="1" applyFill="1" applyBorder="1" applyAlignment="1">
      <alignment horizontal="center" vertical="center" wrapText="1"/>
    </xf>
    <xf numFmtId="164" fontId="20" fillId="6" borderId="1" xfId="3" applyNumberFormat="1" applyFont="1" applyFill="1" applyBorder="1" applyAlignment="1">
      <alignment horizontal="center" vertical="center"/>
    </xf>
    <xf numFmtId="0" fontId="20" fillId="6" borderId="1" xfId="5" applyFont="1" applyFill="1" applyBorder="1" applyAlignment="1">
      <alignment horizontal="center" vertical="center" wrapText="1"/>
    </xf>
    <xf numFmtId="0" fontId="6" fillId="6" borderId="0" xfId="5" applyFont="1" applyFill="1"/>
    <xf numFmtId="0" fontId="6" fillId="6" borderId="1" xfId="5" applyFont="1" applyFill="1" applyBorder="1" applyAlignment="1">
      <alignment horizontal="center" vertical="center" wrapText="1"/>
    </xf>
    <xf numFmtId="0" fontId="6" fillId="6" borderId="1" xfId="5" applyFont="1" applyFill="1" applyBorder="1" applyAlignment="1">
      <alignment horizontal="left" vertical="center" wrapText="1"/>
    </xf>
    <xf numFmtId="164" fontId="6" fillId="6" borderId="1" xfId="3" applyNumberFormat="1" applyFont="1" applyFill="1" applyBorder="1" applyAlignment="1">
      <alignment horizontal="center" vertical="center"/>
    </xf>
    <xf numFmtId="0" fontId="6" fillId="6" borderId="1" xfId="5" applyFont="1" applyFill="1" applyBorder="1" applyAlignment="1">
      <alignment horizontal="center" vertical="center"/>
    </xf>
    <xf numFmtId="0" fontId="6" fillId="6" borderId="1" xfId="5" applyFont="1" applyFill="1" applyBorder="1" applyAlignment="1">
      <alignment vertical="center" wrapText="1"/>
    </xf>
    <xf numFmtId="0" fontId="6" fillId="6" borderId="2" xfId="2" applyFont="1" applyFill="1" applyBorder="1" applyAlignment="1">
      <alignment horizontal="center" vertical="center"/>
    </xf>
    <xf numFmtId="164" fontId="20" fillId="6" borderId="2" xfId="3" applyNumberFormat="1" applyFont="1" applyFill="1" applyBorder="1" applyAlignment="1">
      <alignment horizontal="center" vertical="center"/>
    </xf>
    <xf numFmtId="0" fontId="20" fillId="6" borderId="2" xfId="5" applyFont="1" applyFill="1" applyBorder="1" applyAlignment="1">
      <alignment horizontal="center" vertical="center"/>
    </xf>
    <xf numFmtId="0" fontId="6" fillId="0" borderId="2" xfId="5" applyFont="1" applyBorder="1"/>
    <xf numFmtId="0" fontId="8" fillId="6" borderId="1" xfId="2" applyFont="1" applyFill="1" applyBorder="1" applyAlignment="1">
      <alignment vertical="center"/>
    </xf>
    <xf numFmtId="0" fontId="6" fillId="6" borderId="3" xfId="2" applyFont="1" applyFill="1" applyBorder="1" applyAlignment="1">
      <alignment horizontal="center" vertical="center"/>
    </xf>
    <xf numFmtId="164" fontId="6" fillId="6" borderId="3" xfId="3" applyNumberFormat="1" applyFont="1" applyFill="1" applyBorder="1" applyAlignment="1">
      <alignment horizontal="center" vertical="center"/>
    </xf>
    <xf numFmtId="0" fontId="6" fillId="6" borderId="3" xfId="5" applyFont="1" applyFill="1" applyBorder="1" applyAlignment="1">
      <alignment horizontal="center" vertical="center" wrapText="1"/>
    </xf>
    <xf numFmtId="0" fontId="6" fillId="6" borderId="3" xfId="6" applyFont="1" applyFill="1" applyBorder="1" applyAlignment="1">
      <alignment horizontal="center" vertical="center" wrapText="1"/>
    </xf>
    <xf numFmtId="0" fontId="6" fillId="0" borderId="3" xfId="5" applyFont="1" applyBorder="1"/>
    <xf numFmtId="0" fontId="6" fillId="6" borderId="1" xfId="6" applyFont="1" applyFill="1" applyBorder="1" applyAlignment="1">
      <alignment horizontal="center" vertical="center" wrapText="1"/>
    </xf>
    <xf numFmtId="0" fontId="20" fillId="6" borderId="1" xfId="2" applyFont="1" applyFill="1" applyBorder="1" applyAlignment="1">
      <alignment horizontal="center" vertical="center" wrapText="1"/>
    </xf>
    <xf numFmtId="0" fontId="20" fillId="6" borderId="1" xfId="5" applyFont="1" applyFill="1" applyBorder="1" applyAlignment="1">
      <alignment horizontal="center" vertical="center"/>
    </xf>
    <xf numFmtId="0" fontId="6" fillId="6" borderId="1" xfId="2" applyFont="1" applyFill="1" applyBorder="1" applyAlignment="1">
      <alignment vertical="center" wrapText="1"/>
    </xf>
    <xf numFmtId="0" fontId="6" fillId="6" borderId="1" xfId="6" applyFont="1" applyFill="1" applyBorder="1" applyAlignment="1">
      <alignment horizontal="center" vertical="center"/>
    </xf>
    <xf numFmtId="0" fontId="20" fillId="0" borderId="0" xfId="5" applyFont="1"/>
    <xf numFmtId="164" fontId="6" fillId="6" borderId="1" xfId="3" applyNumberFormat="1" applyFont="1" applyFill="1" applyBorder="1" applyAlignment="1">
      <alignment horizontal="center" vertical="center" wrapText="1"/>
    </xf>
    <xf numFmtId="0" fontId="6" fillId="0" borderId="1" xfId="5" applyFont="1" applyBorder="1" applyAlignment="1">
      <alignment vertical="center"/>
    </xf>
    <xf numFmtId="0" fontId="37" fillId="6" borderId="1" xfId="5" applyFont="1" applyFill="1" applyBorder="1" applyAlignment="1">
      <alignment horizontal="center" vertical="center" wrapText="1"/>
    </xf>
    <xf numFmtId="0" fontId="6" fillId="6" borderId="1" xfId="6" applyFont="1" applyFill="1" applyBorder="1" applyAlignment="1">
      <alignment horizontal="center" wrapText="1"/>
    </xf>
    <xf numFmtId="0" fontId="6" fillId="0" borderId="0" xfId="5" applyFont="1" applyAlignment="1">
      <alignment vertical="center" wrapText="1"/>
    </xf>
    <xf numFmtId="164" fontId="6" fillId="0" borderId="0" xfId="3" applyNumberFormat="1" applyFont="1" applyFill="1" applyAlignment="1">
      <alignment horizontal="center" vertical="center" wrapText="1"/>
    </xf>
    <xf numFmtId="0" fontId="6" fillId="6" borderId="2" xfId="5" applyFont="1" applyFill="1" applyBorder="1" applyAlignment="1">
      <alignment vertical="center" wrapText="1"/>
    </xf>
    <xf numFmtId="0" fontId="20" fillId="0" borderId="0" xfId="0" applyFont="1"/>
    <xf numFmtId="0" fontId="38" fillId="0" borderId="0" xfId="0" applyFont="1" applyAlignment="1">
      <alignment vertical="center"/>
    </xf>
    <xf numFmtId="164" fontId="15" fillId="0" borderId="1" xfId="1" applyNumberFormat="1" applyFont="1" applyFill="1" applyBorder="1" applyAlignment="1">
      <alignment horizontal="center" vertical="center"/>
    </xf>
    <xf numFmtId="0" fontId="15" fillId="0" borderId="0" xfId="0" applyFont="1" applyAlignment="1">
      <alignment vertical="center"/>
    </xf>
    <xf numFmtId="0" fontId="39" fillId="0" borderId="0" xfId="0" applyFont="1" applyAlignment="1">
      <alignment vertical="center"/>
    </xf>
    <xf numFmtId="0" fontId="39" fillId="0" borderId="0" xfId="0" applyFont="1"/>
    <xf numFmtId="0" fontId="8" fillId="0" borderId="4" xfId="2" applyFont="1" applyBorder="1" applyAlignment="1">
      <alignment vertical="center" wrapText="1"/>
    </xf>
    <xf numFmtId="0" fontId="8" fillId="0" borderId="5" xfId="2" applyFont="1" applyBorder="1" applyAlignment="1">
      <alignment vertical="center" wrapText="1"/>
    </xf>
    <xf numFmtId="0" fontId="8" fillId="0" borderId="6" xfId="2" applyFont="1" applyBorder="1" applyAlignment="1">
      <alignment vertical="center" wrapText="1"/>
    </xf>
    <xf numFmtId="0" fontId="8" fillId="6" borderId="4" xfId="2" applyFont="1" applyFill="1" applyBorder="1" applyAlignment="1">
      <alignment vertical="center"/>
    </xf>
    <xf numFmtId="0" fontId="8" fillId="6" borderId="5" xfId="2" applyFont="1" applyFill="1" applyBorder="1" applyAlignment="1">
      <alignment vertical="center"/>
    </xf>
    <xf numFmtId="0" fontId="8" fillId="6" borderId="6" xfId="2" applyFont="1" applyFill="1" applyBorder="1" applyAlignment="1">
      <alignment vertical="center"/>
    </xf>
    <xf numFmtId="0" fontId="9" fillId="6" borderId="1" xfId="2" applyFont="1" applyFill="1" applyBorder="1" applyAlignment="1">
      <alignment vertical="center"/>
    </xf>
    <xf numFmtId="0" fontId="6" fillId="6" borderId="1" xfId="5" applyFont="1" applyFill="1" applyBorder="1" applyAlignment="1">
      <alignment vertical="center"/>
    </xf>
    <xf numFmtId="0" fontId="22" fillId="0" borderId="0" xfId="5" applyFont="1" applyAlignment="1">
      <alignment horizontal="center" vertical="center" wrapText="1"/>
    </xf>
    <xf numFmtId="0" fontId="10" fillId="0" borderId="0" xfId="5" applyFont="1" applyAlignment="1">
      <alignment horizontal="center" vertical="center"/>
    </xf>
    <xf numFmtId="0" fontId="8" fillId="6" borderId="4" xfId="2" applyFont="1" applyFill="1" applyBorder="1" applyAlignment="1">
      <alignment horizontal="center" vertical="center"/>
    </xf>
    <xf numFmtId="0" fontId="8" fillId="6" borderId="5" xfId="2" applyFont="1" applyFill="1" applyBorder="1" applyAlignment="1">
      <alignment horizontal="center" vertical="center"/>
    </xf>
    <xf numFmtId="0" fontId="8" fillId="6" borderId="6" xfId="2" applyFont="1" applyFill="1" applyBorder="1" applyAlignment="1">
      <alignment horizontal="center" vertical="center"/>
    </xf>
    <xf numFmtId="0" fontId="20" fillId="0" borderId="1" xfId="5" applyFont="1" applyBorder="1" applyAlignment="1">
      <alignment horizontal="center" vertical="center" wrapText="1"/>
    </xf>
    <xf numFmtId="0" fontId="6" fillId="0" borderId="2" xfId="2" applyFont="1" applyBorder="1" applyAlignment="1">
      <alignment vertical="center" wrapText="1" readingOrder="1"/>
    </xf>
    <xf numFmtId="0" fontId="6" fillId="0" borderId="1" xfId="2" applyFont="1" applyBorder="1" applyAlignment="1">
      <alignment horizontal="left" vertical="center" wrapText="1" readingOrder="1"/>
    </xf>
    <xf numFmtId="0" fontId="6" fillId="0" borderId="1" xfId="2" applyFont="1" applyBorder="1" applyAlignment="1">
      <alignment horizontal="center" vertical="center" wrapText="1" readingOrder="1"/>
    </xf>
    <xf numFmtId="0" fontId="6" fillId="0" borderId="2" xfId="2" applyFont="1" applyBorder="1" applyAlignment="1">
      <alignment horizontal="center" vertical="center" wrapText="1" readingOrder="1"/>
    </xf>
    <xf numFmtId="0" fontId="6" fillId="0" borderId="2" xfId="2" applyFont="1" applyBorder="1" applyAlignment="1">
      <alignment horizontal="left" vertical="center" wrapText="1" readingOrder="1"/>
    </xf>
    <xf numFmtId="0" fontId="6" fillId="0" borderId="1" xfId="2" applyFont="1" applyBorder="1" applyAlignment="1">
      <alignment vertical="center" wrapText="1" readingOrder="1"/>
    </xf>
    <xf numFmtId="0" fontId="29" fillId="0" borderId="1" xfId="0" applyFont="1" applyBorder="1" applyAlignment="1">
      <alignment horizontal="center" vertical="center" wrapText="1"/>
    </xf>
    <xf numFmtId="0" fontId="24" fillId="6" borderId="0" xfId="0" applyFont="1" applyFill="1" applyAlignment="1">
      <alignment vertical="center"/>
    </xf>
    <xf numFmtId="0" fontId="11" fillId="6" borderId="0" xfId="0" applyFont="1" applyFill="1" applyAlignment="1">
      <alignment vertical="center" wrapText="1"/>
    </xf>
    <xf numFmtId="0" fontId="6" fillId="6" borderId="0" xfId="0" applyFont="1" applyFill="1"/>
    <xf numFmtId="0" fontId="9" fillId="6" borderId="0" xfId="0" applyFont="1" applyFill="1" applyAlignment="1">
      <alignment wrapText="1"/>
    </xf>
    <xf numFmtId="0" fontId="14" fillId="6" borderId="0" xfId="0" applyFont="1" applyFill="1" applyAlignment="1">
      <alignment horizontal="center" vertical="center" wrapText="1"/>
    </xf>
    <xf numFmtId="0" fontId="9" fillId="6" borderId="0" xfId="0" applyFont="1" applyFill="1" applyAlignment="1">
      <alignment vertical="center" wrapText="1"/>
    </xf>
    <xf numFmtId="0" fontId="28" fillId="0" borderId="6" xfId="0" quotePrefix="1" applyFont="1" applyBorder="1" applyAlignment="1">
      <alignment vertical="center" wrapText="1"/>
    </xf>
    <xf numFmtId="3" fontId="6" fillId="0" borderId="1" xfId="2" applyNumberFormat="1" applyFont="1" applyBorder="1" applyAlignment="1">
      <alignment horizontal="center" vertical="center"/>
    </xf>
    <xf numFmtId="164" fontId="28" fillId="0" borderId="6" xfId="3" quotePrefix="1" applyNumberFormat="1" applyFont="1" applyFill="1" applyBorder="1" applyAlignment="1">
      <alignment vertical="center" wrapText="1"/>
    </xf>
    <xf numFmtId="3" fontId="6" fillId="0" borderId="1" xfId="2" applyNumberFormat="1" applyFont="1" applyBorder="1" applyAlignment="1">
      <alignment horizontal="center" vertical="center" wrapText="1"/>
    </xf>
    <xf numFmtId="0" fontId="28" fillId="0" borderId="6" xfId="3" quotePrefix="1" applyNumberFormat="1" applyFont="1" applyFill="1" applyBorder="1" applyAlignment="1">
      <alignment vertical="center" wrapText="1"/>
    </xf>
    <xf numFmtId="0" fontId="20" fillId="0" borderId="0" xfId="0" applyFont="1" applyAlignment="1">
      <alignment vertical="center" wrapText="1"/>
    </xf>
    <xf numFmtId="0" fontId="28" fillId="0" borderId="6" xfId="0" quotePrefix="1" applyFont="1" applyBorder="1" applyAlignment="1">
      <alignment horizontal="left" vertical="center" wrapText="1" readingOrder="1"/>
    </xf>
    <xf numFmtId="0" fontId="6" fillId="0" borderId="2" xfId="2" applyFont="1" applyBorder="1" applyAlignment="1">
      <alignment vertical="center" wrapText="1"/>
    </xf>
    <xf numFmtId="0" fontId="6" fillId="0" borderId="2" xfId="2" applyFont="1" applyBorder="1" applyAlignment="1">
      <alignment horizontal="center" vertical="center" wrapText="1"/>
    </xf>
    <xf numFmtId="0" fontId="43" fillId="0" borderId="10" xfId="0" applyFont="1" applyBorder="1" applyAlignment="1">
      <alignment horizontal="left" wrapText="1"/>
    </xf>
    <xf numFmtId="0" fontId="29" fillId="0" borderId="2" xfId="0" applyFont="1" applyBorder="1" applyAlignment="1">
      <alignment vertical="center"/>
    </xf>
    <xf numFmtId="0" fontId="28" fillId="0" borderId="1" xfId="3" quotePrefix="1" applyNumberFormat="1" applyFont="1" applyFill="1" applyBorder="1" applyAlignment="1">
      <alignment vertical="center" wrapText="1"/>
    </xf>
    <xf numFmtId="0" fontId="6" fillId="0" borderId="4" xfId="2" applyFont="1" applyBorder="1" applyAlignment="1">
      <alignment horizontal="center" vertical="center"/>
    </xf>
    <xf numFmtId="0" fontId="6" fillId="0" borderId="0" xfId="2" applyFont="1" applyAlignment="1">
      <alignment vertical="center" wrapText="1"/>
    </xf>
    <xf numFmtId="0" fontId="6" fillId="0" borderId="0" xfId="2" applyFont="1" applyAlignment="1">
      <alignment horizontal="center" vertical="center" wrapText="1"/>
    </xf>
    <xf numFmtId="0" fontId="8" fillId="0" borderId="0" xfId="2" applyFont="1" applyAlignment="1">
      <alignment vertical="center"/>
    </xf>
    <xf numFmtId="0" fontId="8" fillId="0" borderId="0" xfId="2"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3" fontId="6" fillId="0" borderId="0" xfId="2" applyNumberFormat="1" applyFont="1" applyAlignment="1">
      <alignment horizontal="center" vertical="center" wrapText="1"/>
    </xf>
    <xf numFmtId="0" fontId="8" fillId="0" borderId="0" xfId="2" applyFont="1" applyAlignment="1">
      <alignment horizontal="left" vertical="center"/>
    </xf>
    <xf numFmtId="0" fontId="8" fillId="0" borderId="4" xfId="2" applyFont="1" applyBorder="1" applyAlignment="1">
      <alignment horizontal="center" vertical="center"/>
    </xf>
    <xf numFmtId="0" fontId="6" fillId="3" borderId="6" xfId="2" applyFont="1" applyFill="1" applyBorder="1" applyAlignment="1">
      <alignment vertical="center" wrapText="1"/>
    </xf>
    <xf numFmtId="0" fontId="31" fillId="0" borderId="0" xfId="0" applyFont="1" applyAlignment="1">
      <alignment horizontal="center" vertical="center" wrapText="1"/>
    </xf>
    <xf numFmtId="0" fontId="31" fillId="0" borderId="0" xfId="0" applyFont="1" applyAlignment="1">
      <alignment horizontal="left" vertical="center"/>
    </xf>
    <xf numFmtId="164" fontId="32" fillId="0" borderId="0" xfId="1" applyNumberFormat="1" applyFont="1" applyFill="1" applyBorder="1" applyAlignment="1">
      <alignment horizontal="center" vertical="center" wrapText="1"/>
    </xf>
    <xf numFmtId="0" fontId="30" fillId="0" borderId="4" xfId="0" applyFont="1" applyBorder="1" applyAlignment="1">
      <alignment horizontal="center" vertical="center" wrapText="1"/>
    </xf>
    <xf numFmtId="0" fontId="13" fillId="0" borderId="0" xfId="2" applyFont="1" applyAlignment="1">
      <alignment horizontal="justify" vertical="top"/>
    </xf>
    <xf numFmtId="0" fontId="6" fillId="0" borderId="0" xfId="0" applyFont="1" applyAlignment="1">
      <alignment horizontal="justify"/>
    </xf>
    <xf numFmtId="0" fontId="6" fillId="0" borderId="0" xfId="0" applyFont="1" applyAlignment="1">
      <alignment horizontal="justify" vertical="top"/>
    </xf>
    <xf numFmtId="0" fontId="11" fillId="0" borderId="1" xfId="0" applyFont="1" applyBorder="1" applyAlignment="1">
      <alignment horizontal="justify" vertical="top" wrapText="1"/>
    </xf>
    <xf numFmtId="0" fontId="11" fillId="0" borderId="1" xfId="0" applyFont="1" applyBorder="1" applyAlignment="1">
      <alignment horizontal="justify" vertical="center" wrapText="1"/>
    </xf>
    <xf numFmtId="0" fontId="11" fillId="0" borderId="1" xfId="0" applyFont="1" applyBorder="1" applyAlignment="1">
      <alignment horizontal="justify" vertical="top"/>
    </xf>
    <xf numFmtId="0" fontId="11" fillId="0" borderId="1" xfId="0" applyFont="1" applyBorder="1" applyAlignment="1">
      <alignment horizontal="justify" vertical="center"/>
    </xf>
    <xf numFmtId="0" fontId="29" fillId="0" borderId="1" xfId="0" applyFont="1" applyBorder="1" applyAlignment="1">
      <alignment horizontal="justify" vertical="top"/>
    </xf>
    <xf numFmtId="0" fontId="29" fillId="0" borderId="1" xfId="0" applyFont="1" applyBorder="1" applyAlignment="1">
      <alignment horizontal="justify" vertical="center"/>
    </xf>
    <xf numFmtId="0" fontId="29" fillId="0" borderId="1" xfId="0" applyFont="1" applyBorder="1" applyAlignment="1">
      <alignment horizontal="justify" vertical="top" wrapText="1"/>
    </xf>
    <xf numFmtId="0" fontId="6" fillId="0" borderId="1" xfId="0" applyFont="1" applyBorder="1" applyAlignment="1">
      <alignment horizontal="justify" vertical="top"/>
    </xf>
    <xf numFmtId="0" fontId="28" fillId="0" borderId="1" xfId="0" applyFont="1" applyBorder="1" applyAlignment="1">
      <alignment horizontal="justify" vertical="top"/>
    </xf>
    <xf numFmtId="0" fontId="30" fillId="0" borderId="0" xfId="0" applyFont="1" applyAlignment="1">
      <alignment horizontal="justify" vertical="top"/>
    </xf>
    <xf numFmtId="0" fontId="30" fillId="0" borderId="0" xfId="0" applyFont="1" applyAlignment="1">
      <alignment horizontal="justify" vertical="center"/>
    </xf>
    <xf numFmtId="0" fontId="30" fillId="0" borderId="0" xfId="0" applyFont="1" applyAlignment="1">
      <alignment horizontal="justify"/>
    </xf>
    <xf numFmtId="0" fontId="29" fillId="0" borderId="2" xfId="0" applyFont="1" applyBorder="1" applyAlignment="1">
      <alignment vertical="top" wrapText="1"/>
    </xf>
    <xf numFmtId="0" fontId="6" fillId="3" borderId="0" xfId="0" applyFont="1" applyFill="1" applyAlignment="1">
      <alignment vertical="center" wrapText="1"/>
    </xf>
    <xf numFmtId="0" fontId="6" fillId="0" borderId="2" xfId="0" applyFont="1" applyBorder="1" applyAlignment="1">
      <alignment horizontal="center" vertical="center" wrapText="1"/>
    </xf>
    <xf numFmtId="164" fontId="6" fillId="0" borderId="2" xfId="1" applyNumberFormat="1" applyFont="1" applyFill="1" applyBorder="1" applyAlignment="1">
      <alignment horizontal="center" vertical="center" wrapText="1"/>
    </xf>
    <xf numFmtId="0" fontId="6" fillId="0" borderId="2" xfId="0" applyFont="1" applyBorder="1" applyAlignment="1">
      <alignment vertical="center"/>
    </xf>
    <xf numFmtId="0" fontId="29" fillId="6" borderId="1" xfId="5" applyFont="1" applyFill="1" applyBorder="1" applyAlignment="1">
      <alignment horizontal="left" vertical="center" wrapText="1"/>
    </xf>
    <xf numFmtId="0" fontId="29" fillId="6" borderId="3" xfId="6" applyFont="1" applyFill="1" applyBorder="1" applyAlignment="1">
      <alignment horizontal="center" vertical="center" wrapText="1"/>
    </xf>
    <xf numFmtId="0" fontId="29" fillId="6" borderId="1" xfId="5" applyFont="1" applyFill="1" applyBorder="1" applyAlignment="1">
      <alignment vertical="center" wrapText="1"/>
    </xf>
    <xf numFmtId="0" fontId="29" fillId="6" borderId="1" xfId="5" applyFont="1" applyFill="1" applyBorder="1" applyAlignment="1">
      <alignment horizontal="center" vertical="center" wrapText="1"/>
    </xf>
    <xf numFmtId="0" fontId="29" fillId="6" borderId="1" xfId="6" applyFont="1" applyFill="1" applyBorder="1" applyAlignment="1">
      <alignment horizontal="center" vertical="center" wrapText="1"/>
    </xf>
    <xf numFmtId="0" fontId="28" fillId="0" borderId="0" xfId="0" applyFont="1" applyAlignment="1">
      <alignment horizontal="center" vertical="center" wrapText="1"/>
    </xf>
    <xf numFmtId="0" fontId="30" fillId="0" borderId="1" xfId="0" applyFont="1" applyBorder="1" applyAlignment="1">
      <alignment vertical="center" wrapText="1"/>
    </xf>
    <xf numFmtId="9" fontId="28" fillId="0" borderId="1" xfId="7" applyFont="1" applyFill="1" applyBorder="1" applyAlignment="1">
      <alignment horizontal="center" vertical="center" wrapText="1"/>
    </xf>
    <xf numFmtId="164" fontId="28" fillId="0" borderId="2" xfId="1" applyNumberFormat="1" applyFont="1" applyFill="1" applyBorder="1" applyAlignment="1">
      <alignment horizontal="center" vertical="center" wrapText="1"/>
    </xf>
    <xf numFmtId="0" fontId="30" fillId="0" borderId="2" xfId="0" applyFont="1" applyBorder="1" applyAlignment="1">
      <alignment vertical="center"/>
    </xf>
    <xf numFmtId="164" fontId="28" fillId="0" borderId="1" xfId="1" applyNumberFormat="1" applyFont="1" applyFill="1" applyBorder="1" applyAlignment="1">
      <alignment horizontal="center" vertical="center" wrapText="1"/>
    </xf>
    <xf numFmtId="0" fontId="28" fillId="0" borderId="1" xfId="0" applyFont="1" applyBorder="1" applyAlignment="1">
      <alignment horizontal="center" vertical="center" wrapText="1"/>
    </xf>
    <xf numFmtId="164" fontId="20" fillId="0" borderId="1" xfId="1" applyNumberFormat="1" applyFont="1" applyFill="1" applyBorder="1" applyAlignment="1">
      <alignment horizontal="center" vertical="center" wrapText="1"/>
    </xf>
    <xf numFmtId="0" fontId="20" fillId="0" borderId="2" xfId="2" applyFont="1" applyBorder="1" applyAlignment="1">
      <alignment horizontal="center" vertical="center"/>
    </xf>
    <xf numFmtId="0" fontId="33" fillId="0" borderId="1" xfId="0" applyFont="1" applyBorder="1" applyAlignment="1">
      <alignment horizontal="center" vertical="center"/>
    </xf>
    <xf numFmtId="164" fontId="30" fillId="0" borderId="1" xfId="8" applyNumberFormat="1" applyFont="1" applyFill="1" applyBorder="1" applyAlignment="1">
      <alignment horizontal="center" vertical="center" wrapText="1" shrinkToFit="1"/>
    </xf>
    <xf numFmtId="0" fontId="29" fillId="0" borderId="1" xfId="0" quotePrefix="1" applyFont="1" applyBorder="1" applyAlignment="1">
      <alignment vertical="center" wrapText="1"/>
    </xf>
    <xf numFmtId="0" fontId="13" fillId="0" borderId="0" xfId="2" applyFont="1" applyAlignment="1">
      <alignment vertical="center" wrapText="1"/>
    </xf>
    <xf numFmtId="0" fontId="24" fillId="0" borderId="0" xfId="0" applyFont="1" applyAlignment="1">
      <alignment wrapText="1"/>
    </xf>
    <xf numFmtId="0" fontId="35" fillId="0" borderId="0" xfId="0" applyFont="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vertical="center" wrapText="1"/>
    </xf>
    <xf numFmtId="0" fontId="8" fillId="0" borderId="1" xfId="2" applyFont="1" applyBorder="1" applyAlignment="1">
      <alignment horizontal="center" vertical="center" wrapText="1"/>
    </xf>
    <xf numFmtId="164" fontId="6" fillId="0" borderId="1" xfId="3" applyNumberFormat="1" applyFont="1" applyFill="1" applyBorder="1" applyAlignment="1">
      <alignment horizontal="center" vertical="center" wrapText="1"/>
    </xf>
    <xf numFmtId="0" fontId="6" fillId="0" borderId="1" xfId="1" applyNumberFormat="1" applyFont="1" applyBorder="1" applyAlignment="1">
      <alignment vertical="center" wrapText="1"/>
    </xf>
    <xf numFmtId="164" fontId="30" fillId="6" borderId="1" xfId="1" applyNumberFormat="1" applyFont="1" applyFill="1" applyBorder="1" applyAlignment="1">
      <alignment vertical="center" wrapText="1"/>
    </xf>
    <xf numFmtId="0" fontId="8" fillId="0" borderId="1" xfId="2" applyFont="1" applyBorder="1" applyAlignment="1">
      <alignment horizontal="left" vertical="center" wrapText="1"/>
    </xf>
    <xf numFmtId="164" fontId="6" fillId="6" borderId="1" xfId="1" applyNumberFormat="1" applyFont="1" applyFill="1" applyBorder="1" applyAlignment="1">
      <alignment vertical="center" wrapText="1"/>
    </xf>
    <xf numFmtId="0" fontId="31" fillId="0" borderId="1" xfId="0" applyFont="1" applyBorder="1" applyAlignment="1">
      <alignment horizontal="left" vertical="center" wrapText="1"/>
    </xf>
    <xf numFmtId="0" fontId="30" fillId="0" borderId="2" xfId="0" applyFont="1" applyBorder="1" applyAlignment="1">
      <alignment vertical="center" wrapText="1"/>
    </xf>
    <xf numFmtId="0" fontId="6" fillId="0" borderId="3" xfId="2" applyFont="1" applyBorder="1" applyAlignment="1">
      <alignment horizontal="center" vertical="top" wrapText="1"/>
    </xf>
    <xf numFmtId="0" fontId="30" fillId="0" borderId="0" xfId="0" applyFont="1" applyAlignment="1">
      <alignment vertical="center" wrapText="1"/>
    </xf>
    <xf numFmtId="0" fontId="9" fillId="0" borderId="1" xfId="2" applyFont="1" applyBorder="1" applyAlignment="1">
      <alignment horizontal="center" vertical="center"/>
    </xf>
    <xf numFmtId="164" fontId="20" fillId="0" borderId="1" xfId="1" applyNumberFormat="1" applyFont="1" applyFill="1" applyBorder="1" applyAlignment="1">
      <alignment horizontal="center" vertical="center"/>
    </xf>
    <xf numFmtId="0" fontId="20" fillId="0" borderId="1" xfId="2" applyFont="1" applyBorder="1" applyAlignment="1">
      <alignment horizontal="left" vertical="center"/>
    </xf>
    <xf numFmtId="0" fontId="15" fillId="0" borderId="1" xfId="0" applyFont="1" applyBorder="1" applyAlignment="1">
      <alignment vertical="center"/>
    </xf>
    <xf numFmtId="0" fontId="20" fillId="0" borderId="1" xfId="2" applyFont="1" applyBorder="1" applyAlignment="1">
      <alignment horizontal="left" vertical="center" wrapText="1"/>
    </xf>
    <xf numFmtId="0" fontId="15" fillId="0" borderId="0" xfId="0" applyFont="1" applyAlignment="1">
      <alignment vertical="center" wrapText="1"/>
    </xf>
    <xf numFmtId="164" fontId="8" fillId="0" borderId="1" xfId="1" applyNumberFormat="1" applyFont="1" applyFill="1" applyBorder="1" applyAlignment="1">
      <alignment vertical="center"/>
    </xf>
    <xf numFmtId="0" fontId="21" fillId="0" borderId="1" xfId="2" applyFont="1" applyBorder="1" applyAlignment="1">
      <alignment horizontal="left" vertical="center"/>
    </xf>
    <xf numFmtId="0" fontId="6" fillId="0" borderId="1" xfId="2" applyFont="1" applyBorder="1" applyAlignment="1">
      <alignment horizontal="left" vertical="center" wrapText="1"/>
    </xf>
    <xf numFmtId="164" fontId="21" fillId="0" borderId="1" xfId="1" applyNumberFormat="1" applyFont="1" applyFill="1" applyBorder="1" applyAlignment="1">
      <alignment vertical="center"/>
    </xf>
    <xf numFmtId="0" fontId="33" fillId="0" borderId="1" xfId="0" applyFont="1" applyBorder="1" applyAlignment="1">
      <alignment horizontal="left" vertical="center" wrapText="1"/>
    </xf>
    <xf numFmtId="164" fontId="6" fillId="0" borderId="4" xfId="0" applyNumberFormat="1" applyFont="1" applyBorder="1" applyAlignment="1">
      <alignment horizontal="center" vertical="center"/>
    </xf>
    <xf numFmtId="164" fontId="6" fillId="0" borderId="6" xfId="1" applyNumberFormat="1" applyFont="1" applyBorder="1" applyAlignment="1">
      <alignment vertical="center" wrapText="1"/>
    </xf>
    <xf numFmtId="0" fontId="6" fillId="0" borderId="6" xfId="0" applyFont="1" applyBorder="1" applyAlignment="1">
      <alignment vertical="center"/>
    </xf>
    <xf numFmtId="0" fontId="6" fillId="0" borderId="4" xfId="2" applyFont="1" applyBorder="1" applyAlignment="1">
      <alignment horizontal="center" vertical="center" wrapText="1"/>
    </xf>
    <xf numFmtId="164" fontId="6" fillId="0" borderId="6" xfId="3" applyNumberFormat="1" applyFont="1" applyFill="1" applyBorder="1" applyAlignment="1">
      <alignment horizontal="left" vertical="center" wrapText="1"/>
    </xf>
    <xf numFmtId="164" fontId="6" fillId="0" borderId="1" xfId="1" applyNumberFormat="1" applyFont="1" applyBorder="1" applyAlignment="1">
      <alignment vertical="center" wrapText="1"/>
    </xf>
    <xf numFmtId="0" fontId="6" fillId="0" borderId="4" xfId="0" applyFont="1" applyBorder="1" applyAlignment="1">
      <alignment horizontal="center" vertical="center"/>
    </xf>
    <xf numFmtId="0" fontId="6" fillId="2" borderId="1" xfId="2" applyFont="1" applyFill="1" applyBorder="1" applyAlignment="1">
      <alignment horizontal="center" vertical="center"/>
    </xf>
    <xf numFmtId="0" fontId="6" fillId="0" borderId="0" xfId="0" applyFont="1" applyAlignment="1">
      <alignment horizontal="center"/>
    </xf>
    <xf numFmtId="0" fontId="24" fillId="0" borderId="0" xfId="0" applyFont="1" applyAlignment="1">
      <alignment horizontal="center"/>
    </xf>
    <xf numFmtId="0" fontId="28" fillId="0" borderId="0" xfId="0" applyFont="1" applyAlignment="1">
      <alignment horizontal="center" vertical="center"/>
    </xf>
    <xf numFmtId="0" fontId="6" fillId="0" borderId="7" xfId="0" applyFont="1" applyBorder="1" applyAlignment="1">
      <alignment vertical="center" wrapText="1"/>
    </xf>
    <xf numFmtId="0" fontId="29" fillId="0" borderId="3" xfId="0" applyFont="1" applyBorder="1" applyAlignment="1">
      <alignment vertical="center" wrapText="1"/>
    </xf>
    <xf numFmtId="0" fontId="29" fillId="0" borderId="1" xfId="0" applyFont="1" applyBorder="1" applyAlignment="1">
      <alignment horizontal="left" vertical="center" wrapText="1"/>
    </xf>
    <xf numFmtId="0" fontId="33" fillId="0" borderId="4" xfId="0" applyFont="1" applyBorder="1" applyAlignment="1">
      <alignment horizontal="center" vertical="center" wrapText="1"/>
    </xf>
    <xf numFmtId="0" fontId="30" fillId="0" borderId="6" xfId="0" applyFont="1" applyBorder="1" applyAlignment="1">
      <alignment vertical="center"/>
    </xf>
    <xf numFmtId="0" fontId="30" fillId="0" borderId="1" xfId="0" applyFont="1" applyBorder="1" applyAlignment="1">
      <alignment horizontal="center" vertical="center"/>
    </xf>
    <xf numFmtId="0" fontId="6" fillId="0" borderId="1" xfId="0"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center"/>
    </xf>
    <xf numFmtId="0" fontId="20" fillId="2" borderId="1" xfId="5" applyFont="1" applyFill="1" applyBorder="1" applyAlignment="1">
      <alignment horizontal="center" vertical="center" wrapText="1"/>
    </xf>
    <xf numFmtId="0" fontId="45" fillId="0" borderId="0" xfId="0" applyFont="1" applyAlignment="1">
      <alignment horizontal="center" vertical="center"/>
    </xf>
    <xf numFmtId="164" fontId="15" fillId="0" borderId="1" xfId="1"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44" fillId="0" borderId="0" xfId="0" applyFont="1" applyAlignment="1">
      <alignment horizontal="center" vertical="center" wrapText="1"/>
    </xf>
    <xf numFmtId="0" fontId="44" fillId="0" borderId="0" xfId="0" applyFont="1" applyAlignment="1">
      <alignment wrapText="1"/>
    </xf>
    <xf numFmtId="0" fontId="46" fillId="0" borderId="1" xfId="2" applyFont="1" applyBorder="1" applyAlignment="1">
      <alignment vertical="center"/>
    </xf>
    <xf numFmtId="0" fontId="47" fillId="0" borderId="0" xfId="2" applyFont="1" applyAlignment="1">
      <alignment vertical="center"/>
    </xf>
    <xf numFmtId="0" fontId="15" fillId="0" borderId="1" xfId="0" applyFont="1" applyBorder="1" applyAlignment="1">
      <alignment horizontal="center" vertical="center"/>
    </xf>
    <xf numFmtId="0" fontId="28" fillId="2" borderId="0" xfId="0" applyFont="1" applyFill="1" applyAlignment="1">
      <alignment vertical="center"/>
    </xf>
    <xf numFmtId="0" fontId="9" fillId="2" borderId="1" xfId="0" applyFont="1" applyFill="1" applyBorder="1" applyAlignment="1">
      <alignment horizontal="center" vertical="center" wrapText="1"/>
    </xf>
    <xf numFmtId="0" fontId="29" fillId="2" borderId="1" xfId="0" applyFont="1" applyFill="1" applyBorder="1" applyAlignment="1">
      <alignment vertical="center"/>
    </xf>
    <xf numFmtId="0" fontId="6" fillId="2" borderId="1" xfId="0" applyFont="1" applyFill="1" applyBorder="1" applyAlignment="1">
      <alignment vertical="center"/>
    </xf>
    <xf numFmtId="0" fontId="30" fillId="2" borderId="0" xfId="0" applyFont="1" applyFill="1" applyAlignment="1">
      <alignment vertical="center"/>
    </xf>
    <xf numFmtId="0" fontId="30" fillId="2" borderId="0" xfId="0" applyFont="1" applyFill="1"/>
    <xf numFmtId="0" fontId="8" fillId="0" borderId="1" xfId="0" applyFont="1" applyBorder="1" applyAlignment="1">
      <alignment horizontal="center" vertical="center" wrapText="1"/>
    </xf>
    <xf numFmtId="0" fontId="8" fillId="0" borderId="1" xfId="0" applyFont="1" applyBorder="1" applyAlignment="1">
      <alignment horizontal="left" vertical="center"/>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164" fontId="20" fillId="0" borderId="2" xfId="1"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0" xfId="0" applyFont="1" applyFill="1" applyAlignment="1">
      <alignment vertical="center"/>
    </xf>
    <xf numFmtId="0" fontId="29" fillId="2" borderId="0" xfId="0" applyFont="1" applyFill="1" applyAlignment="1">
      <alignment vertical="center"/>
    </xf>
    <xf numFmtId="0" fontId="11" fillId="2" borderId="0" xfId="0" applyFont="1" applyFill="1" applyAlignment="1">
      <alignment vertical="center"/>
    </xf>
    <xf numFmtId="0" fontId="20" fillId="2" borderId="1" xfId="0" applyFont="1" applyFill="1" applyBorder="1" applyAlignment="1">
      <alignment vertical="center"/>
    </xf>
    <xf numFmtId="0" fontId="6" fillId="2" borderId="0" xfId="0" applyFont="1" applyFill="1" applyAlignment="1">
      <alignment vertical="center"/>
    </xf>
    <xf numFmtId="0" fontId="6" fillId="4" borderId="0" xfId="0" applyFont="1" applyFill="1" applyAlignment="1">
      <alignment vertical="center"/>
    </xf>
    <xf numFmtId="0" fontId="29" fillId="4" borderId="1" xfId="0" applyFont="1" applyFill="1" applyBorder="1" applyAlignment="1">
      <alignment vertical="center"/>
    </xf>
    <xf numFmtId="0" fontId="6" fillId="4" borderId="0" xfId="0" applyFont="1" applyFill="1"/>
    <xf numFmtId="0" fontId="28" fillId="4" borderId="0" xfId="0" applyFont="1" applyFill="1" applyAlignment="1">
      <alignment vertical="center"/>
    </xf>
    <xf numFmtId="0" fontId="9" fillId="4" borderId="1" xfId="0" applyFont="1" applyFill="1" applyBorder="1" applyAlignment="1">
      <alignment horizontal="center" vertical="center" wrapText="1"/>
    </xf>
    <xf numFmtId="0" fontId="11" fillId="4" borderId="0" xfId="0" applyFont="1" applyFill="1" applyAlignment="1">
      <alignment vertical="center"/>
    </xf>
    <xf numFmtId="0" fontId="29" fillId="4" borderId="0" xfId="0" applyFont="1" applyFill="1" applyAlignment="1">
      <alignment vertical="center"/>
    </xf>
    <xf numFmtId="0" fontId="20" fillId="4" borderId="1" xfId="0" applyFont="1" applyFill="1" applyBorder="1" applyAlignment="1">
      <alignment vertical="center"/>
    </xf>
    <xf numFmtId="0" fontId="6" fillId="4" borderId="1" xfId="0" applyFont="1" applyFill="1" applyBorder="1" applyAlignment="1">
      <alignment vertical="center"/>
    </xf>
    <xf numFmtId="0" fontId="29" fillId="4" borderId="1" xfId="0" applyFont="1" applyFill="1" applyBorder="1" applyAlignment="1">
      <alignment vertical="center" wrapText="1"/>
    </xf>
    <xf numFmtId="0" fontId="20" fillId="4" borderId="0" xfId="0" applyFont="1" applyFill="1" applyAlignment="1">
      <alignment vertical="center"/>
    </xf>
    <xf numFmtId="0" fontId="30" fillId="4" borderId="0" xfId="0" applyFont="1" applyFill="1" applyAlignment="1">
      <alignment vertical="center"/>
    </xf>
    <xf numFmtId="0" fontId="30" fillId="4" borderId="0" xfId="0" applyFont="1" applyFill="1"/>
    <xf numFmtId="0" fontId="48" fillId="0" borderId="0" xfId="0" applyFont="1"/>
    <xf numFmtId="0" fontId="20" fillId="2" borderId="1" xfId="2" applyFont="1" applyFill="1" applyBorder="1" applyAlignment="1">
      <alignment horizontal="center" vertical="center"/>
    </xf>
    <xf numFmtId="0" fontId="6" fillId="2" borderId="1" xfId="0" applyFont="1" applyFill="1" applyBorder="1" applyAlignment="1">
      <alignment horizontal="center" vertical="center" wrapText="1"/>
    </xf>
    <xf numFmtId="164" fontId="20" fillId="2" borderId="1" xfId="1"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2" applyFont="1" applyFill="1" applyBorder="1" applyAlignment="1">
      <alignment horizontal="center" vertical="center" wrapText="1"/>
    </xf>
    <xf numFmtId="0" fontId="48" fillId="0" borderId="0" xfId="0" applyFont="1" applyAlignment="1">
      <alignment vertical="center"/>
    </xf>
    <xf numFmtId="0" fontId="15" fillId="0" borderId="0" xfId="0" applyFont="1" applyAlignment="1">
      <alignment wrapText="1"/>
    </xf>
    <xf numFmtId="0" fontId="45" fillId="0" borderId="0" xfId="0" applyFont="1" applyAlignment="1">
      <alignment horizontal="center" vertical="center" wrapText="1"/>
    </xf>
    <xf numFmtId="0" fontId="50" fillId="0" borderId="0" xfId="0" applyFont="1" applyAlignment="1">
      <alignment vertical="center" wrapText="1"/>
    </xf>
    <xf numFmtId="3" fontId="15" fillId="0" borderId="1" xfId="1" applyNumberFormat="1" applyFont="1" applyFill="1" applyBorder="1" applyAlignment="1">
      <alignment horizontal="center" vertical="center" wrapText="1"/>
    </xf>
    <xf numFmtId="0" fontId="20" fillId="0" borderId="2" xfId="0" applyFont="1" applyBorder="1" applyAlignment="1">
      <alignment vertical="center"/>
    </xf>
    <xf numFmtId="164" fontId="6" fillId="0" borderId="1" xfId="0" applyNumberFormat="1" applyFont="1" applyBorder="1" applyAlignment="1">
      <alignment vertical="center" wrapText="1"/>
    </xf>
    <xf numFmtId="164" fontId="6" fillId="0" borderId="1" xfId="0" applyNumberFormat="1" applyFont="1" applyBorder="1" applyAlignment="1">
      <alignment vertical="center"/>
    </xf>
    <xf numFmtId="0" fontId="9" fillId="0" borderId="0" xfId="0" applyFont="1" applyAlignment="1">
      <alignment vertical="center"/>
    </xf>
    <xf numFmtId="0" fontId="26" fillId="0" borderId="0" xfId="0" applyFont="1" applyAlignment="1">
      <alignment horizontal="center" vertical="center"/>
    </xf>
    <xf numFmtId="0" fontId="9" fillId="2" borderId="12" xfId="11" applyFont="1" applyFill="1" applyBorder="1" applyAlignment="1">
      <alignment horizontal="center" vertical="center" wrapText="1"/>
    </xf>
    <xf numFmtId="0" fontId="8" fillId="0" borderId="1" xfId="2" applyFont="1" applyBorder="1" applyAlignment="1">
      <alignment horizontal="left" vertical="top"/>
    </xf>
    <xf numFmtId="0" fontId="8" fillId="0" borderId="1" xfId="2" applyFont="1" applyBorder="1" applyAlignment="1">
      <alignment horizontal="center" vertical="top"/>
    </xf>
    <xf numFmtId="0" fontId="33" fillId="0" borderId="0" xfId="0" applyFont="1"/>
    <xf numFmtId="0" fontId="56" fillId="0" borderId="0" xfId="0" applyFont="1" applyAlignment="1">
      <alignment horizontal="center" vertical="center"/>
    </xf>
    <xf numFmtId="0" fontId="9" fillId="0" borderId="1" xfId="0" applyFont="1" applyBorder="1" applyAlignment="1">
      <alignment vertical="center"/>
    </xf>
    <xf numFmtId="0" fontId="26" fillId="0" borderId="0" xfId="0" applyFont="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164" fontId="6" fillId="0" borderId="1" xfId="1" applyNumberFormat="1" applyFont="1" applyFill="1" applyBorder="1" applyAlignment="1">
      <alignment horizontal="left" vertical="center" wrapText="1"/>
    </xf>
    <xf numFmtId="164" fontId="32" fillId="0" borderId="0" xfId="1" applyNumberFormat="1" applyFont="1" applyFill="1" applyAlignment="1">
      <alignment horizontal="left" vertical="center" wrapText="1"/>
    </xf>
    <xf numFmtId="0" fontId="6" fillId="3" borderId="1" xfId="0" applyFont="1" applyFill="1" applyBorder="1" applyAlignment="1">
      <alignment horizontal="center" vertical="center"/>
    </xf>
    <xf numFmtId="0" fontId="30" fillId="3" borderId="1" xfId="0" applyFont="1" applyFill="1" applyBorder="1" applyAlignment="1">
      <alignment horizontal="center" vertical="center"/>
    </xf>
    <xf numFmtId="3" fontId="26" fillId="0" borderId="0" xfId="0" applyNumberFormat="1" applyFont="1" applyAlignment="1">
      <alignment horizontal="center" vertical="center"/>
    </xf>
    <xf numFmtId="3" fontId="26" fillId="0" borderId="0" xfId="0" applyNumberFormat="1" applyFont="1" applyAlignment="1">
      <alignment horizontal="center" vertical="center" wrapText="1"/>
    </xf>
    <xf numFmtId="3" fontId="28" fillId="0" borderId="0" xfId="0" applyNumberFormat="1" applyFont="1" applyAlignment="1">
      <alignment vertical="center"/>
    </xf>
    <xf numFmtId="3" fontId="51" fillId="0" borderId="0" xfId="0" applyNumberFormat="1" applyFont="1" applyAlignment="1">
      <alignment vertical="center" wrapText="1"/>
    </xf>
    <xf numFmtId="3" fontId="9" fillId="0" borderId="1" xfId="0" applyNumberFormat="1" applyFont="1" applyBorder="1" applyAlignment="1">
      <alignment horizontal="center" vertical="center" wrapText="1"/>
    </xf>
    <xf numFmtId="3" fontId="9" fillId="0" borderId="1" xfId="1" applyNumberFormat="1" applyFont="1" applyFill="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Border="1" applyAlignment="1">
      <alignment vertical="center"/>
    </xf>
    <xf numFmtId="3" fontId="8" fillId="0" borderId="1" xfId="2" applyNumberFormat="1" applyFont="1" applyBorder="1" applyAlignment="1">
      <alignment vertical="center"/>
    </xf>
    <xf numFmtId="3" fontId="6" fillId="0" borderId="1" xfId="0" applyNumberFormat="1" applyFont="1" applyBorder="1" applyAlignment="1">
      <alignment vertical="center"/>
    </xf>
    <xf numFmtId="3" fontId="20" fillId="0" borderId="1" xfId="0" applyNumberFormat="1" applyFont="1" applyBorder="1" applyAlignment="1">
      <alignment vertical="center"/>
    </xf>
    <xf numFmtId="3" fontId="33" fillId="0" borderId="0" xfId="0" applyNumberFormat="1" applyFont="1" applyAlignment="1">
      <alignment horizontal="center" vertical="center" wrapText="1"/>
    </xf>
    <xf numFmtId="3" fontId="30" fillId="0" borderId="0" xfId="0" applyNumberFormat="1" applyFont="1" applyAlignment="1">
      <alignment vertical="center"/>
    </xf>
    <xf numFmtId="3" fontId="33" fillId="0" borderId="0" xfId="0" applyNumberFormat="1" applyFont="1" applyAlignment="1">
      <alignment wrapText="1"/>
    </xf>
    <xf numFmtId="3" fontId="30" fillId="0" borderId="0" xfId="0" applyNumberFormat="1" applyFont="1"/>
    <xf numFmtId="164" fontId="20" fillId="0" borderId="1" xfId="1" applyNumberFormat="1" applyFont="1" applyFill="1" applyBorder="1" applyAlignment="1">
      <alignment horizontal="left" vertical="center" wrapText="1"/>
    </xf>
    <xf numFmtId="0" fontId="6" fillId="0" borderId="0" xfId="2" applyFont="1"/>
    <xf numFmtId="0" fontId="6" fillId="0" borderId="0" xfId="2" applyFont="1" applyAlignment="1">
      <alignment wrapText="1"/>
    </xf>
    <xf numFmtId="3" fontId="6" fillId="0" borderId="0" xfId="2" applyNumberFormat="1" applyFont="1"/>
    <xf numFmtId="0" fontId="20" fillId="0" borderId="0" xfId="2" applyFont="1"/>
    <xf numFmtId="0" fontId="6" fillId="0" borderId="1" xfId="2" applyFont="1" applyBorder="1"/>
    <xf numFmtId="0" fontId="6" fillId="0" borderId="1" xfId="2" applyFont="1" applyBorder="1" applyAlignment="1">
      <alignment wrapText="1"/>
    </xf>
    <xf numFmtId="3" fontId="6" fillId="0" borderId="1" xfId="2" applyNumberFormat="1" applyFont="1" applyBorder="1"/>
    <xf numFmtId="0" fontId="20" fillId="0" borderId="1" xfId="2" applyFont="1" applyBorder="1"/>
    <xf numFmtId="0" fontId="20" fillId="0" borderId="1" xfId="2" applyFont="1" applyBorder="1" applyAlignment="1">
      <alignment wrapText="1"/>
    </xf>
    <xf numFmtId="3" fontId="20" fillId="0" borderId="1" xfId="2" applyNumberFormat="1" applyFont="1" applyBorder="1"/>
    <xf numFmtId="3" fontId="60" fillId="0" borderId="1" xfId="2" applyNumberFormat="1" applyFont="1" applyBorder="1"/>
    <xf numFmtId="0" fontId="9" fillId="0" borderId="1" xfId="2" applyFont="1" applyBorder="1" applyAlignment="1">
      <alignment horizontal="center" vertical="center" wrapText="1"/>
    </xf>
    <xf numFmtId="3" fontId="9" fillId="0" borderId="1" xfId="2" applyNumberFormat="1" applyFont="1" applyBorder="1" applyAlignment="1">
      <alignment horizontal="center" vertical="center" wrapText="1"/>
    </xf>
    <xf numFmtId="0" fontId="9" fillId="0" borderId="0" xfId="2" applyFont="1" applyAlignment="1">
      <alignment horizontal="center" vertical="center" wrapText="1"/>
    </xf>
    <xf numFmtId="0" fontId="23" fillId="0" borderId="0" xfId="12" applyFont="1" applyAlignment="1">
      <alignment horizontal="center" vertical="center"/>
    </xf>
    <xf numFmtId="0" fontId="6" fillId="0" borderId="0" xfId="12" applyFont="1" applyAlignment="1">
      <alignment vertical="center" wrapText="1"/>
    </xf>
    <xf numFmtId="0" fontId="6" fillId="0" borderId="0" xfId="12" applyFont="1" applyAlignment="1">
      <alignment horizontal="center" vertical="center" wrapText="1"/>
    </xf>
    <xf numFmtId="0" fontId="6" fillId="0" borderId="0" xfId="12" applyFont="1" applyAlignment="1">
      <alignment vertical="center"/>
    </xf>
    <xf numFmtId="0" fontId="52" fillId="0" borderId="0" xfId="12" applyFont="1" applyAlignment="1">
      <alignment horizontal="center" vertical="center"/>
    </xf>
    <xf numFmtId="0" fontId="13" fillId="7" borderId="0" xfId="12" applyFont="1" applyFill="1" applyAlignment="1">
      <alignment vertical="center"/>
    </xf>
    <xf numFmtId="0" fontId="53" fillId="0" borderId="0" xfId="12" applyFont="1" applyAlignment="1">
      <alignment horizontal="center" vertical="top"/>
    </xf>
    <xf numFmtId="0" fontId="53" fillId="0" borderId="0" xfId="12" applyFont="1" applyAlignment="1">
      <alignment horizontal="center" vertical="center"/>
    </xf>
    <xf numFmtId="0" fontId="53" fillId="0" borderId="0" xfId="12" applyFont="1" applyAlignment="1">
      <alignment horizontal="left" vertical="center"/>
    </xf>
    <xf numFmtId="0" fontId="53" fillId="0" borderId="0" xfId="12" applyFont="1" applyAlignment="1">
      <alignment horizontal="center" vertical="center" wrapText="1"/>
    </xf>
    <xf numFmtId="0" fontId="54" fillId="0" borderId="0" xfId="12" applyFont="1" applyAlignment="1">
      <alignment horizontal="center" vertical="center" wrapText="1"/>
    </xf>
    <xf numFmtId="164" fontId="53" fillId="0" borderId="0" xfId="13" applyNumberFormat="1" applyFont="1" applyAlignment="1">
      <alignment horizontal="center" vertical="center"/>
    </xf>
    <xf numFmtId="164" fontId="52" fillId="0" borderId="0" xfId="13" applyNumberFormat="1" applyFont="1" applyAlignment="1">
      <alignment horizontal="center" vertical="center"/>
    </xf>
    <xf numFmtId="0" fontId="13" fillId="0" borderId="0" xfId="12" applyFont="1" applyAlignment="1">
      <alignment vertical="center"/>
    </xf>
    <xf numFmtId="0" fontId="6" fillId="0" borderId="0" xfId="12" applyFont="1" applyAlignment="1">
      <alignment horizontal="center" vertical="top"/>
    </xf>
    <xf numFmtId="0" fontId="6" fillId="0" borderId="0" xfId="12" applyFont="1" applyAlignment="1">
      <alignment horizontal="center" vertical="center"/>
    </xf>
    <xf numFmtId="0" fontId="6" fillId="0" borderId="0" xfId="12" applyFont="1" applyAlignment="1">
      <alignment horizontal="left" vertical="center"/>
    </xf>
    <xf numFmtId="0" fontId="9" fillId="2" borderId="1" xfId="12" applyFont="1" applyFill="1" applyBorder="1" applyAlignment="1">
      <alignment horizontal="center" vertical="top"/>
    </xf>
    <xf numFmtId="0" fontId="9" fillId="2" borderId="1" xfId="12" applyFont="1" applyFill="1" applyBorder="1" applyAlignment="1">
      <alignment horizontal="center" vertical="top" wrapText="1"/>
    </xf>
    <xf numFmtId="0" fontId="9" fillId="2" borderId="1" xfId="12" applyFont="1" applyFill="1" applyBorder="1" applyAlignment="1">
      <alignment horizontal="center" vertical="center" wrapText="1"/>
    </xf>
    <xf numFmtId="0" fontId="9" fillId="2" borderId="1" xfId="12" applyFont="1" applyFill="1" applyBorder="1" applyAlignment="1">
      <alignment horizontal="center" vertical="center"/>
    </xf>
    <xf numFmtId="164" fontId="9" fillId="2" borderId="1" xfId="13" applyNumberFormat="1" applyFont="1" applyFill="1" applyBorder="1" applyAlignment="1">
      <alignment horizontal="center" vertical="center" wrapText="1"/>
    </xf>
    <xf numFmtId="164" fontId="15" fillId="2" borderId="1" xfId="13" applyNumberFormat="1" applyFont="1" applyFill="1" applyBorder="1" applyAlignment="1">
      <alignment horizontal="center" vertical="center" wrapText="1"/>
    </xf>
    <xf numFmtId="164" fontId="9" fillId="2" borderId="4" xfId="13" applyNumberFormat="1" applyFont="1" applyFill="1" applyBorder="1" applyAlignment="1">
      <alignment vertical="center"/>
    </xf>
    <xf numFmtId="164" fontId="9" fillId="2" borderId="6" xfId="13" applyNumberFormat="1" applyFont="1" applyFill="1" applyBorder="1" applyAlignment="1">
      <alignment vertical="center"/>
    </xf>
    <xf numFmtId="0" fontId="6" fillId="2" borderId="0" xfId="12" applyFont="1" applyFill="1" applyAlignment="1">
      <alignment vertical="center"/>
    </xf>
    <xf numFmtId="0" fontId="9" fillId="0" borderId="1" xfId="12" applyFont="1" applyBorder="1" applyAlignment="1">
      <alignment horizontal="center" vertical="top"/>
    </xf>
    <xf numFmtId="0" fontId="9" fillId="0" borderId="1" xfId="12" applyFont="1" applyBorder="1" applyAlignment="1">
      <alignment horizontal="center" vertical="center"/>
    </xf>
    <xf numFmtId="0" fontId="9" fillId="0" borderId="1" xfId="12" applyFont="1" applyBorder="1" applyAlignment="1">
      <alignment horizontal="center" vertical="center" wrapText="1"/>
    </xf>
    <xf numFmtId="164" fontId="9" fillId="0" borderId="1" xfId="13" applyNumberFormat="1" applyFont="1" applyBorder="1" applyAlignment="1">
      <alignment horizontal="center" vertical="center" wrapText="1"/>
    </xf>
    <xf numFmtId="164" fontId="6" fillId="0" borderId="1" xfId="13" applyNumberFormat="1" applyFont="1" applyBorder="1" applyAlignment="1">
      <alignment horizontal="center" vertical="center" wrapText="1"/>
    </xf>
    <xf numFmtId="0" fontId="6" fillId="0" borderId="1" xfId="12" applyFont="1" applyBorder="1" applyAlignment="1">
      <alignment vertical="center" wrapText="1"/>
    </xf>
    <xf numFmtId="0" fontId="6" fillId="0" borderId="1" xfId="12" applyFont="1" applyBorder="1" applyAlignment="1">
      <alignment vertical="center"/>
    </xf>
    <xf numFmtId="0" fontId="8" fillId="0" borderId="1" xfId="12" applyFont="1" applyBorder="1" applyAlignment="1">
      <alignment horizontal="center" vertical="top"/>
    </xf>
    <xf numFmtId="0" fontId="8" fillId="0" borderId="1" xfId="12" applyFont="1" applyBorder="1" applyAlignment="1">
      <alignment horizontal="left" vertical="top"/>
    </xf>
    <xf numFmtId="0" fontId="8" fillId="0" borderId="1" xfId="12" applyFont="1" applyBorder="1" applyAlignment="1">
      <alignment horizontal="left" vertical="center"/>
    </xf>
    <xf numFmtId="0" fontId="9" fillId="0" borderId="1" xfId="12" applyFont="1" applyBorder="1" applyAlignment="1">
      <alignment horizontal="left" vertical="center"/>
    </xf>
    <xf numFmtId="0" fontId="9" fillId="0" borderId="1" xfId="12" applyFont="1" applyBorder="1" applyAlignment="1">
      <alignment vertical="center" wrapText="1"/>
    </xf>
    <xf numFmtId="0" fontId="9" fillId="0" borderId="1" xfId="12" applyFont="1" applyBorder="1" applyAlignment="1">
      <alignment vertical="center"/>
    </xf>
    <xf numFmtId="164" fontId="9" fillId="0" borderId="1" xfId="13" applyNumberFormat="1" applyFont="1" applyBorder="1" applyAlignment="1">
      <alignment vertical="center"/>
    </xf>
    <xf numFmtId="164" fontId="9" fillId="0" borderId="1" xfId="13" applyNumberFormat="1" applyFont="1" applyBorder="1" applyAlignment="1">
      <alignment horizontal="center" vertical="center"/>
    </xf>
    <xf numFmtId="0" fontId="6" fillId="0" borderId="1" xfId="12" applyFont="1" applyBorder="1" applyAlignment="1">
      <alignment horizontal="center" vertical="center" wrapText="1"/>
    </xf>
    <xf numFmtId="164" fontId="6" fillId="0" borderId="1" xfId="13" applyNumberFormat="1" applyFont="1" applyBorder="1" applyAlignment="1">
      <alignment vertical="center"/>
    </xf>
    <xf numFmtId="0" fontId="6" fillId="0" borderId="1" xfId="12" applyFont="1" applyBorder="1" applyAlignment="1">
      <alignment horizontal="center" vertical="top"/>
    </xf>
    <xf numFmtId="0" fontId="6" fillId="0" borderId="1" xfId="12" applyFont="1" applyBorder="1" applyAlignment="1">
      <alignment horizontal="center" vertical="center"/>
    </xf>
    <xf numFmtId="0" fontId="6" fillId="0" borderId="1" xfId="12" applyFont="1" applyBorder="1" applyAlignment="1">
      <alignment horizontal="left" vertical="center" wrapText="1"/>
    </xf>
    <xf numFmtId="164" fontId="6" fillId="0" borderId="1" xfId="13" applyNumberFormat="1" applyFont="1" applyBorder="1" applyAlignment="1">
      <alignment horizontal="right" vertical="center"/>
    </xf>
    <xf numFmtId="49" fontId="6" fillId="8" borderId="13" xfId="12" applyNumberFormat="1" applyFont="1" applyFill="1" applyBorder="1" applyAlignment="1">
      <alignment horizontal="left" vertical="center" wrapText="1" shrinkToFit="1"/>
    </xf>
    <xf numFmtId="0" fontId="8" fillId="0" borderId="1" xfId="12" applyFont="1" applyBorder="1" applyAlignment="1">
      <alignment vertical="center"/>
    </xf>
    <xf numFmtId="0" fontId="6" fillId="0" borderId="1" xfId="12" applyFont="1" applyBorder="1" applyAlignment="1">
      <alignment horizontal="left" vertical="center"/>
    </xf>
    <xf numFmtId="0" fontId="23" fillId="0" borderId="1" xfId="12" applyFont="1" applyBorder="1" applyAlignment="1">
      <alignment horizontal="center" vertical="center"/>
    </xf>
    <xf numFmtId="164" fontId="23" fillId="0" borderId="1" xfId="13" applyNumberFormat="1" applyFont="1" applyBorder="1" applyAlignment="1">
      <alignment vertical="center"/>
    </xf>
    <xf numFmtId="0" fontId="54" fillId="0" borderId="1" xfId="12" applyFont="1" applyBorder="1" applyAlignment="1">
      <alignment vertical="center" wrapText="1"/>
    </xf>
    <xf numFmtId="0" fontId="54" fillId="0" borderId="1" xfId="12" applyFont="1" applyBorder="1" applyAlignment="1">
      <alignment vertical="center"/>
    </xf>
    <xf numFmtId="0" fontId="54" fillId="0" borderId="0" xfId="12" applyFont="1" applyAlignment="1">
      <alignment vertical="center"/>
    </xf>
    <xf numFmtId="0" fontId="52" fillId="0" borderId="1" xfId="12" applyFont="1" applyBorder="1" applyAlignment="1">
      <alignment horizontal="right" vertical="center"/>
    </xf>
    <xf numFmtId="0" fontId="9" fillId="0" borderId="0" xfId="12" applyFont="1" applyAlignment="1">
      <alignment horizontal="center" vertical="center"/>
    </xf>
    <xf numFmtId="164" fontId="6" fillId="0" borderId="0" xfId="13" applyNumberFormat="1" applyFont="1" applyAlignment="1">
      <alignment vertical="center"/>
    </xf>
    <xf numFmtId="0" fontId="6" fillId="6" borderId="0" xfId="12" applyFont="1" applyFill="1" applyAlignment="1">
      <alignment horizontal="center" vertical="center"/>
    </xf>
    <xf numFmtId="164" fontId="6" fillId="0" borderId="0" xfId="13" applyNumberFormat="1" applyFont="1" applyAlignment="1">
      <alignment horizontal="center" vertical="center"/>
    </xf>
    <xf numFmtId="3" fontId="9" fillId="0" borderId="1" xfId="0" applyNumberFormat="1" applyFont="1" applyBorder="1" applyAlignment="1">
      <alignment vertical="center" wrapText="1"/>
    </xf>
    <xf numFmtId="0" fontId="6" fillId="0" borderId="1" xfId="2" applyFont="1" applyBorder="1" applyAlignment="1">
      <alignment horizontal="center"/>
    </xf>
    <xf numFmtId="0" fontId="20" fillId="0" borderId="1" xfId="2" applyFont="1" applyBorder="1" applyAlignment="1">
      <alignment horizontal="center"/>
    </xf>
    <xf numFmtId="0" fontId="6" fillId="0" borderId="0" xfId="2" applyFont="1" applyAlignment="1">
      <alignment horizontal="center"/>
    </xf>
    <xf numFmtId="3" fontId="20" fillId="0" borderId="1" xfId="5" applyNumberFormat="1" applyFont="1" applyBorder="1" applyAlignment="1">
      <alignment horizontal="right" vertical="center" wrapText="1"/>
    </xf>
    <xf numFmtId="3" fontId="6" fillId="0" borderId="1" xfId="0" applyNumberFormat="1" applyFont="1" applyBorder="1" applyAlignment="1">
      <alignment horizontal="right" vertical="center"/>
    </xf>
    <xf numFmtId="3" fontId="6" fillId="0" borderId="1" xfId="5" applyNumberFormat="1" applyFont="1" applyBorder="1" applyAlignment="1">
      <alignment horizontal="right" vertical="center" wrapText="1"/>
    </xf>
    <xf numFmtId="3" fontId="20" fillId="2" borderId="1" xfId="5" applyNumberFormat="1" applyFont="1" applyFill="1" applyBorder="1" applyAlignment="1">
      <alignment horizontal="right" vertical="center" wrapText="1"/>
    </xf>
    <xf numFmtId="3" fontId="6" fillId="0" borderId="1" xfId="2" applyNumberFormat="1" applyFont="1" applyBorder="1" applyAlignment="1">
      <alignment horizontal="right" vertical="center"/>
    </xf>
    <xf numFmtId="3" fontId="20" fillId="0" borderId="1" xfId="0" applyNumberFormat="1" applyFont="1" applyBorder="1" applyAlignment="1">
      <alignment horizontal="right" vertical="center"/>
    </xf>
    <xf numFmtId="3" fontId="6" fillId="0" borderId="1" xfId="2" applyNumberFormat="1" applyFont="1" applyBorder="1" applyAlignment="1">
      <alignment horizontal="right" vertical="center" wrapText="1"/>
    </xf>
    <xf numFmtId="0" fontId="33" fillId="0" borderId="1" xfId="0" applyFont="1" applyBorder="1"/>
    <xf numFmtId="0" fontId="9" fillId="0" borderId="0" xfId="0" applyFont="1" applyAlignment="1">
      <alignment horizontal="center" vertical="center"/>
    </xf>
    <xf numFmtId="3" fontId="20" fillId="0" borderId="1" xfId="2" applyNumberFormat="1" applyFont="1" applyBorder="1" applyAlignment="1">
      <alignment horizontal="right" vertical="center"/>
    </xf>
    <xf numFmtId="3" fontId="20" fillId="2" borderId="1" xfId="0" applyNumberFormat="1" applyFont="1" applyFill="1" applyBorder="1" applyAlignment="1">
      <alignment horizontal="right" vertical="center"/>
    </xf>
    <xf numFmtId="3" fontId="6" fillId="0" borderId="0" xfId="0" applyNumberFormat="1" applyFont="1" applyAlignment="1">
      <alignment horizontal="right" vertical="center"/>
    </xf>
    <xf numFmtId="3" fontId="6" fillId="0" borderId="1" xfId="0" applyNumberFormat="1" applyFont="1" applyBorder="1" applyAlignment="1">
      <alignment horizontal="right" vertical="center" wrapText="1"/>
    </xf>
    <xf numFmtId="3" fontId="30" fillId="0" borderId="1" xfId="0" applyNumberFormat="1" applyFont="1" applyBorder="1" applyAlignment="1">
      <alignment horizontal="right" vertical="center"/>
    </xf>
    <xf numFmtId="0" fontId="6" fillId="9" borderId="1" xfId="2" applyFont="1" applyFill="1" applyBorder="1" applyAlignment="1">
      <alignment horizontal="center" vertical="center"/>
    </xf>
    <xf numFmtId="3" fontId="6" fillId="9" borderId="1" xfId="2" applyNumberFormat="1" applyFont="1" applyFill="1" applyBorder="1" applyAlignment="1">
      <alignment horizontal="right" vertical="center"/>
    </xf>
    <xf numFmtId="0" fontId="20" fillId="9" borderId="1" xfId="2" applyFont="1" applyFill="1" applyBorder="1" applyAlignment="1">
      <alignment horizontal="center" vertical="center"/>
    </xf>
    <xf numFmtId="3" fontId="20" fillId="9" borderId="1" xfId="2" applyNumberFormat="1" applyFont="1" applyFill="1" applyBorder="1" applyAlignment="1">
      <alignment horizontal="right" vertical="center"/>
    </xf>
    <xf numFmtId="0" fontId="6" fillId="10" borderId="1" xfId="2" applyFont="1" applyFill="1" applyBorder="1" applyAlignment="1">
      <alignment horizontal="center" vertical="center"/>
    </xf>
    <xf numFmtId="3" fontId="6" fillId="10" borderId="1" xfId="2" applyNumberFormat="1" applyFont="1" applyFill="1" applyBorder="1" applyAlignment="1">
      <alignment horizontal="right" vertical="center"/>
    </xf>
    <xf numFmtId="3" fontId="6" fillId="10" borderId="1" xfId="12" applyNumberFormat="1" applyFont="1" applyFill="1" applyBorder="1" applyAlignment="1">
      <alignment horizontal="right" vertical="center" wrapText="1"/>
    </xf>
    <xf numFmtId="0" fontId="20" fillId="10" borderId="1" xfId="2" applyFont="1" applyFill="1" applyBorder="1" applyAlignment="1">
      <alignment horizontal="center" vertical="center"/>
    </xf>
    <xf numFmtId="3" fontId="20" fillId="10" borderId="1" xfId="12" applyNumberFormat="1" applyFont="1" applyFill="1" applyBorder="1" applyAlignment="1">
      <alignment horizontal="right" vertical="center" wrapText="1"/>
    </xf>
    <xf numFmtId="3" fontId="20" fillId="10" borderId="1" xfId="2" applyNumberFormat="1" applyFont="1" applyFill="1" applyBorder="1" applyAlignment="1">
      <alignment horizontal="right" vertical="center"/>
    </xf>
    <xf numFmtId="3" fontId="6" fillId="10" borderId="1" xfId="5" applyNumberFormat="1" applyFont="1" applyFill="1" applyBorder="1" applyAlignment="1">
      <alignment horizontal="right" vertical="center" wrapText="1"/>
    </xf>
    <xf numFmtId="3" fontId="6" fillId="10" borderId="1" xfId="0" applyNumberFormat="1" applyFont="1" applyFill="1" applyBorder="1" applyAlignment="1">
      <alignment horizontal="right" vertical="center"/>
    </xf>
    <xf numFmtId="0" fontId="6" fillId="10" borderId="1" xfId="0" applyFont="1" applyFill="1" applyBorder="1" applyAlignment="1">
      <alignment vertical="center"/>
    </xf>
    <xf numFmtId="3" fontId="20" fillId="10" borderId="1" xfId="5" applyNumberFormat="1" applyFont="1" applyFill="1" applyBorder="1" applyAlignment="1">
      <alignment horizontal="right" vertical="center" wrapText="1"/>
    </xf>
    <xf numFmtId="3" fontId="20" fillId="10" borderId="1" xfId="0" applyNumberFormat="1" applyFont="1" applyFill="1" applyBorder="1" applyAlignment="1">
      <alignment horizontal="right" vertical="center"/>
    </xf>
    <xf numFmtId="0" fontId="20" fillId="10" borderId="1" xfId="0" applyFont="1" applyFill="1" applyBorder="1" applyAlignment="1">
      <alignment vertical="center"/>
    </xf>
    <xf numFmtId="3" fontId="29" fillId="10" borderId="1" xfId="5" applyNumberFormat="1" applyFont="1" applyFill="1" applyBorder="1" applyAlignment="1">
      <alignment horizontal="right" vertical="center" wrapText="1"/>
    </xf>
    <xf numFmtId="3" fontId="29" fillId="10" borderId="1" xfId="0" applyNumberFormat="1" applyFont="1" applyFill="1" applyBorder="1" applyAlignment="1">
      <alignment horizontal="right" vertical="center"/>
    </xf>
    <xf numFmtId="0" fontId="29" fillId="10" borderId="1" xfId="2" applyFont="1" applyFill="1" applyBorder="1" applyAlignment="1">
      <alignment horizontal="center" vertical="center"/>
    </xf>
    <xf numFmtId="3" fontId="29" fillId="10" borderId="1" xfId="12" applyNumberFormat="1" applyFont="1" applyFill="1" applyBorder="1" applyAlignment="1">
      <alignment horizontal="right" vertical="center" wrapText="1"/>
    </xf>
    <xf numFmtId="3" fontId="6" fillId="10" borderId="0" xfId="0" applyNumberFormat="1" applyFont="1" applyFill="1" applyAlignment="1">
      <alignment horizontal="right" vertical="center"/>
    </xf>
    <xf numFmtId="164" fontId="6" fillId="10" borderId="14" xfId="3" applyNumberFormat="1" applyFont="1" applyFill="1" applyBorder="1" applyAlignment="1">
      <alignment horizontal="center" vertical="top"/>
    </xf>
    <xf numFmtId="0" fontId="6" fillId="4" borderId="1" xfId="2" applyFont="1" applyFill="1" applyBorder="1" applyAlignment="1">
      <alignment horizontal="center" vertical="center"/>
    </xf>
    <xf numFmtId="3" fontId="6" fillId="4" borderId="1" xfId="2" applyNumberFormat="1" applyFont="1" applyFill="1" applyBorder="1" applyAlignment="1">
      <alignment horizontal="right" vertical="center"/>
    </xf>
    <xf numFmtId="3" fontId="6" fillId="4" borderId="1" xfId="5" applyNumberFormat="1" applyFont="1" applyFill="1" applyBorder="1" applyAlignment="1">
      <alignment horizontal="right" vertical="center" wrapText="1"/>
    </xf>
    <xf numFmtId="3" fontId="6" fillId="4" borderId="1" xfId="0" applyNumberFormat="1" applyFont="1" applyFill="1" applyBorder="1" applyAlignment="1">
      <alignment horizontal="right" vertical="center"/>
    </xf>
    <xf numFmtId="0" fontId="6" fillId="4" borderId="1" xfId="5" applyFont="1" applyFill="1" applyBorder="1" applyAlignment="1">
      <alignment horizontal="center" vertical="center" wrapText="1"/>
    </xf>
    <xf numFmtId="0" fontId="20" fillId="4" borderId="1" xfId="2" applyFont="1" applyFill="1" applyBorder="1" applyAlignment="1">
      <alignment horizontal="center" vertical="center"/>
    </xf>
    <xf numFmtId="3" fontId="20" fillId="4" borderId="1" xfId="2" applyNumberFormat="1" applyFont="1" applyFill="1" applyBorder="1" applyAlignment="1">
      <alignment horizontal="right" vertical="center"/>
    </xf>
    <xf numFmtId="3" fontId="20" fillId="4" borderId="1" xfId="5" applyNumberFormat="1" applyFont="1" applyFill="1" applyBorder="1" applyAlignment="1">
      <alignment horizontal="right" vertical="center" wrapText="1"/>
    </xf>
    <xf numFmtId="3" fontId="20" fillId="4" borderId="1" xfId="0" applyNumberFormat="1" applyFont="1" applyFill="1" applyBorder="1" applyAlignment="1">
      <alignment horizontal="right" vertical="center"/>
    </xf>
    <xf numFmtId="3" fontId="6" fillId="4" borderId="1" xfId="2" applyNumberFormat="1" applyFont="1" applyFill="1" applyBorder="1" applyAlignment="1">
      <alignment horizontal="right" vertical="center" wrapText="1"/>
    </xf>
    <xf numFmtId="0" fontId="6" fillId="4" borderId="1" xfId="0" applyFont="1" applyFill="1" applyBorder="1" applyAlignment="1">
      <alignment horizontal="center" vertical="center"/>
    </xf>
    <xf numFmtId="3" fontId="6" fillId="4" borderId="1" xfId="0" applyNumberFormat="1" applyFont="1" applyFill="1" applyBorder="1" applyAlignment="1">
      <alignment horizontal="right" vertical="center" wrapText="1"/>
    </xf>
    <xf numFmtId="3" fontId="33" fillId="4" borderId="1" xfId="0" applyNumberFormat="1" applyFont="1" applyFill="1" applyBorder="1" applyAlignment="1">
      <alignment horizontal="right" vertical="center" wrapText="1"/>
    </xf>
    <xf numFmtId="3" fontId="30" fillId="4" borderId="1" xfId="0" applyNumberFormat="1" applyFont="1" applyFill="1" applyBorder="1" applyAlignment="1">
      <alignment horizontal="right" vertical="center"/>
    </xf>
    <xf numFmtId="0" fontId="30" fillId="4" borderId="1" xfId="0" applyFont="1" applyFill="1" applyBorder="1" applyAlignment="1">
      <alignment horizontal="center" vertical="center"/>
    </xf>
    <xf numFmtId="0" fontId="6" fillId="11" borderId="0" xfId="0" applyFont="1" applyFill="1" applyAlignment="1">
      <alignment vertical="center" wrapText="1"/>
    </xf>
    <xf numFmtId="0" fontId="6" fillId="11" borderId="0" xfId="0" applyFont="1" applyFill="1" applyAlignment="1">
      <alignment vertical="center"/>
    </xf>
    <xf numFmtId="0" fontId="28" fillId="0" borderId="0" xfId="0" applyFont="1" applyAlignment="1">
      <alignment horizontal="left" vertical="center" wrapText="1"/>
    </xf>
    <xf numFmtId="0" fontId="30" fillId="0" borderId="0" xfId="0" applyFont="1" applyAlignment="1">
      <alignment horizontal="left" vertical="center" wrapText="1"/>
    </xf>
    <xf numFmtId="0" fontId="68" fillId="12" borderId="15" xfId="0" applyFont="1" applyFill="1" applyBorder="1" applyAlignment="1">
      <alignment horizontal="center" vertical="center" wrapText="1" readingOrder="1"/>
    </xf>
    <xf numFmtId="166" fontId="73" fillId="0" borderId="16" xfId="0" applyNumberFormat="1" applyFont="1" applyBorder="1" applyAlignment="1">
      <alignment horizontal="center" vertical="center" wrapText="1" readingOrder="1"/>
    </xf>
    <xf numFmtId="49" fontId="74" fillId="0" borderId="17" xfId="0" applyNumberFormat="1" applyFont="1" applyBorder="1" applyAlignment="1">
      <alignment horizontal="left" vertical="center" wrapText="1" readingOrder="1"/>
    </xf>
    <xf numFmtId="49" fontId="74" fillId="0" borderId="17" xfId="0" applyNumberFormat="1" applyFont="1" applyBorder="1" applyAlignment="1">
      <alignment horizontal="center" vertical="center" wrapText="1" readingOrder="1"/>
    </xf>
    <xf numFmtId="165" fontId="75" fillId="0" borderId="17" xfId="0" applyNumberFormat="1" applyFont="1" applyBorder="1" applyAlignment="1">
      <alignment horizontal="right" vertical="center" wrapText="1" readingOrder="1"/>
    </xf>
    <xf numFmtId="0" fontId="62" fillId="0" borderId="0" xfId="0" applyFont="1" applyAlignment="1">
      <alignment horizontal="right" vertical="top" wrapText="1" readingOrder="1"/>
    </xf>
    <xf numFmtId="0" fontId="4" fillId="0" borderId="0" xfId="0" applyFont="1"/>
    <xf numFmtId="0" fontId="6" fillId="0" borderId="0" xfId="0" applyFont="1" applyAlignment="1">
      <alignment vertical="center" wrapText="1"/>
    </xf>
    <xf numFmtId="0" fontId="6" fillId="11" borderId="0" xfId="0" applyFont="1" applyFill="1" applyAlignment="1">
      <alignment horizontal="center" vertical="center"/>
    </xf>
    <xf numFmtId="0" fontId="59" fillId="0" borderId="0" xfId="0" applyFont="1" applyAlignment="1">
      <alignment horizontal="center" vertical="center"/>
    </xf>
    <xf numFmtId="0" fontId="10" fillId="0" borderId="0" xfId="0" applyFont="1" applyAlignment="1">
      <alignment horizontal="center" vertical="center"/>
    </xf>
    <xf numFmtId="0" fontId="33" fillId="0" borderId="0" xfId="0" applyFont="1" applyAlignment="1">
      <alignment horizontal="center" wrapText="1"/>
    </xf>
    <xf numFmtId="3" fontId="33" fillId="0" borderId="0" xfId="0" applyNumberFormat="1" applyFont="1" applyAlignment="1">
      <alignment horizontal="center" wrapText="1"/>
    </xf>
    <xf numFmtId="0" fontId="51" fillId="0" borderId="1" xfId="0" applyFont="1" applyBorder="1" applyAlignment="1">
      <alignment horizontal="center" vertical="center" wrapText="1"/>
    </xf>
    <xf numFmtId="3" fontId="51" fillId="0" borderId="1" xfId="0" applyNumberFormat="1" applyFont="1" applyBorder="1" applyAlignment="1">
      <alignment horizontal="center" vertical="center" wrapText="1"/>
    </xf>
    <xf numFmtId="0" fontId="51" fillId="0" borderId="1" xfId="0" applyFont="1" applyBorder="1" applyAlignment="1">
      <alignment horizontal="center" vertical="center"/>
    </xf>
    <xf numFmtId="0" fontId="51" fillId="0" borderId="2" xfId="0" applyFont="1" applyBorder="1" applyAlignment="1">
      <alignment horizontal="center" vertical="center"/>
    </xf>
    <xf numFmtId="0" fontId="28" fillId="0" borderId="1" xfId="2" applyFont="1" applyBorder="1" applyAlignment="1">
      <alignment horizontal="center" vertical="center"/>
    </xf>
    <xf numFmtId="0" fontId="28" fillId="0" borderId="1" xfId="2" applyFont="1" applyBorder="1" applyAlignment="1">
      <alignment vertical="center" wrapText="1"/>
    </xf>
    <xf numFmtId="3" fontId="28" fillId="4" borderId="1" xfId="2" applyNumberFormat="1" applyFont="1" applyFill="1" applyBorder="1" applyAlignment="1">
      <alignment horizontal="center" vertical="center"/>
    </xf>
    <xf numFmtId="0" fontId="28" fillId="0" borderId="1" xfId="0" quotePrefix="1" applyFont="1" applyBorder="1" applyAlignment="1">
      <alignment vertical="center" wrapText="1"/>
    </xf>
    <xf numFmtId="0" fontId="28" fillId="0" borderId="2" xfId="0" quotePrefix="1" applyFont="1" applyBorder="1" applyAlignment="1">
      <alignment vertical="top" wrapText="1"/>
    </xf>
    <xf numFmtId="0" fontId="28" fillId="0" borderId="1" xfId="0" applyFont="1" applyBorder="1" applyAlignment="1">
      <alignment vertical="center" wrapText="1"/>
    </xf>
    <xf numFmtId="0" fontId="28" fillId="0" borderId="3" xfId="0" quotePrefix="1" applyFont="1" applyBorder="1" applyAlignment="1">
      <alignment vertical="top" wrapText="1"/>
    </xf>
    <xf numFmtId="0" fontId="28" fillId="0" borderId="1" xfId="0" applyFont="1" applyBorder="1" applyAlignment="1">
      <alignment vertical="center"/>
    </xf>
    <xf numFmtId="0" fontId="28" fillId="0" borderId="1" xfId="2" applyFont="1" applyBorder="1" applyAlignment="1">
      <alignment horizontal="left" vertical="center" wrapText="1" readingOrder="1"/>
    </xf>
    <xf numFmtId="0" fontId="28" fillId="0" borderId="4" xfId="0" quotePrefix="1" applyFont="1" applyBorder="1" applyAlignment="1">
      <alignment vertical="center" wrapText="1"/>
    </xf>
    <xf numFmtId="0" fontId="28" fillId="0" borderId="1" xfId="2" quotePrefix="1" applyFont="1" applyBorder="1" applyAlignment="1">
      <alignment horizontal="left" vertical="center" wrapText="1" readingOrder="1"/>
    </xf>
    <xf numFmtId="0" fontId="28" fillId="0" borderId="1" xfId="0" quotePrefix="1" applyFont="1" applyBorder="1" applyAlignment="1">
      <alignment vertical="top" wrapText="1"/>
    </xf>
    <xf numFmtId="0" fontId="51" fillId="0" borderId="1" xfId="0" applyFont="1" applyBorder="1" applyAlignment="1">
      <alignment vertical="center" wrapText="1"/>
    </xf>
    <xf numFmtId="0" fontId="28" fillId="0" borderId="1" xfId="2" applyFont="1" applyBorder="1" applyAlignment="1">
      <alignment horizontal="center" vertical="center" wrapText="1"/>
    </xf>
    <xf numFmtId="0" fontId="28" fillId="2" borderId="1" xfId="2" applyFont="1" applyFill="1" applyBorder="1" applyAlignment="1">
      <alignment horizontal="center" vertical="center"/>
    </xf>
    <xf numFmtId="0" fontId="28" fillId="2" borderId="1" xfId="2" applyFont="1" applyFill="1" applyBorder="1" applyAlignment="1">
      <alignment vertical="center" wrapText="1"/>
    </xf>
    <xf numFmtId="0" fontId="28" fillId="2" borderId="1" xfId="2" applyFont="1" applyFill="1" applyBorder="1" applyAlignment="1">
      <alignment horizontal="center" vertical="center" wrapText="1"/>
    </xf>
    <xf numFmtId="3" fontId="28" fillId="2" borderId="1" xfId="2" applyNumberFormat="1" applyFont="1" applyFill="1" applyBorder="1" applyAlignment="1">
      <alignment horizontal="center" vertical="center"/>
    </xf>
    <xf numFmtId="0" fontId="28" fillId="2" borderId="1" xfId="3" quotePrefix="1" applyNumberFormat="1" applyFont="1" applyFill="1" applyBorder="1" applyAlignment="1">
      <alignment vertical="center" wrapText="1"/>
    </xf>
    <xf numFmtId="0" fontId="28" fillId="2" borderId="1" xfId="0" quotePrefix="1" applyFont="1" applyFill="1" applyBorder="1" applyAlignment="1">
      <alignment vertical="center" wrapText="1"/>
    </xf>
    <xf numFmtId="0" fontId="51" fillId="2" borderId="1" xfId="0" applyFont="1" applyFill="1" applyBorder="1" applyAlignment="1">
      <alignment vertical="center" wrapText="1"/>
    </xf>
    <xf numFmtId="0" fontId="28" fillId="0" borderId="1" xfId="2" applyFont="1" applyBorder="1" applyAlignment="1">
      <alignment horizontal="left" vertical="center" wrapText="1"/>
    </xf>
    <xf numFmtId="164" fontId="28" fillId="0" borderId="4" xfId="3" quotePrefix="1" applyNumberFormat="1" applyFont="1" applyFill="1" applyBorder="1" applyAlignment="1">
      <alignment vertical="center" wrapText="1"/>
    </xf>
    <xf numFmtId="0" fontId="28" fillId="2" borderId="1" xfId="2" applyFont="1" applyFill="1" applyBorder="1" applyAlignment="1">
      <alignment horizontal="left" vertical="center" wrapText="1"/>
    </xf>
    <xf numFmtId="0" fontId="28" fillId="2" borderId="1" xfId="0" applyFont="1" applyFill="1" applyBorder="1" applyAlignment="1">
      <alignment vertical="center"/>
    </xf>
    <xf numFmtId="0" fontId="28" fillId="2" borderId="1" xfId="0" applyFont="1" applyFill="1" applyBorder="1" applyAlignment="1">
      <alignment vertical="center" wrapText="1"/>
    </xf>
    <xf numFmtId="0" fontId="28" fillId="0" borderId="1" xfId="2" quotePrefix="1" applyFont="1" applyBorder="1" applyAlignment="1">
      <alignment vertical="center" wrapText="1"/>
    </xf>
    <xf numFmtId="0" fontId="28" fillId="0" borderId="1" xfId="0" quotePrefix="1" applyFont="1" applyBorder="1" applyAlignment="1">
      <alignment horizontal="left" vertical="center" wrapText="1" readingOrder="1"/>
    </xf>
    <xf numFmtId="0" fontId="28" fillId="2" borderId="4" xfId="0" quotePrefix="1" applyFont="1" applyFill="1" applyBorder="1" applyAlignment="1">
      <alignment vertical="center" wrapText="1"/>
    </xf>
    <xf numFmtId="0" fontId="28" fillId="0" borderId="1" xfId="14" quotePrefix="1" applyNumberFormat="1" applyFont="1" applyFill="1" applyBorder="1" applyAlignment="1">
      <alignment vertical="center" wrapText="1"/>
    </xf>
    <xf numFmtId="0" fontId="28" fillId="0" borderId="4" xfId="14" quotePrefix="1" applyNumberFormat="1" applyFont="1" applyFill="1" applyBorder="1" applyAlignment="1">
      <alignment vertical="center" wrapText="1"/>
    </xf>
    <xf numFmtId="0" fontId="50" fillId="0" borderId="1" xfId="14" quotePrefix="1" applyNumberFormat="1" applyFont="1" applyFill="1" applyBorder="1" applyAlignment="1">
      <alignment vertical="center" wrapText="1"/>
    </xf>
    <xf numFmtId="3" fontId="28" fillId="4" borderId="1" xfId="0" applyNumberFormat="1" applyFont="1" applyFill="1" applyBorder="1" applyAlignment="1">
      <alignment horizontal="center" vertical="center"/>
    </xf>
    <xf numFmtId="0" fontId="28" fillId="0" borderId="4" xfId="3" quotePrefix="1" applyNumberFormat="1" applyFont="1" applyFill="1" applyBorder="1" applyAlignment="1">
      <alignment vertical="center" wrapText="1"/>
    </xf>
    <xf numFmtId="0" fontId="28" fillId="0" borderId="4" xfId="0" quotePrefix="1" applyFont="1" applyBorder="1" applyAlignment="1">
      <alignment vertical="top" wrapText="1"/>
    </xf>
    <xf numFmtId="0" fontId="28" fillId="0" borderId="1" xfId="0" applyFont="1" applyBorder="1" applyAlignment="1">
      <alignment horizontal="left" vertical="center" wrapText="1" readingOrder="1"/>
    </xf>
    <xf numFmtId="0" fontId="28" fillId="0" borderId="1" xfId="0" quotePrefix="1" applyFont="1" applyBorder="1" applyAlignment="1">
      <alignment horizontal="left" vertical="top" wrapText="1"/>
    </xf>
    <xf numFmtId="0" fontId="28" fillId="0" borderId="1" xfId="2" quotePrefix="1" applyFont="1" applyBorder="1" applyAlignment="1">
      <alignment horizontal="left" vertical="center" wrapText="1"/>
    </xf>
    <xf numFmtId="0" fontId="28" fillId="0" borderId="4" xfId="2" applyFont="1" applyBorder="1" applyAlignment="1">
      <alignment horizontal="left" vertical="center" wrapText="1"/>
    </xf>
    <xf numFmtId="0" fontId="28" fillId="0" borderId="1" xfId="0" quotePrefix="1" applyFont="1" applyBorder="1" applyAlignment="1">
      <alignment horizontal="left" vertical="center" wrapText="1"/>
    </xf>
    <xf numFmtId="0" fontId="28" fillId="0" borderId="4" xfId="0" applyFont="1" applyBorder="1" applyAlignment="1">
      <alignment horizontal="left" vertical="center" wrapText="1"/>
    </xf>
    <xf numFmtId="0" fontId="77" fillId="0" borderId="4" xfId="0" applyFont="1" applyBorder="1" applyAlignment="1">
      <alignment horizontal="left" vertical="center" wrapText="1"/>
    </xf>
    <xf numFmtId="0" fontId="28" fillId="0" borderId="1" xfId="0" applyFont="1" applyBorder="1" applyAlignment="1">
      <alignment horizontal="left" vertical="center" wrapText="1"/>
    </xf>
    <xf numFmtId="0" fontId="38" fillId="0" borderId="1" xfId="3" quotePrefix="1" applyNumberFormat="1" applyFont="1" applyFill="1" applyBorder="1" applyAlignment="1">
      <alignment vertical="center" wrapText="1"/>
    </xf>
    <xf numFmtId="0" fontId="38" fillId="0" borderId="1" xfId="0" applyFont="1" applyBorder="1" applyAlignment="1">
      <alignment vertical="center"/>
    </xf>
    <xf numFmtId="164" fontId="28" fillId="0" borderId="1" xfId="3" quotePrefix="1" applyNumberFormat="1" applyFont="1" applyFill="1" applyBorder="1" applyAlignment="1">
      <alignment horizontal="left" vertical="center" wrapText="1"/>
    </xf>
    <xf numFmtId="0" fontId="38" fillId="0" borderId="1" xfId="2" applyFont="1" applyBorder="1" applyAlignment="1">
      <alignment vertical="center" wrapText="1"/>
    </xf>
    <xf numFmtId="164" fontId="28" fillId="0" borderId="1" xfId="3" applyNumberFormat="1" applyFont="1" applyFill="1" applyBorder="1" applyAlignment="1">
      <alignment horizontal="left" vertical="center" wrapText="1"/>
    </xf>
    <xf numFmtId="164" fontId="28" fillId="0" borderId="4" xfId="3" applyNumberFormat="1" applyFont="1" applyFill="1" applyBorder="1" applyAlignment="1">
      <alignment horizontal="left" vertical="center" wrapText="1"/>
    </xf>
    <xf numFmtId="0" fontId="28" fillId="0" borderId="1" xfId="3" applyNumberFormat="1" applyFont="1" applyFill="1" applyBorder="1" applyAlignment="1">
      <alignment horizontal="left" vertical="center" wrapText="1"/>
    </xf>
    <xf numFmtId="164" fontId="28" fillId="0" borderId="1" xfId="1" applyNumberFormat="1" applyFont="1" applyFill="1" applyBorder="1" applyAlignment="1">
      <alignment vertical="center" wrapText="1"/>
    </xf>
    <xf numFmtId="0" fontId="29" fillId="0" borderId="2" xfId="0" quotePrefix="1" applyFont="1" applyBorder="1" applyAlignment="1">
      <alignment vertical="top" wrapText="1"/>
    </xf>
    <xf numFmtId="0" fontId="29" fillId="0" borderId="3" xfId="0" quotePrefix="1" applyFont="1" applyBorder="1" applyAlignment="1">
      <alignment vertical="top" wrapText="1"/>
    </xf>
    <xf numFmtId="0" fontId="29" fillId="0" borderId="3" xfId="0" applyFont="1" applyBorder="1" applyAlignment="1">
      <alignment vertical="top" wrapText="1"/>
    </xf>
    <xf numFmtId="0" fontId="6" fillId="0" borderId="0" xfId="0" applyFont="1" applyAlignment="1">
      <alignment horizontal="center" vertical="center" wrapText="1"/>
    </xf>
    <xf numFmtId="0" fontId="23" fillId="0" borderId="0" xfId="0" applyFont="1" applyAlignment="1">
      <alignment horizontal="center" vertical="center" wrapText="1"/>
    </xf>
    <xf numFmtId="3" fontId="23" fillId="0" borderId="0" xfId="0" applyNumberFormat="1" applyFont="1" applyAlignment="1">
      <alignment horizontal="center" vertical="center"/>
    </xf>
    <xf numFmtId="0" fontId="33" fillId="0" borderId="0" xfId="0" applyFont="1" applyAlignment="1">
      <alignment vertical="center"/>
    </xf>
    <xf numFmtId="3" fontId="33" fillId="0" borderId="0" xfId="0" applyNumberFormat="1" applyFont="1" applyAlignment="1">
      <alignment horizontal="center" vertical="center"/>
    </xf>
    <xf numFmtId="0" fontId="33" fillId="0" borderId="0" xfId="0" applyFont="1" applyAlignment="1">
      <alignment horizontal="center" vertical="center"/>
    </xf>
    <xf numFmtId="0" fontId="6" fillId="0" borderId="0" xfId="0" applyFont="1" applyAlignment="1">
      <alignment vertical="top"/>
    </xf>
    <xf numFmtId="3" fontId="6" fillId="0" borderId="0" xfId="0" applyNumberFormat="1" applyFont="1" applyAlignment="1">
      <alignment horizontal="center" vertical="center"/>
    </xf>
    <xf numFmtId="0" fontId="6" fillId="0" borderId="0" xfId="0" applyFont="1" applyAlignment="1">
      <alignment horizontal="center" vertical="center"/>
    </xf>
    <xf numFmtId="0" fontId="29" fillId="0" borderId="7" xfId="0" applyFont="1" applyBorder="1" applyAlignment="1">
      <alignment vertical="top" wrapText="1"/>
    </xf>
    <xf numFmtId="0" fontId="29" fillId="0" borderId="7" xfId="0" quotePrefix="1" applyFont="1" applyBorder="1" applyAlignment="1">
      <alignment vertical="top" wrapText="1"/>
    </xf>
    <xf numFmtId="0" fontId="29" fillId="0" borderId="0" xfId="0" quotePrefix="1" applyFont="1" applyBorder="1" applyAlignment="1">
      <alignment vertical="top" wrapText="1"/>
    </xf>
    <xf numFmtId="0" fontId="29" fillId="0" borderId="20" xfId="0" quotePrefix="1" applyFont="1" applyBorder="1" applyAlignment="1">
      <alignment vertical="top" wrapText="1"/>
    </xf>
    <xf numFmtId="0" fontId="83" fillId="0" borderId="18" xfId="0" quotePrefix="1" applyFont="1" applyBorder="1" applyAlignment="1">
      <alignment vertical="top" wrapText="1"/>
    </xf>
    <xf numFmtId="0" fontId="11" fillId="0" borderId="3" xfId="0" quotePrefix="1" applyFont="1" applyBorder="1" applyAlignment="1">
      <alignment vertical="top" wrapText="1"/>
    </xf>
    <xf numFmtId="0" fontId="14" fillId="0" borderId="0" xfId="0" applyFont="1" applyFill="1" applyAlignment="1">
      <alignment horizontal="center" vertical="top"/>
    </xf>
    <xf numFmtId="0" fontId="11" fillId="0" borderId="1" xfId="0" applyFont="1" applyFill="1" applyBorder="1" applyAlignment="1">
      <alignment horizontal="center" vertical="center"/>
    </xf>
    <xf numFmtId="0" fontId="29" fillId="0" borderId="2" xfId="0" applyFont="1" applyFill="1" applyBorder="1" applyAlignment="1">
      <alignment horizontal="center" vertical="top"/>
    </xf>
    <xf numFmtId="0" fontId="29" fillId="0" borderId="7" xfId="0" applyFont="1" applyFill="1" applyBorder="1" applyAlignment="1">
      <alignment horizontal="center" vertical="top"/>
    </xf>
    <xf numFmtId="0" fontId="29" fillId="0" borderId="3" xfId="0" applyFont="1" applyFill="1" applyBorder="1" applyAlignment="1">
      <alignment horizontal="center" vertical="top"/>
    </xf>
    <xf numFmtId="0" fontId="29" fillId="0" borderId="0" xfId="0" applyFont="1" applyFill="1" applyAlignment="1">
      <alignment horizontal="center" vertical="top"/>
    </xf>
    <xf numFmtId="0" fontId="84" fillId="0" borderId="0" xfId="0" applyFont="1" applyFill="1" applyAlignment="1">
      <alignment horizontal="center" vertical="top"/>
    </xf>
    <xf numFmtId="0" fontId="20" fillId="0" borderId="0" xfId="0" applyFont="1" applyAlignment="1">
      <alignment vertical="top" wrapText="1"/>
    </xf>
    <xf numFmtId="0" fontId="6" fillId="0" borderId="0" xfId="0" applyFont="1" applyAlignment="1">
      <alignment vertical="top" wrapText="1"/>
    </xf>
    <xf numFmtId="0" fontId="6" fillId="0" borderId="0" xfId="0" applyFont="1" applyFill="1" applyAlignment="1">
      <alignment vertical="top" wrapText="1"/>
    </xf>
    <xf numFmtId="0" fontId="20" fillId="6" borderId="0" xfId="0" applyFont="1" applyFill="1" applyAlignment="1">
      <alignment vertical="top" wrapText="1"/>
    </xf>
    <xf numFmtId="0" fontId="6" fillId="6" borderId="0" xfId="0" applyFont="1" applyFill="1" applyAlignment="1">
      <alignment vertical="top" wrapText="1"/>
    </xf>
    <xf numFmtId="0" fontId="26" fillId="0" borderId="0" xfId="0" applyFont="1" applyAlignment="1">
      <alignment vertical="center"/>
    </xf>
    <xf numFmtId="0" fontId="85" fillId="0" borderId="0" xfId="0" applyFont="1" applyAlignment="1">
      <alignment vertical="center"/>
    </xf>
    <xf numFmtId="3"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xf>
    <xf numFmtId="0" fontId="29" fillId="0" borderId="2" xfId="0" applyFont="1" applyBorder="1" applyAlignment="1">
      <alignment horizontal="center" vertical="top" wrapText="1"/>
    </xf>
    <xf numFmtId="3" fontId="29" fillId="0" borderId="2" xfId="0" applyNumberFormat="1" applyFont="1" applyBorder="1" applyAlignment="1">
      <alignment horizontal="center" vertical="top"/>
    </xf>
    <xf numFmtId="0" fontId="29" fillId="0" borderId="2" xfId="0" quotePrefix="1" applyFont="1" applyBorder="1" applyAlignment="1">
      <alignment horizontal="center" vertical="top" wrapText="1"/>
    </xf>
    <xf numFmtId="0" fontId="29" fillId="0" borderId="7" xfId="0" applyFont="1" applyBorder="1" applyAlignment="1">
      <alignment horizontal="center" vertical="top" wrapText="1"/>
    </xf>
    <xf numFmtId="3" fontId="29" fillId="0" borderId="7" xfId="0" applyNumberFormat="1" applyFont="1" applyBorder="1" applyAlignment="1">
      <alignment horizontal="center" vertical="top"/>
    </xf>
    <xf numFmtId="0" fontId="29" fillId="0" borderId="20" xfId="0" quotePrefix="1" applyFont="1" applyBorder="1" applyAlignment="1">
      <alignment horizontal="center" vertical="top" wrapText="1"/>
    </xf>
    <xf numFmtId="0" fontId="29" fillId="0" borderId="3" xfId="0" applyFont="1" applyBorder="1" applyAlignment="1">
      <alignment horizontal="center" vertical="top" wrapText="1"/>
    </xf>
    <xf numFmtId="3" fontId="29" fillId="0" borderId="3" xfId="0" applyNumberFormat="1" applyFont="1" applyBorder="1" applyAlignment="1">
      <alignment horizontal="center" vertical="top"/>
    </xf>
    <xf numFmtId="0" fontId="29" fillId="0" borderId="19" xfId="0" quotePrefix="1" applyFont="1" applyBorder="1" applyAlignment="1">
      <alignment horizontal="center" vertical="top" wrapText="1"/>
    </xf>
    <xf numFmtId="0" fontId="29" fillId="0" borderId="7" xfId="0" quotePrefix="1" applyFont="1" applyBorder="1" applyAlignment="1">
      <alignment horizontal="center" vertical="top" wrapText="1"/>
    </xf>
    <xf numFmtId="0" fontId="29" fillId="0" borderId="3" xfId="0" quotePrefix="1" applyFont="1" applyBorder="1" applyAlignment="1">
      <alignment horizontal="center" vertical="top" wrapText="1"/>
    </xf>
    <xf numFmtId="0" fontId="29" fillId="0" borderId="20" xfId="0" applyFont="1" applyBorder="1" applyAlignment="1">
      <alignment horizontal="center" vertical="top" wrapText="1"/>
    </xf>
    <xf numFmtId="0" fontId="6" fillId="0" borderId="0" xfId="0" applyFont="1" applyAlignment="1">
      <alignment horizontal="center" vertical="center" wrapText="1"/>
    </xf>
    <xf numFmtId="0" fontId="26" fillId="0" borderId="0" xfId="0" applyFont="1" applyAlignment="1">
      <alignment horizontal="center" vertical="center"/>
    </xf>
    <xf numFmtId="0" fontId="9" fillId="0" borderId="1" xfId="0" applyFont="1" applyFill="1" applyBorder="1" applyAlignment="1">
      <alignment horizontal="center" vertical="center"/>
    </xf>
    <xf numFmtId="0" fontId="9" fillId="0" borderId="0" xfId="0" applyFont="1" applyAlignment="1">
      <alignment horizontal="center" vertical="center"/>
    </xf>
    <xf numFmtId="167" fontId="28" fillId="0" borderId="0" xfId="1" applyNumberFormat="1" applyFont="1" applyAlignment="1">
      <alignment vertical="center"/>
    </xf>
    <xf numFmtId="0" fontId="9" fillId="0" borderId="0" xfId="0" applyFont="1"/>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67" fontId="9" fillId="0" borderId="1" xfId="1" applyNumberFormat="1" applyFont="1" applyFill="1" applyBorder="1" applyAlignment="1">
      <alignment horizontal="center" vertical="center" wrapText="1"/>
    </xf>
    <xf numFmtId="0" fontId="29" fillId="0" borderId="1" xfId="0" applyFont="1" applyBorder="1" applyAlignment="1">
      <alignment horizontal="center" vertical="top"/>
    </xf>
    <xf numFmtId="0" fontId="29"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29" fillId="0" borderId="1" xfId="0" applyFont="1" applyBorder="1" applyAlignment="1">
      <alignment horizontal="center" vertical="top" wrapText="1"/>
    </xf>
    <xf numFmtId="3" fontId="29" fillId="0" borderId="1" xfId="0" applyNumberFormat="1" applyFont="1" applyBorder="1" applyAlignment="1">
      <alignment horizontal="center" vertical="top"/>
    </xf>
    <xf numFmtId="0" fontId="29" fillId="0" borderId="1" xfId="0" quotePrefix="1" applyFont="1" applyBorder="1" applyAlignment="1">
      <alignment horizontal="center" vertical="top" wrapText="1"/>
    </xf>
    <xf numFmtId="0" fontId="9" fillId="0" borderId="3" xfId="0" applyFont="1" applyFill="1" applyBorder="1" applyAlignment="1">
      <alignment vertical="center" wrapText="1"/>
    </xf>
    <xf numFmtId="0" fontId="28" fillId="0" borderId="3" xfId="0" applyFont="1" applyBorder="1" applyAlignment="1">
      <alignment vertical="center"/>
    </xf>
    <xf numFmtId="0" fontId="87" fillId="0" borderId="0" xfId="0" quotePrefix="1" applyFont="1" applyAlignment="1">
      <alignment vertical="center"/>
    </xf>
    <xf numFmtId="0" fontId="10" fillId="0" borderId="0" xfId="0" applyFont="1" applyBorder="1" applyAlignment="1">
      <alignment horizontal="center" vertical="center"/>
    </xf>
    <xf numFmtId="0" fontId="13" fillId="0" borderId="0" xfId="0" applyFont="1" applyAlignment="1">
      <alignment horizontal="center" vertical="center"/>
    </xf>
    <xf numFmtId="0" fontId="28" fillId="0" borderId="0" xfId="0" quotePrefix="1" applyFont="1" applyAlignment="1">
      <alignment horizontal="center" vertical="center"/>
    </xf>
    <xf numFmtId="0" fontId="13" fillId="0" borderId="0" xfId="0" applyFont="1" applyAlignment="1">
      <alignment vertical="center"/>
    </xf>
    <xf numFmtId="0" fontId="6" fillId="0" borderId="0" xfId="0" quotePrefix="1" applyFont="1" applyAlignment="1">
      <alignment vertical="center"/>
    </xf>
    <xf numFmtId="0" fontId="6" fillId="0" borderId="0" xfId="0" quotePrefix="1" applyFont="1" applyAlignment="1">
      <alignment horizontal="left" vertical="center"/>
    </xf>
    <xf numFmtId="0" fontId="30" fillId="0" borderId="0" xfId="0" applyFont="1" applyAlignment="1">
      <alignment horizontal="center" wrapText="1"/>
    </xf>
    <xf numFmtId="0" fontId="29" fillId="0" borderId="0" xfId="0" quotePrefix="1" applyFont="1" applyBorder="1" applyAlignment="1">
      <alignment vertical="center" wrapText="1"/>
    </xf>
    <xf numFmtId="0" fontId="29" fillId="0" borderId="7" xfId="0" quotePrefix="1" applyFont="1" applyBorder="1" applyAlignment="1">
      <alignment vertical="center" wrapText="1"/>
    </xf>
    <xf numFmtId="0" fontId="20" fillId="0" borderId="0" xfId="0" applyFont="1" applyAlignment="1">
      <alignment horizontal="center" vertical="center" wrapText="1"/>
    </xf>
    <xf numFmtId="0" fontId="6" fillId="0" borderId="0" xfId="0" applyFont="1" applyAlignment="1">
      <alignment horizontal="center" vertical="center" wrapText="1"/>
    </xf>
    <xf numFmtId="0" fontId="27" fillId="0" borderId="0" xfId="0" applyFont="1" applyAlignment="1">
      <alignment horizontal="center" vertical="center"/>
    </xf>
    <xf numFmtId="0" fontId="10" fillId="0" borderId="0" xfId="0" applyFont="1" applyAlignment="1">
      <alignment horizontal="center" vertical="center"/>
    </xf>
    <xf numFmtId="3" fontId="9" fillId="0" borderId="4"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0" fontId="6" fillId="0" borderId="2" xfId="2" applyFont="1" applyBorder="1" applyAlignment="1">
      <alignment horizontal="center" vertical="center"/>
    </xf>
    <xf numFmtId="0" fontId="6" fillId="0" borderId="7" xfId="2" applyFont="1" applyBorder="1" applyAlignment="1">
      <alignment horizontal="center" vertical="center"/>
    </xf>
    <xf numFmtId="0" fontId="6" fillId="0" borderId="3" xfId="2" applyFont="1" applyBorder="1" applyAlignment="1">
      <alignment horizontal="center" vertical="center"/>
    </xf>
    <xf numFmtId="0" fontId="6" fillId="0" borderId="2" xfId="2" applyFont="1" applyBorder="1" applyAlignment="1">
      <alignment horizontal="left" vertical="center" wrapText="1"/>
    </xf>
    <xf numFmtId="0" fontId="6" fillId="0" borderId="7" xfId="2" applyFont="1" applyBorder="1" applyAlignment="1">
      <alignment horizontal="left" vertical="center" wrapText="1"/>
    </xf>
    <xf numFmtId="0" fontId="6" fillId="0" borderId="3" xfId="2" applyFont="1" applyBorder="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20" fillId="0" borderId="2" xfId="2" applyFont="1" applyBorder="1" applyAlignment="1">
      <alignment horizontal="center" vertical="center"/>
    </xf>
    <xf numFmtId="0" fontId="20" fillId="0" borderId="7" xfId="2" applyFont="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left" vertical="center" wrapText="1"/>
    </xf>
    <xf numFmtId="0" fontId="20" fillId="0" borderId="7" xfId="2" applyFont="1" applyBorder="1" applyAlignment="1">
      <alignment horizontal="left" vertical="center" wrapText="1"/>
    </xf>
    <xf numFmtId="0" fontId="20" fillId="0" borderId="3" xfId="2" applyFont="1" applyBorder="1" applyAlignment="1">
      <alignment horizontal="left" vertical="center" wrapText="1"/>
    </xf>
    <xf numFmtId="0" fontId="20" fillId="0" borderId="2" xfId="0" applyFont="1" applyBorder="1" applyAlignment="1">
      <alignment horizontal="left" vertical="center" wrapText="1"/>
    </xf>
    <xf numFmtId="0" fontId="20" fillId="0" borderId="7" xfId="0" applyFont="1" applyBorder="1" applyAlignment="1">
      <alignment horizontal="left" vertical="center" wrapText="1"/>
    </xf>
    <xf numFmtId="0" fontId="20" fillId="0" borderId="3" xfId="0" applyFont="1" applyBorder="1" applyAlignment="1">
      <alignment horizontal="left" vertical="center"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2" xfId="2" applyFont="1" applyBorder="1" applyAlignment="1">
      <alignment horizontal="center" vertical="center" wrapText="1"/>
    </xf>
    <xf numFmtId="0" fontId="6" fillId="0" borderId="7" xfId="2" applyFont="1" applyBorder="1" applyAlignment="1">
      <alignment horizontal="center" vertical="center" wrapText="1"/>
    </xf>
    <xf numFmtId="0" fontId="6" fillId="0" borderId="3" xfId="2" applyFont="1" applyBorder="1" applyAlignment="1">
      <alignment horizontal="center" vertical="center" wrapText="1"/>
    </xf>
    <xf numFmtId="0" fontId="20" fillId="0" borderId="2"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3" xfId="2" applyFont="1" applyBorder="1" applyAlignment="1">
      <alignment horizontal="center" vertical="center" wrapText="1"/>
    </xf>
    <xf numFmtId="0" fontId="29" fillId="0" borderId="2" xfId="0" applyFont="1" applyBorder="1" applyAlignment="1">
      <alignment horizontal="left" vertical="center" wrapText="1"/>
    </xf>
    <xf numFmtId="0" fontId="29" fillId="0" borderId="7" xfId="0" applyFont="1" applyBorder="1" applyAlignment="1">
      <alignment horizontal="left" vertical="center" wrapText="1"/>
    </xf>
    <xf numFmtId="0" fontId="29" fillId="0" borderId="3" xfId="0" applyFont="1" applyBorder="1" applyAlignment="1">
      <alignment horizontal="left" vertical="center" wrapText="1"/>
    </xf>
    <xf numFmtId="164" fontId="6" fillId="0" borderId="2" xfId="1" applyNumberFormat="1" applyFont="1" applyFill="1" applyBorder="1" applyAlignment="1">
      <alignment horizontal="left" vertical="center" wrapText="1"/>
    </xf>
    <xf numFmtId="164" fontId="6" fillId="0" borderId="7" xfId="1" applyNumberFormat="1" applyFont="1" applyFill="1" applyBorder="1" applyAlignment="1">
      <alignment horizontal="left" vertical="center" wrapText="1"/>
    </xf>
    <xf numFmtId="164" fontId="6" fillId="0" borderId="3" xfId="1" applyNumberFormat="1"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26" fillId="0" borderId="0" xfId="0" applyFont="1" applyAlignment="1">
      <alignment horizontal="center" vertical="center"/>
    </xf>
    <xf numFmtId="0" fontId="85" fillId="0" borderId="0" xfId="0" applyFont="1" applyAlignment="1">
      <alignment horizontal="center" vertical="center"/>
    </xf>
    <xf numFmtId="0" fontId="6" fillId="0" borderId="3" xfId="0" applyFont="1" applyBorder="1" applyAlignment="1">
      <alignment horizontal="center" vertical="center"/>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51" fillId="0" borderId="0" xfId="0" applyFont="1" applyAlignment="1">
      <alignment horizontal="center" vertical="center"/>
    </xf>
    <xf numFmtId="0" fontId="51" fillId="0" borderId="18" xfId="0" applyFont="1" applyBorder="1" applyAlignment="1">
      <alignment horizontal="center" vertical="center"/>
    </xf>
    <xf numFmtId="0" fontId="23" fillId="0" borderId="0" xfId="0" applyFont="1" applyAlignment="1">
      <alignment horizontal="center" vertical="center"/>
    </xf>
    <xf numFmtId="0" fontId="59" fillId="0" borderId="0" xfId="0" applyFont="1" applyAlignment="1">
      <alignment horizontal="center" vertical="center"/>
    </xf>
    <xf numFmtId="0" fontId="14" fillId="0" borderId="0" xfId="0" applyFont="1" applyAlignment="1">
      <alignment horizontal="center" vertical="center"/>
    </xf>
    <xf numFmtId="0" fontId="23" fillId="0" borderId="0" xfId="2" applyFont="1" applyAlignment="1">
      <alignment horizontal="center"/>
    </xf>
    <xf numFmtId="0" fontId="76" fillId="0" borderId="0" xfId="0" applyFont="1" applyAlignment="1">
      <alignment horizontal="center" vertical="center" wrapText="1" readingOrder="1"/>
    </xf>
    <xf numFmtId="49" fontId="62" fillId="0" borderId="0" xfId="0" applyNumberFormat="1" applyFont="1" applyAlignment="1">
      <alignment horizontal="left" vertical="top" wrapText="1" readingOrder="1"/>
    </xf>
    <xf numFmtId="165" fontId="68" fillId="14" borderId="17" xfId="0" applyNumberFormat="1" applyFont="1" applyFill="1" applyBorder="1" applyAlignment="1">
      <alignment horizontal="right" vertical="center" wrapText="1" readingOrder="1"/>
    </xf>
    <xf numFmtId="49" fontId="68" fillId="0" borderId="0" xfId="0" applyNumberFormat="1" applyFont="1" applyAlignment="1">
      <alignment horizontal="center" vertical="center" wrapText="1" readingOrder="1"/>
    </xf>
    <xf numFmtId="0" fontId="68" fillId="0" borderId="0" xfId="0" applyFont="1" applyAlignment="1">
      <alignment horizontal="center" vertical="center" wrapText="1" readingOrder="1"/>
    </xf>
    <xf numFmtId="165" fontId="75" fillId="0" borderId="17" xfId="0" applyNumberFormat="1" applyFont="1" applyBorder="1" applyAlignment="1">
      <alignment horizontal="right" vertical="center" wrapText="1" readingOrder="1"/>
    </xf>
    <xf numFmtId="0" fontId="65" fillId="14" borderId="16" xfId="0" applyFont="1" applyFill="1" applyBorder="1" applyAlignment="1">
      <alignment horizontal="right" vertical="center" wrapText="1" readingOrder="1"/>
    </xf>
    <xf numFmtId="165" fontId="72" fillId="13" borderId="17" xfId="0" applyNumberFormat="1" applyFont="1" applyFill="1" applyBorder="1" applyAlignment="1">
      <alignment horizontal="right" vertical="center" wrapText="1" readingOrder="1"/>
    </xf>
    <xf numFmtId="49" fontId="71" fillId="13" borderId="16" xfId="0" applyNumberFormat="1" applyFont="1" applyFill="1" applyBorder="1" applyAlignment="1">
      <alignment horizontal="left" vertical="center" wrapText="1" indent="3" readingOrder="1"/>
    </xf>
    <xf numFmtId="49" fontId="69" fillId="0" borderId="12" xfId="0" applyNumberFormat="1" applyFont="1" applyBorder="1" applyAlignment="1">
      <alignment horizontal="left" vertical="top" wrapText="1" indent="1" readingOrder="1"/>
    </xf>
    <xf numFmtId="165" fontId="70" fillId="0" borderId="15" xfId="0" applyNumberFormat="1" applyFont="1" applyBorder="1" applyAlignment="1">
      <alignment horizontal="right" vertical="top" wrapText="1" readingOrder="1"/>
    </xf>
    <xf numFmtId="0" fontId="68" fillId="12" borderId="15" xfId="0" applyFont="1" applyFill="1" applyBorder="1" applyAlignment="1">
      <alignment horizontal="center" vertical="center" wrapText="1" readingOrder="1"/>
    </xf>
    <xf numFmtId="49" fontId="66" fillId="0" borderId="0" xfId="0" applyNumberFormat="1" applyFont="1" applyAlignment="1">
      <alignment horizontal="center" vertical="top" wrapText="1" readingOrder="1"/>
    </xf>
    <xf numFmtId="0" fontId="67" fillId="12" borderId="12" xfId="0" applyFont="1" applyFill="1" applyBorder="1" applyAlignment="1">
      <alignment horizontal="center" vertical="center" wrapText="1" readingOrder="1"/>
    </xf>
    <xf numFmtId="49" fontId="61" fillId="0" borderId="0" xfId="0" applyNumberFormat="1" applyFont="1" applyAlignment="1">
      <alignment horizontal="left" vertical="top" wrapText="1" readingOrder="1"/>
    </xf>
    <xf numFmtId="0" fontId="62" fillId="0" borderId="0" xfId="0" applyFont="1" applyAlignment="1">
      <alignment horizontal="right" vertical="top" wrapText="1" readingOrder="1"/>
    </xf>
    <xf numFmtId="49" fontId="63" fillId="0" borderId="0" xfId="0" applyNumberFormat="1" applyFont="1" applyAlignment="1">
      <alignment horizontal="left" vertical="top" wrapText="1" readingOrder="1"/>
    </xf>
    <xf numFmtId="0" fontId="64" fillId="0" borderId="0" xfId="0" applyFont="1" applyAlignment="1">
      <alignment horizontal="left" vertical="top" wrapText="1" readingOrder="1"/>
    </xf>
    <xf numFmtId="0" fontId="65" fillId="0" borderId="0" xfId="0" applyFont="1" applyAlignment="1">
      <alignment horizontal="center" vertical="top" wrapText="1" readingOrder="1"/>
    </xf>
    <xf numFmtId="49" fontId="62" fillId="0" borderId="0" xfId="0" applyNumberFormat="1" applyFont="1" applyAlignment="1">
      <alignment horizontal="center" vertical="top" wrapText="1" readingOrder="1"/>
    </xf>
    <xf numFmtId="0" fontId="23" fillId="0" borderId="0" xfId="12" applyFont="1" applyAlignment="1">
      <alignment horizontal="center" vertical="center"/>
    </xf>
    <xf numFmtId="0" fontId="52" fillId="0" borderId="0" xfId="12" applyFont="1" applyAlignment="1">
      <alignment horizontal="center" vertical="center"/>
    </xf>
    <xf numFmtId="0" fontId="9" fillId="0" borderId="0" xfId="0" applyFont="1" applyAlignment="1">
      <alignment horizontal="center" vertical="center" wrapText="1"/>
    </xf>
    <xf numFmtId="0" fontId="14" fillId="0" borderId="0" xfId="0" applyFont="1" applyAlignment="1">
      <alignment horizontal="center" vertical="center" wrapText="1"/>
    </xf>
    <xf numFmtId="0" fontId="35" fillId="0" borderId="0" xfId="0" applyFont="1" applyAlignment="1">
      <alignment horizontal="center" vertical="center"/>
    </xf>
    <xf numFmtId="0" fontId="9" fillId="0" borderId="0" xfId="0" applyFont="1" applyAlignment="1">
      <alignment horizontal="center" wrapText="1"/>
    </xf>
    <xf numFmtId="0" fontId="9" fillId="0" borderId="0" xfId="0" applyFont="1" applyAlignment="1">
      <alignment horizontal="center" vertical="top"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6" borderId="1" xfId="5" applyFont="1" applyFill="1" applyBorder="1" applyAlignment="1">
      <alignment horizontal="center" vertical="center" wrapText="1"/>
    </xf>
    <xf numFmtId="0" fontId="6" fillId="6" borderId="2" xfId="5" applyFont="1" applyFill="1" applyBorder="1" applyAlignment="1">
      <alignment horizontal="center" vertical="center" wrapText="1"/>
    </xf>
    <xf numFmtId="0" fontId="6" fillId="6" borderId="3" xfId="5" applyFont="1" applyFill="1" applyBorder="1" applyAlignment="1">
      <alignment horizontal="center" vertical="center" wrapText="1"/>
    </xf>
    <xf numFmtId="0" fontId="28" fillId="0" borderId="0" xfId="0" applyFont="1" applyAlignment="1">
      <alignment horizontal="center" vertical="center" wrapText="1"/>
    </xf>
    <xf numFmtId="0" fontId="29" fillId="0" borderId="2" xfId="0" applyFont="1" applyBorder="1" applyAlignment="1">
      <alignment horizontal="justify" vertical="top"/>
    </xf>
    <xf numFmtId="0" fontId="29" fillId="0" borderId="3" xfId="0" applyFont="1" applyBorder="1" applyAlignment="1">
      <alignment horizontal="justify" vertical="top"/>
    </xf>
    <xf numFmtId="0" fontId="6" fillId="0" borderId="11" xfId="0" applyFont="1" applyBorder="1" applyAlignment="1">
      <alignment horizontal="center" vertical="center" wrapText="1"/>
    </xf>
    <xf numFmtId="0" fontId="36" fillId="0" borderId="1" xfId="0" applyFont="1" applyBorder="1" applyAlignment="1">
      <alignment horizontal="center" vertical="center" wrapText="1"/>
    </xf>
    <xf numFmtId="0" fontId="6" fillId="0" borderId="1" xfId="2" applyFont="1" applyBorder="1" applyAlignment="1">
      <alignment horizontal="center" vertical="center" wrapText="1"/>
    </xf>
  </cellXfs>
  <cellStyles count="18">
    <cellStyle name="Comma" xfId="1" builtinId="3"/>
    <cellStyle name="Comma 2" xfId="3"/>
    <cellStyle name="Comma 2 3 2" xfId="14"/>
    <cellStyle name="Comma 3" xfId="8"/>
    <cellStyle name="Comma 4" xfId="10"/>
    <cellStyle name="Comma 4 2" xfId="17"/>
    <cellStyle name="Comma 5" xfId="13"/>
    <cellStyle name="Normal" xfId="0" builtinId="0"/>
    <cellStyle name="Normal 2" xfId="5"/>
    <cellStyle name="Normal 2 2" xfId="11"/>
    <cellStyle name="Normal 3" xfId="2"/>
    <cellStyle name="Normal 3 2 2" xfId="16"/>
    <cellStyle name="Normal 4" xfId="9"/>
    <cellStyle name="Normal 5" xfId="12"/>
    <cellStyle name="Normal 6" xfId="15"/>
    <cellStyle name="Note 2" xfId="6"/>
    <cellStyle name="Percent" xfId="7" builtinId="5"/>
    <cellStyle name="Style 1" xfId="4"/>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hi%20lien\LIEN-BENHVIENTANBINH\DAUTHAU\THUOC-TANDUOC\2018\2018-SOYTE\MUASAMTT-THUOC-2018\HOPDONG-MSTT-SYT-2018\DMPHANBOSYT-BDG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hi%20lien\LIEN-BENHVIENTANBINH\DAUTHAU\THUOC-TANDUOC\2018\2018-SOYTE\MUASAMTT-THUOC-2018\HOPDONG-MSTT-SYT-2018\DMPHANBOSYT-GENERIC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V&#194;N\V&#194;N_VTYT_TH&#7846;U\VTYT_TH&#194;U\TH&#7846;U%20VTYT%202025\VTYT-2025\2a%20(Autosaved).&#273;ang%20l&#224;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c"/>
      <sheetName val="GENERIC"/>
      <sheetName val="TONGHOP"/>
      <sheetName val="SANHSACHTRA-HOPDONG"/>
    </sheetNames>
    <sheetDataSet>
      <sheetData sheetId="0"/>
      <sheetData sheetId="1">
        <row r="9">
          <cell r="Q9">
            <v>26652570</v>
          </cell>
          <cell r="S9" t="str">
            <v>Công ty Cổ phần Dược liệu Trung Ương 2</v>
          </cell>
        </row>
        <row r="10">
          <cell r="Q10">
            <v>1719000000</v>
          </cell>
          <cell r="S10" t="str">
            <v>Công ty Cổ phần Dược liệu Trung Ương 2</v>
          </cell>
        </row>
        <row r="11">
          <cell r="Q11">
            <v>219300000</v>
          </cell>
          <cell r="S11" t="str">
            <v>Công ty Cổ phần Dược liệu Trung Ương 2</v>
          </cell>
        </row>
        <row r="12">
          <cell r="Q12">
            <v>72820000</v>
          </cell>
          <cell r="S12" t="str">
            <v>Công ty Cổ phần Dược liệu Trung Ương 2</v>
          </cell>
        </row>
        <row r="13">
          <cell r="Q13">
            <v>34670000</v>
          </cell>
          <cell r="S13" t="str">
            <v>Công ty Cổ phần Dược liệu Trung Ương 2</v>
          </cell>
        </row>
        <row r="14">
          <cell r="Q14">
            <v>41880000</v>
          </cell>
          <cell r="S14" t="str">
            <v>Công ty TNHH Vimedimex Bình Dương</v>
          </cell>
        </row>
        <row r="15">
          <cell r="Q15">
            <v>68283000</v>
          </cell>
          <cell r="S15" t="str">
            <v>Công ty TNHH Vimedimex Bình Dương</v>
          </cell>
        </row>
        <row r="16">
          <cell r="Q16">
            <v>2274600000</v>
          </cell>
          <cell r="S16" t="str">
            <v>Công ty TNHH Vimedimex Bình Dương</v>
          </cell>
        </row>
        <row r="17">
          <cell r="Q17">
            <v>13720000</v>
          </cell>
          <cell r="S17" t="str">
            <v>Công ty TNHH Vimedimex Bình Dương</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C"/>
      <sheetName val="GENERIC"/>
      <sheetName val="TONGHOP"/>
      <sheetName val="SANHSACHTRA-HOPDONG"/>
    </sheetNames>
    <sheetDataSet>
      <sheetData sheetId="0"/>
      <sheetData sheetId="1">
        <row r="9">
          <cell r="Q9">
            <v>6510000</v>
          </cell>
          <cell r="S9" t="str">
            <v>Công ty Cổ phần Dược phẩm Bến Tre</v>
          </cell>
        </row>
        <row r="10">
          <cell r="Q10">
            <v>44625000</v>
          </cell>
          <cell r="S10" t="str">
            <v>Công ty Cổ phần Dược phẩm Bến Tre</v>
          </cell>
        </row>
        <row r="11">
          <cell r="Q11">
            <v>223440000</v>
          </cell>
          <cell r="S11" t="str">
            <v>Công ty TNHH MTV Vimedimex Bình Dương</v>
          </cell>
        </row>
        <row r="12">
          <cell r="Q12">
            <v>64000000</v>
          </cell>
          <cell r="S12" t="str">
            <v>Công ty Cổ phần Dược phẩm Vĩnh Phúc</v>
          </cell>
        </row>
        <row r="13">
          <cell r="Q13">
            <v>17990000</v>
          </cell>
          <cell r="S13" t="str">
            <v>Công ty TNHH Dược phẩm Vimedimex</v>
          </cell>
        </row>
        <row r="14">
          <cell r="Q14">
            <v>88000000</v>
          </cell>
          <cell r="S14" t="str">
            <v>Công ty Cổ phần Xuất Nhập khẩu Y tế Thành phố Hồ Chí Minh (YTECO)</v>
          </cell>
        </row>
        <row r="15">
          <cell r="Q15">
            <v>87000000</v>
          </cell>
          <cell r="S15" t="str">
            <v>Công ty Cổ phần Xuất Nhập khẩu Y tế Thành phố Hồ Chí Minh (YTECO)</v>
          </cell>
        </row>
        <row r="16">
          <cell r="Q16">
            <v>948000000</v>
          </cell>
          <cell r="S16" t="str">
            <v>Công ty Cổ phần Dược - Trang thiết bị y tế Bình Định</v>
          </cell>
        </row>
        <row r="17">
          <cell r="Q17">
            <v>59864000</v>
          </cell>
          <cell r="S17" t="str">
            <v>Công ty Cổ phần Dược - Trang thiết bị y tế Bình Định</v>
          </cell>
        </row>
        <row r="18">
          <cell r="Q18">
            <v>44625000</v>
          </cell>
          <cell r="S18" t="str">
            <v>Công ty Cổ phần Dược - Trang thiết bị y tế Bình Định</v>
          </cell>
        </row>
        <row r="19">
          <cell r="Q19">
            <v>31237500</v>
          </cell>
          <cell r="S19" t="str">
            <v>Công ty Cổ phần Dược - Trang thiết bị y tế Bình Định</v>
          </cell>
        </row>
        <row r="20">
          <cell r="Q20">
            <v>15576000</v>
          </cell>
          <cell r="S20" t="str">
            <v>Công ty Cổ phần Dược - Trang thiết bị y tế Bình Định</v>
          </cell>
        </row>
        <row r="21">
          <cell r="Q21">
            <v>32760000</v>
          </cell>
          <cell r="S21" t="str">
            <v>Công ty Cổ phần Dược - Trang thiết bị y tế Bình Định</v>
          </cell>
        </row>
        <row r="22">
          <cell r="Q22">
            <v>40625000</v>
          </cell>
          <cell r="S22" t="str">
            <v>Công ty Cổ phần Dược phẩm Trung Ương Codupha</v>
          </cell>
        </row>
        <row r="23">
          <cell r="Q23">
            <v>10656000</v>
          </cell>
          <cell r="S23" t="str">
            <v>Công ty Cổ phần Dược phẩm Trung Ương Codupha</v>
          </cell>
        </row>
        <row r="24">
          <cell r="Q24">
            <v>37250000</v>
          </cell>
          <cell r="S24" t="str">
            <v>Công ty Cổ phần Dược phẩm Trung ương CPC1</v>
          </cell>
        </row>
        <row r="25">
          <cell r="Q25">
            <v>44000000</v>
          </cell>
          <cell r="S25" t="str">
            <v>Công ty Cổ phần Dược phẩm Trung ương CPC1</v>
          </cell>
        </row>
        <row r="26">
          <cell r="Q26">
            <v>22824000</v>
          </cell>
          <cell r="S26" t="str">
            <v>Công ty Cổ phần Dược phẩm Cửu Long</v>
          </cell>
        </row>
        <row r="27">
          <cell r="Q27">
            <v>217600000</v>
          </cell>
          <cell r="S27" t="str">
            <v>Công ty Cổ phần Dược phẩm Cửu Long</v>
          </cell>
        </row>
        <row r="28">
          <cell r="Q28">
            <v>82935000</v>
          </cell>
          <cell r="S28" t="str">
            <v>Công ty Cổ phần Dược phẩm Cửu Long</v>
          </cell>
        </row>
        <row r="29">
          <cell r="Q29">
            <v>323795000</v>
          </cell>
          <cell r="S29" t="str">
            <v>Công ty Cổ phần Đại An Phú</v>
          </cell>
        </row>
        <row r="30">
          <cell r="Q30">
            <v>5800000</v>
          </cell>
          <cell r="S30" t="str">
            <v>Công ty Cổ phần Đại An Phú</v>
          </cell>
        </row>
        <row r="31">
          <cell r="Q31">
            <v>46000000</v>
          </cell>
          <cell r="S31" t="str">
            <v>Công ty Cổ phần Dược phẩm Agimexpharm</v>
          </cell>
        </row>
        <row r="32">
          <cell r="Q32">
            <v>1520000</v>
          </cell>
          <cell r="S32" t="str">
            <v>Công ty Cổ phần Dược phẩm Agimexpharm</v>
          </cell>
        </row>
        <row r="33">
          <cell r="Q33">
            <v>4365000</v>
          </cell>
          <cell r="S33" t="str">
            <v>Công ty Cổ phần Dược phẩm Agimexpharm</v>
          </cell>
        </row>
        <row r="34">
          <cell r="Q34">
            <v>590000</v>
          </cell>
          <cell r="S34" t="str">
            <v>Công ty Cổ phần Dược phẩm Agimexpharm</v>
          </cell>
        </row>
        <row r="35">
          <cell r="Q35">
            <v>2250000000</v>
          </cell>
          <cell r="S35" t="str">
            <v>Công ty Cổ phần Xuất Nhập Khẩu Y tế Domesco</v>
          </cell>
        </row>
        <row r="36">
          <cell r="Q36">
            <v>18165000</v>
          </cell>
          <cell r="S36" t="str">
            <v>Công ty Cổ phần Dược phẩm Thiết bị Y tế Hà Nội</v>
          </cell>
        </row>
        <row r="37">
          <cell r="Q37">
            <v>10531500</v>
          </cell>
          <cell r="S37" t="str">
            <v>Công ty Cổ phần Dược phẩm Thiết bị Y tế Hà Nội</v>
          </cell>
        </row>
        <row r="38">
          <cell r="Q38">
            <v>8820000</v>
          </cell>
          <cell r="S38" t="str">
            <v>Công ty Cổ phần Dược phẩm Thiết bị Y tế Hà Nội</v>
          </cell>
        </row>
        <row r="39">
          <cell r="Q39">
            <v>1379700000</v>
          </cell>
          <cell r="S39" t="str">
            <v>Công ty TNHH Dược phẩm An</v>
          </cell>
        </row>
        <row r="40">
          <cell r="Q40">
            <v>145000000</v>
          </cell>
          <cell r="S40" t="str">
            <v>Công ty Cổ phần Dược Hậu Giang</v>
          </cell>
        </row>
        <row r="41">
          <cell r="Q41">
            <v>144000000</v>
          </cell>
          <cell r="S41" t="str">
            <v>Công ty Cổ phần Dược Hậu Giang</v>
          </cell>
        </row>
        <row r="42">
          <cell r="Q42">
            <v>31380000</v>
          </cell>
          <cell r="S42" t="str">
            <v>Công ty Cổ phần Dược phẩm 3/2</v>
          </cell>
        </row>
        <row r="43">
          <cell r="Q43">
            <v>26010000</v>
          </cell>
          <cell r="S43" t="str">
            <v>Công ty Cổ phần Dược phẩm 3/2</v>
          </cell>
        </row>
        <row r="44">
          <cell r="Q44">
            <v>1029000</v>
          </cell>
          <cell r="S44" t="str">
            <v>Công ty Cổ phần Dược phẩm An Thiên</v>
          </cell>
        </row>
        <row r="45">
          <cell r="Q45">
            <v>16170000</v>
          </cell>
          <cell r="S45" t="str">
            <v>Công ty Cổ phần Dược phẩm An Thiên</v>
          </cell>
        </row>
        <row r="46">
          <cell r="Q46">
            <v>22000000</v>
          </cell>
          <cell r="S46" t="str">
            <v>Công ty Cổ phần Dược phẩm An Thiên</v>
          </cell>
        </row>
        <row r="47">
          <cell r="Q47">
            <v>55860000</v>
          </cell>
          <cell r="S47" t="str">
            <v>Công ty Cổ phần Dược phẩm An Thiên</v>
          </cell>
        </row>
        <row r="48">
          <cell r="Q48">
            <v>399800000</v>
          </cell>
          <cell r="S48" t="str">
            <v>Công ty Cổ phần Trang thiết bị Y tế - Dược phẩm Hiệp Nhất</v>
          </cell>
        </row>
        <row r="49">
          <cell r="Q49">
            <v>85050000</v>
          </cell>
          <cell r="S49" t="str">
            <v>Công ty Cổ phần Dược phẩm Khánh Hòa</v>
          </cell>
        </row>
        <row r="50">
          <cell r="Q50">
            <v>36900000</v>
          </cell>
          <cell r="S50" t="str">
            <v>Công ty TNHH Dược phẩm Khương Duy</v>
          </cell>
        </row>
        <row r="51">
          <cell r="Q51">
            <v>64000000</v>
          </cell>
          <cell r="S51" t="str">
            <v>Công ty TNHH Dược phẩm Khương Duy</v>
          </cell>
        </row>
        <row r="52">
          <cell r="Q52">
            <v>738750000</v>
          </cell>
          <cell r="S52" t="str">
            <v>Công ty TNHH Dược phẩm Khương Duy</v>
          </cell>
        </row>
        <row r="53">
          <cell r="Q53">
            <v>445000000</v>
          </cell>
          <cell r="S53" t="str">
            <v>Công ty TNHH Dược phẩm Khương Duy</v>
          </cell>
        </row>
        <row r="54">
          <cell r="Q54">
            <v>86400000</v>
          </cell>
          <cell r="S54" t="str">
            <v>Công ty TNHH Dược phẩm Khương Duy</v>
          </cell>
        </row>
        <row r="55">
          <cell r="Q55">
            <v>120000000</v>
          </cell>
          <cell r="S55" t="str">
            <v>Công ty TNHH Dược phẩm Khương Duy</v>
          </cell>
        </row>
        <row r="56">
          <cell r="Q56">
            <v>15100000</v>
          </cell>
          <cell r="S56" t="str">
            <v>Công ty TNHH Dược phẩm Khương Duy</v>
          </cell>
        </row>
        <row r="57">
          <cell r="Q57">
            <v>2104200</v>
          </cell>
          <cell r="S57" t="str">
            <v>Liên danh Công ty Cổ phần Dược phẩm Minh Dân - Công ty Cổ phần Thương mại Minh Dân</v>
          </cell>
        </row>
        <row r="58">
          <cell r="Q58">
            <v>49000000</v>
          </cell>
          <cell r="S58" t="str">
            <v>Công ty Cổ phần Pymepharco</v>
          </cell>
        </row>
        <row r="59">
          <cell r="Q59">
            <v>17800000</v>
          </cell>
          <cell r="S59" t="str">
            <v>Công ty Cổ phần Pymepharco</v>
          </cell>
        </row>
        <row r="60">
          <cell r="Q60">
            <v>243200000</v>
          </cell>
          <cell r="S60" t="str">
            <v>Công ty Cổ phần Pymepharco</v>
          </cell>
        </row>
        <row r="61">
          <cell r="Q61">
            <v>149600000</v>
          </cell>
          <cell r="S61" t="str">
            <v>Công ty Cổ phần Dược phẩm SaVi</v>
          </cell>
        </row>
        <row r="62">
          <cell r="Q62">
            <v>41750000</v>
          </cell>
          <cell r="S62" t="str">
            <v>Công ty Cổ phần Dược phẩm SaVi</v>
          </cell>
        </row>
        <row r="63">
          <cell r="Q63">
            <v>10200000</v>
          </cell>
          <cell r="S63" t="str">
            <v>Công ty TNHH Dược phẩm Tâm Đan</v>
          </cell>
        </row>
        <row r="64">
          <cell r="Q64">
            <v>1344000000</v>
          </cell>
          <cell r="S64" t="str">
            <v>Công ty Cổ phần Dược phẩm Tenamyd</v>
          </cell>
        </row>
        <row r="65">
          <cell r="Q65">
            <v>4200000</v>
          </cell>
          <cell r="S65" t="str">
            <v>Công ty Cổ phần Dược Vacopharm</v>
          </cell>
        </row>
        <row r="66">
          <cell r="Q66">
            <v>4550000</v>
          </cell>
          <cell r="S66" t="str">
            <v>Công ty Cổ phần Dược Vacopharm</v>
          </cell>
        </row>
        <row r="67">
          <cell r="Q67">
            <v>16320000</v>
          </cell>
          <cell r="S67" t="str">
            <v>Công ty Cổ phần Dược Vacopharm</v>
          </cell>
        </row>
        <row r="68">
          <cell r="Q68">
            <v>7280000</v>
          </cell>
          <cell r="S68" t="str">
            <v>Công ty Cổ phần Dược Vacopharm</v>
          </cell>
        </row>
        <row r="69">
          <cell r="Q69">
            <v>6820000</v>
          </cell>
          <cell r="S69" t="str">
            <v>Công ty Cổ phần Dược Vacopharm</v>
          </cell>
        </row>
        <row r="70">
          <cell r="Q70">
            <v>6240000</v>
          </cell>
          <cell r="S70" t="str">
            <v>Công ty Cổ phần Dược Vacopharm</v>
          </cell>
        </row>
        <row r="71">
          <cell r="Q71">
            <v>196390000</v>
          </cell>
          <cell r="S71" t="str">
            <v>Công ty Cổ phần Dược phẩm Trung ương Vidipha</v>
          </cell>
        </row>
        <row r="72">
          <cell r="Q72">
            <v>1230080000</v>
          </cell>
          <cell r="S72" t="str">
            <v>Công ty Cổ phần Dược phẩm Trung ương Vidipha</v>
          </cell>
        </row>
        <row r="73">
          <cell r="Q73">
            <v>165375000</v>
          </cell>
          <cell r="S73" t="str">
            <v>Công ty Cổ phần Dược phẩm Trung ương Vidipha</v>
          </cell>
        </row>
        <row r="74">
          <cell r="Q74">
            <v>126000000</v>
          </cell>
          <cell r="S74" t="str">
            <v>Công ty Cổ phần Dược phẩm Trung ương Vidipha</v>
          </cell>
        </row>
        <row r="75">
          <cell r="Q75">
            <v>56720000</v>
          </cell>
          <cell r="S75" t="str">
            <v>Công ty Cổ phần Dược phẩm Trung ương Vidipha</v>
          </cell>
        </row>
        <row r="76">
          <cell r="Q76">
            <v>576600000</v>
          </cell>
          <cell r="S76" t="str">
            <v>Công ty Cổ phần Dược phẩm Trung ương Vidipha</v>
          </cell>
        </row>
        <row r="77">
          <cell r="Q77">
            <v>78120000</v>
          </cell>
          <cell r="S77" t="str">
            <v>Công ty TNHH Dược phẩm Việt Đức</v>
          </cell>
        </row>
        <row r="78">
          <cell r="Q78">
            <v>75680000</v>
          </cell>
          <cell r="S78" t="str">
            <v>Công ty TNHH Dược phẩm Việt Đức</v>
          </cell>
        </row>
        <row r="79">
          <cell r="Q79">
            <v>217350000</v>
          </cell>
          <cell r="S79" t="str">
            <v>Công ty Cổ phần Dược phẩm Việt Hà</v>
          </cell>
        </row>
        <row r="80">
          <cell r="Q80">
            <v>7850000</v>
          </cell>
          <cell r="S80" t="str">
            <v>Công ty Cổ phần Dược phẩm Việt Hà</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ỔNG_HỢP"/>
      <sheetName val="PL1"/>
      <sheetName val="PL2"/>
      <sheetName val="PL đang làm"/>
      <sheetName val="PL. gốc. không xóa"/>
      <sheetName val="dự trù 2025"/>
      <sheetName val="DM-TRUNGTHAU_TD thầu"/>
      <sheetName val="so sánh Số SD"/>
      <sheetName val="SD khoa năm 2024"/>
      <sheetName val="sản"/>
      <sheetName val="YHCT"/>
      <sheetName val="xn"/>
      <sheetName val="cđha"/>
      <sheetName val="DA LIỄU"/>
      <sheetName val="Nội soi"/>
      <sheetName val="cc"/>
      <sheetName val="RHM"/>
      <sheetName val="TMH"/>
      <sheetName val="mắt"/>
      <sheetName val="GMHS"/>
      <sheetName val="ngoại"/>
      <sheetName val="Nội"/>
    </sheetNames>
    <sheetDataSet>
      <sheetData sheetId="0"/>
      <sheetData sheetId="1"/>
      <sheetData sheetId="2"/>
      <sheetData sheetId="3"/>
      <sheetData sheetId="4"/>
      <sheetData sheetId="5">
        <row r="2">
          <cell r="D2" t="str">
            <v>BT10</v>
          </cell>
          <cell r="E2" t="str">
            <v>Bơm tiêm 10ml, 23G x 1"</v>
          </cell>
          <cell r="F2" t="str">
            <v>Cái</v>
          </cell>
          <cell r="G2" t="str">
            <v>DT</v>
          </cell>
          <cell r="H2">
            <v>12216</v>
          </cell>
          <cell r="J2">
            <v>1560</v>
          </cell>
          <cell r="K2">
            <v>1200</v>
          </cell>
          <cell r="L2">
            <v>120</v>
          </cell>
          <cell r="M2">
            <v>144</v>
          </cell>
          <cell r="N2">
            <v>600</v>
          </cell>
          <cell r="O2">
            <v>720</v>
          </cell>
          <cell r="P2">
            <v>6000</v>
          </cell>
          <cell r="S2">
            <v>600</v>
          </cell>
          <cell r="U2">
            <v>1200</v>
          </cell>
          <cell r="X2">
            <v>72</v>
          </cell>
          <cell r="AJ2" t="str">
            <v>Dùng tiêm thuốc cho bệnh nhân nội trú, tiểu phẫu,hộp chống sốc.</v>
          </cell>
        </row>
        <row r="3">
          <cell r="D3" t="str">
            <v>BT01</v>
          </cell>
          <cell r="E3" t="str">
            <v>Bơm tiêm 1ml, kim 26G x 1/2"</v>
          </cell>
          <cell r="F3" t="str">
            <v>Cái</v>
          </cell>
          <cell r="G3" t="str">
            <v>DT</v>
          </cell>
          <cell r="H3">
            <v>4325</v>
          </cell>
          <cell r="J3">
            <v>48</v>
          </cell>
          <cell r="K3">
            <v>48</v>
          </cell>
          <cell r="L3">
            <v>2400</v>
          </cell>
          <cell r="O3">
            <v>1800</v>
          </cell>
          <cell r="P3">
            <v>5</v>
          </cell>
          <cell r="X3">
            <v>24</v>
          </cell>
          <cell r="AJ3" t="str">
            <v>Dùng tiêm thuốc cho bệnh nhân nội trú, tiểu phẫu,hộp chống sốc.</v>
          </cell>
        </row>
        <row r="4">
          <cell r="D4" t="str">
            <v>B125</v>
          </cell>
          <cell r="E4" t="str">
            <v>Bơm tiêm 1ml, kim 25G x 1"</v>
          </cell>
          <cell r="F4" t="str">
            <v>Cái</v>
          </cell>
          <cell r="G4" t="str">
            <v>DT</v>
          </cell>
          <cell r="H4">
            <v>3420</v>
          </cell>
          <cell r="R4">
            <v>420</v>
          </cell>
          <cell r="X4">
            <v>3000</v>
          </cell>
        </row>
        <row r="5">
          <cell r="D5" t="str">
            <v>BT20</v>
          </cell>
          <cell r="E5" t="str">
            <v>Bơm tiêm 20ml, kim 23G x 1"</v>
          </cell>
          <cell r="F5" t="str">
            <v>Cái</v>
          </cell>
          <cell r="G5" t="str">
            <v>DT</v>
          </cell>
          <cell r="H5">
            <v>3600</v>
          </cell>
          <cell r="K5">
            <v>480</v>
          </cell>
          <cell r="O5">
            <v>240</v>
          </cell>
          <cell r="P5">
            <v>1200</v>
          </cell>
          <cell r="S5">
            <v>1680</v>
          </cell>
        </row>
        <row r="6">
          <cell r="D6" t="str">
            <v>B323</v>
          </cell>
          <cell r="E6" t="str">
            <v>Bơm tiêm 3ml, kim 23G x 1"</v>
          </cell>
          <cell r="F6" t="str">
            <v>Cái</v>
          </cell>
          <cell r="G6" t="str">
            <v>DT</v>
          </cell>
          <cell r="H6">
            <v>18000</v>
          </cell>
          <cell r="U6">
            <v>18000</v>
          </cell>
        </row>
        <row r="7">
          <cell r="D7" t="str">
            <v>B325</v>
          </cell>
          <cell r="E7" t="str">
            <v>Bơm tiêm 3ml, kim 25G x 1"</v>
          </cell>
          <cell r="F7" t="str">
            <v>Cái</v>
          </cell>
          <cell r="G7" t="str">
            <v>DT</v>
          </cell>
          <cell r="H7">
            <v>2640</v>
          </cell>
          <cell r="L7">
            <v>840</v>
          </cell>
          <cell r="N7">
            <v>1200</v>
          </cell>
          <cell r="U7">
            <v>600</v>
          </cell>
        </row>
        <row r="8">
          <cell r="D8" t="str">
            <v>BT05</v>
          </cell>
          <cell r="E8" t="str">
            <v>Bơm tiêm 5 ml, kim 23G x 1"</v>
          </cell>
          <cell r="F8" t="str">
            <v>Cái</v>
          </cell>
          <cell r="G8" t="str">
            <v>DT</v>
          </cell>
          <cell r="H8">
            <v>133200</v>
          </cell>
          <cell r="J8">
            <v>2400</v>
          </cell>
          <cell r="K8">
            <v>840</v>
          </cell>
          <cell r="L8">
            <v>2400</v>
          </cell>
          <cell r="M8">
            <v>120</v>
          </cell>
          <cell r="O8">
            <v>10800</v>
          </cell>
          <cell r="P8">
            <v>7200</v>
          </cell>
          <cell r="S8">
            <v>1200</v>
          </cell>
          <cell r="U8">
            <v>108000</v>
          </cell>
          <cell r="X8">
            <v>240</v>
          </cell>
          <cell r="AJ8" t="str">
            <v>Dùng tiêm thuốc cho bệnh nhân nội trú, tiểu phẫu,hộp chống sốc.</v>
          </cell>
        </row>
        <row r="9">
          <cell r="D9" t="str">
            <v>BT50</v>
          </cell>
          <cell r="E9" t="str">
            <v>Bơm tiêm 50ml,  kim 23G x 1"</v>
          </cell>
          <cell r="F9" t="str">
            <v>Cái</v>
          </cell>
          <cell r="G9" t="str">
            <v>DT</v>
          </cell>
          <cell r="H9">
            <v>600</v>
          </cell>
          <cell r="O9">
            <v>240</v>
          </cell>
          <cell r="S9">
            <v>360</v>
          </cell>
        </row>
        <row r="10">
          <cell r="D10" t="str">
            <v>B50K</v>
          </cell>
          <cell r="E10" t="str">
            <v>Bơm tiêm 50ml không kim đầu to</v>
          </cell>
          <cell r="F10" t="str">
            <v>Cái</v>
          </cell>
          <cell r="G10" t="str">
            <v>DT</v>
          </cell>
          <cell r="H10">
            <v>197</v>
          </cell>
          <cell r="L10">
            <v>72</v>
          </cell>
          <cell r="O10">
            <v>120</v>
          </cell>
          <cell r="P10">
            <v>5</v>
          </cell>
        </row>
        <row r="11">
          <cell r="D11" t="str">
            <v>BTIS</v>
          </cell>
          <cell r="E11" t="str">
            <v>Bơm tiêm insulin các loại, cỡ kim 30G x 1/2</v>
          </cell>
          <cell r="F11" t="str">
            <v>Cái</v>
          </cell>
          <cell r="G11" t="str">
            <v>DT</v>
          </cell>
          <cell r="H11">
            <v>0</v>
          </cell>
        </row>
        <row r="12">
          <cell r="D12" t="str">
            <v>KT18</v>
          </cell>
          <cell r="E12" t="str">
            <v>Kim tiêm rời 18G</v>
          </cell>
          <cell r="F12" t="str">
            <v>Cái</v>
          </cell>
          <cell r="G12" t="str">
            <v>DT</v>
          </cell>
          <cell r="H12">
            <v>13956</v>
          </cell>
          <cell r="J12">
            <v>1500</v>
          </cell>
          <cell r="K12">
            <v>1320</v>
          </cell>
          <cell r="L12">
            <v>72</v>
          </cell>
          <cell r="M12">
            <v>144</v>
          </cell>
          <cell r="O12">
            <v>3600</v>
          </cell>
          <cell r="P12">
            <v>6000</v>
          </cell>
          <cell r="S12">
            <v>1200</v>
          </cell>
          <cell r="X12">
            <v>120</v>
          </cell>
          <cell r="AJ12" t="str">
            <v>Pha thuốc, rút thuốc
có thể tích lớn</v>
          </cell>
        </row>
        <row r="13">
          <cell r="D13" t="str">
            <v>KT23</v>
          </cell>
          <cell r="E13" t="str">
            <v>Kim tiêm rời 23G</v>
          </cell>
          <cell r="F13" t="str">
            <v>Cái</v>
          </cell>
          <cell r="G13" t="str">
            <v>DT</v>
          </cell>
          <cell r="H13">
            <v>7200</v>
          </cell>
          <cell r="V13">
            <v>7200</v>
          </cell>
        </row>
        <row r="14">
          <cell r="D14" t="str">
            <v>KT25</v>
          </cell>
          <cell r="E14" t="str">
            <v>Kim tiêm rời 25G</v>
          </cell>
          <cell r="F14" t="str">
            <v>Cái</v>
          </cell>
          <cell r="G14" t="str">
            <v>DT</v>
          </cell>
          <cell r="H14">
            <v>1800</v>
          </cell>
          <cell r="L14">
            <v>1800</v>
          </cell>
        </row>
        <row r="15">
          <cell r="D15" t="str">
            <v>KHCP</v>
          </cell>
          <cell r="E15" t="str">
            <v>Kim tiêm rời 26G x 1 1/2</v>
          </cell>
          <cell r="F15" t="str">
            <v>Cái</v>
          </cell>
          <cell r="G15" t="str">
            <v>DT</v>
          </cell>
          <cell r="H15">
            <v>1320</v>
          </cell>
          <cell r="L15">
            <v>1320</v>
          </cell>
        </row>
        <row r="16">
          <cell r="D16" t="str">
            <v>CB23</v>
          </cell>
          <cell r="E16" t="str">
            <v>Kim cánh bướm 23G có luer lock</v>
          </cell>
          <cell r="F16" t="str">
            <v>Cái</v>
          </cell>
          <cell r="G16" t="str">
            <v>DT</v>
          </cell>
          <cell r="H16">
            <v>120</v>
          </cell>
          <cell r="X16">
            <v>120</v>
          </cell>
        </row>
        <row r="17">
          <cell r="D17" t="str">
            <v>KL16</v>
          </cell>
          <cell r="E17" t="str">
            <v>Kim luồn tĩnh mạch an toàn, có cánh, có cửa, có đầu bảo vệ, có cản quang ngầm số 16G</v>
          </cell>
          <cell r="F17" t="str">
            <v>Cái</v>
          </cell>
          <cell r="G17" t="str">
            <v>DT</v>
          </cell>
          <cell r="H17">
            <v>65</v>
          </cell>
          <cell r="J17">
            <v>4</v>
          </cell>
          <cell r="K17">
            <v>8</v>
          </cell>
          <cell r="O17">
            <v>24</v>
          </cell>
          <cell r="P17">
            <v>5</v>
          </cell>
          <cell r="X17">
            <v>24</v>
          </cell>
          <cell r="AJ17" t="str">
            <v>Hộp chống sốc</v>
          </cell>
        </row>
        <row r="18">
          <cell r="D18" t="str">
            <v>KL18</v>
          </cell>
          <cell r="E18" t="str">
            <v>Kim luồn tĩnh mạch an toàn, có cánh, có cửa, có đầu bảo vệ, có cản quang ngầm số 18G</v>
          </cell>
          <cell r="F18" t="str">
            <v>Cái</v>
          </cell>
          <cell r="G18" t="str">
            <v>DT</v>
          </cell>
          <cell r="H18">
            <v>150</v>
          </cell>
          <cell r="O18">
            <v>150</v>
          </cell>
        </row>
        <row r="19">
          <cell r="D19" t="str">
            <v>KL22</v>
          </cell>
          <cell r="E19" t="str">
            <v>Kim luồn tĩnh mạch an toàn, có cánh, có cửa, có đầu bảo vệ, có cản quang ngầm số 22G</v>
          </cell>
          <cell r="F19" t="str">
            <v>Cái</v>
          </cell>
          <cell r="G19" t="str">
            <v>DT</v>
          </cell>
          <cell r="H19">
            <v>17136</v>
          </cell>
          <cell r="J19">
            <v>600</v>
          </cell>
          <cell r="K19">
            <v>1320</v>
          </cell>
          <cell r="L19">
            <v>240</v>
          </cell>
          <cell r="M19">
            <v>36</v>
          </cell>
          <cell r="O19">
            <v>7200</v>
          </cell>
          <cell r="P19">
            <v>6000</v>
          </cell>
          <cell r="S19">
            <v>1680</v>
          </cell>
          <cell r="X19">
            <v>60</v>
          </cell>
          <cell r="AJ19" t="str">
            <v>Truyền dịch qua đường tĩnh mạch,Bệnh nhân nội trú</v>
          </cell>
        </row>
        <row r="20">
          <cell r="D20" t="str">
            <v>KL24</v>
          </cell>
          <cell r="E20" t="str">
            <v>Kim luồn tĩnh mạch an toàn, có cánh, có cửa, có đầu bảo vệ, có cản quang ngầm số 24G</v>
          </cell>
          <cell r="F20" t="str">
            <v>Cái</v>
          </cell>
          <cell r="G20" t="str">
            <v>DT</v>
          </cell>
          <cell r="H20">
            <v>4020</v>
          </cell>
          <cell r="O20">
            <v>3600</v>
          </cell>
          <cell r="P20">
            <v>420</v>
          </cell>
        </row>
        <row r="21">
          <cell r="D21" t="str">
            <v>TS25</v>
          </cell>
          <cell r="E21" t="str">
            <v>Kim gây tê tủy sống 25G x 3 1/2" 0,5 x 88mm</v>
          </cell>
          <cell r="F21" t="str">
            <v>Cái</v>
          </cell>
          <cell r="G21" t="str">
            <v>DT</v>
          </cell>
          <cell r="H21">
            <v>360</v>
          </cell>
          <cell r="K21">
            <v>360</v>
          </cell>
        </row>
        <row r="22">
          <cell r="D22" t="str">
            <v>CATM</v>
          </cell>
          <cell r="E22" t="str">
            <v>Catheter tĩnh mạch trung tâm 2 nòng</v>
          </cell>
          <cell r="F22" t="str">
            <v>Cái</v>
          </cell>
          <cell r="G22" t="str">
            <v>DT</v>
          </cell>
          <cell r="H22">
            <v>0</v>
          </cell>
        </row>
        <row r="23">
          <cell r="D23" t="str">
            <v>KCC2</v>
          </cell>
          <cell r="E23" t="str">
            <v>Kim châm cứu dạng vỉ, kim thép vô trùng, đốc kim được cuộn đồng, kích cỡ tương ứng 0.25 x 25 mmm (Kim số 2)</v>
          </cell>
          <cell r="F23" t="str">
            <v>Cây</v>
          </cell>
          <cell r="G23" t="str">
            <v>DT</v>
          </cell>
          <cell r="H23">
            <v>600000</v>
          </cell>
          <cell r="V23">
            <v>600000</v>
          </cell>
        </row>
        <row r="24">
          <cell r="D24" t="str">
            <v>KCC7</v>
          </cell>
          <cell r="E24" t="str">
            <v>Kim châm cứu dạng vỉ, kim thép vô trùng, đốc kim được cuộn đồng, kích cỡ tương ứng 0.25 x 75 mmm (Kim số 7)</v>
          </cell>
          <cell r="F24" t="str">
            <v>Cây</v>
          </cell>
          <cell r="G24" t="str">
            <v>DT</v>
          </cell>
          <cell r="H24">
            <v>6000</v>
          </cell>
          <cell r="V24">
            <v>6000</v>
          </cell>
        </row>
        <row r="25">
          <cell r="D25" t="str">
            <v>NCKL</v>
          </cell>
          <cell r="E25" t="str">
            <v>Nút chặn đuôi kim luồn (có cổng tiêm thuốc) các cỡ</v>
          </cell>
          <cell r="F25" t="str">
            <v>Cái</v>
          </cell>
          <cell r="G25" t="str">
            <v>DT</v>
          </cell>
          <cell r="H25">
            <v>8460</v>
          </cell>
          <cell r="J25">
            <v>60</v>
          </cell>
          <cell r="O25">
            <v>7200</v>
          </cell>
          <cell r="P25">
            <v>1200</v>
          </cell>
          <cell r="AJ25" t="str">
            <v>Bệnh nhân nội trú</v>
          </cell>
        </row>
        <row r="26">
          <cell r="D26" t="str">
            <v>KDC3</v>
          </cell>
          <cell r="E26" t="str">
            <v>Kim châm cứu đẩy chỉ vô trùng dùng 1 lần (cỡ 0.3 x 33mm)</v>
          </cell>
          <cell r="G26" t="str">
            <v>DT</v>
          </cell>
          <cell r="H26">
            <v>7200</v>
          </cell>
          <cell r="V26">
            <v>7200</v>
          </cell>
        </row>
        <row r="27">
          <cell r="D27" t="str">
            <v>COR0</v>
          </cell>
          <cell r="E27" t="str">
            <v>Chỉ collagen số 1 dài 75cm, kim tròn 26mm</v>
          </cell>
          <cell r="F27" t="str">
            <v>Tép</v>
          </cell>
          <cell r="G27" t="str">
            <v>DT</v>
          </cell>
          <cell r="H27">
            <v>0</v>
          </cell>
        </row>
        <row r="28">
          <cell r="D28" t="str">
            <v>COK1</v>
          </cell>
          <cell r="E28" t="str">
            <v>Chỉ collagen số 1 dài 150 cm, không kim.</v>
          </cell>
          <cell r="F28" t="str">
            <v>Tép</v>
          </cell>
          <cell r="G28" t="str">
            <v>DT</v>
          </cell>
          <cell r="H28">
            <v>36</v>
          </cell>
          <cell r="M28">
            <v>36</v>
          </cell>
        </row>
        <row r="29">
          <cell r="D29" t="str">
            <v>COR2</v>
          </cell>
          <cell r="E29" t="str">
            <v>Chỉ collagen số 2/0 dài 75cm, kim tròn dài 26mm</v>
          </cell>
          <cell r="F29" t="str">
            <v>Tép</v>
          </cell>
          <cell r="G29" t="str">
            <v>DT</v>
          </cell>
          <cell r="H29">
            <v>48</v>
          </cell>
          <cell r="J29">
            <v>36</v>
          </cell>
          <cell r="X29">
            <v>12</v>
          </cell>
          <cell r="AJ29" t="str">
            <v>Bệnh nhân phẫu thuật, khâu vết thương phòng tiểu phẫu</v>
          </cell>
        </row>
        <row r="30">
          <cell r="D30" t="str">
            <v>COR3</v>
          </cell>
          <cell r="E30" t="str">
            <v>Chỉ collagen số 3/0 dài 75cm, kim tròn dài 26mm.</v>
          </cell>
          <cell r="F30" t="str">
            <v>Tép</v>
          </cell>
          <cell r="G30" t="str">
            <v>DT</v>
          </cell>
          <cell r="H30">
            <v>204</v>
          </cell>
          <cell r="J30">
            <v>84</v>
          </cell>
          <cell r="K30">
            <v>60</v>
          </cell>
          <cell r="X30">
            <v>60</v>
          </cell>
          <cell r="AJ30" t="str">
            <v>Bệnh nhân phẫu thuật, khâu vết thương phòng tiểu phẫu</v>
          </cell>
        </row>
        <row r="31">
          <cell r="D31" t="str">
            <v>COT3</v>
          </cell>
          <cell r="E31" t="str">
            <v>Chỉ collagen số 3/0 dài 75cm, kim tam giác dài 26mm</v>
          </cell>
          <cell r="F31" t="str">
            <v>Tép</v>
          </cell>
          <cell r="G31" t="str">
            <v>DT</v>
          </cell>
          <cell r="H31">
            <v>840</v>
          </cell>
          <cell r="N31">
            <v>840</v>
          </cell>
        </row>
        <row r="32">
          <cell r="D32" t="str">
            <v>COR4</v>
          </cell>
          <cell r="E32" t="str">
            <v>Chỉ collagen số 4/0 dài 75cm, kim tròn dài 26mm</v>
          </cell>
          <cell r="F32" t="str">
            <v>Tép</v>
          </cell>
          <cell r="G32" t="str">
            <v>DT</v>
          </cell>
          <cell r="H32">
            <v>166</v>
          </cell>
          <cell r="J32">
            <v>36</v>
          </cell>
          <cell r="M32">
            <v>10</v>
          </cell>
          <cell r="X32">
            <v>120</v>
          </cell>
          <cell r="AJ32" t="str">
            <v>Bệnh nhân phẫu thuật, khâu vết thương phòng tiểu phẫu</v>
          </cell>
        </row>
        <row r="33">
          <cell r="D33" t="str">
            <v>COK4</v>
          </cell>
          <cell r="E33" t="str">
            <v>Chỉ collagen 4/0 dài 150cm, không kim</v>
          </cell>
          <cell r="G33" t="str">
            <v>DT</v>
          </cell>
          <cell r="H33">
            <v>264</v>
          </cell>
          <cell r="V33">
            <v>264</v>
          </cell>
        </row>
        <row r="34">
          <cell r="D34" t="str">
            <v>LER2</v>
          </cell>
          <cell r="E34" t="str">
            <v>Chỉ polypropylene số 2/0 dài 90 cm, kim tròn (2 kim) dài 26 mm, vòng kim 1/2c</v>
          </cell>
          <cell r="F34" t="str">
            <v>Tép</v>
          </cell>
          <cell r="G34" t="str">
            <v>DT</v>
          </cell>
          <cell r="H34">
            <v>240</v>
          </cell>
          <cell r="K34">
            <v>240</v>
          </cell>
        </row>
        <row r="35">
          <cell r="D35" t="str">
            <v>NYT2</v>
          </cell>
          <cell r="E35" t="str">
            <v>Chỉ nylon số 2/0 dài 75cm, kim tam giác 20mm, 24mm hoặc 26mm, vòng kim 3/8c</v>
          </cell>
          <cell r="F35" t="str">
            <v>Tép</v>
          </cell>
          <cell r="G35" t="str">
            <v>DT</v>
          </cell>
          <cell r="H35">
            <v>780</v>
          </cell>
          <cell r="J35">
            <v>240</v>
          </cell>
          <cell r="K35">
            <v>180</v>
          </cell>
          <cell r="O35">
            <v>360</v>
          </cell>
          <cell r="AJ35" t="str">
            <v>Bệnh nhân phẫu thuật, khâu vết thương phòng tiểu phẫu</v>
          </cell>
        </row>
        <row r="36">
          <cell r="D36" t="str">
            <v>NYT3</v>
          </cell>
          <cell r="E36" t="str">
            <v>Chỉ nylon số 3/0 dài 75cm, kim tam giác 20mm, 24mm hoặc 26mm, vòng kim 3/8c</v>
          </cell>
          <cell r="F36" t="str">
            <v>Tép</v>
          </cell>
          <cell r="G36" t="str">
            <v>DT</v>
          </cell>
          <cell r="H36">
            <v>2208</v>
          </cell>
          <cell r="J36">
            <v>360</v>
          </cell>
          <cell r="K36">
            <v>480</v>
          </cell>
          <cell r="N36">
            <v>288</v>
          </cell>
          <cell r="O36">
            <v>1080</v>
          </cell>
          <cell r="AJ36" t="str">
            <v>Bệnh nhân phẫu thuật, khâu vết thương phòng tiểu phẫu</v>
          </cell>
        </row>
        <row r="37">
          <cell r="D37" t="str">
            <v>NYT4</v>
          </cell>
          <cell r="E37" t="str">
            <v>Chỉ nylon số 4/0 dài 75cm, kim tam giác dài 18mm, vòng kim 3/8c</v>
          </cell>
          <cell r="F37" t="str">
            <v>Tép</v>
          </cell>
          <cell r="G37" t="str">
            <v>DT</v>
          </cell>
          <cell r="H37">
            <v>1390</v>
          </cell>
          <cell r="J37">
            <v>240</v>
          </cell>
          <cell r="K37">
            <v>780</v>
          </cell>
          <cell r="M37">
            <v>10</v>
          </cell>
          <cell r="O37">
            <v>360</v>
          </cell>
          <cell r="AJ37" t="str">
            <v>Bệnh nhân phẫu thuật, khâu vết thương phòng tiểu phẫu</v>
          </cell>
        </row>
        <row r="38">
          <cell r="D38" t="str">
            <v>NYT5</v>
          </cell>
          <cell r="E38" t="str">
            <v>Chỉ nylon số 5/0 dài 75cm, kim tam giác dài 16mm, vòng kim 3/8c.</v>
          </cell>
          <cell r="F38" t="str">
            <v>Tép</v>
          </cell>
          <cell r="G38" t="str">
            <v>DT</v>
          </cell>
          <cell r="H38">
            <v>312</v>
          </cell>
          <cell r="J38">
            <v>72</v>
          </cell>
          <cell r="L38">
            <v>120</v>
          </cell>
          <cell r="O38">
            <v>120</v>
          </cell>
          <cell r="AJ38" t="str">
            <v>Bệnh nhân phẫu thuật, khâu vết thương phòng tiểu phẫu</v>
          </cell>
        </row>
        <row r="39">
          <cell r="D39" t="str">
            <v>NYT9</v>
          </cell>
          <cell r="E39" t="str">
            <v>Chỉ nylon số 9/0 dài 30cm, 2 kim hình thang dài 6mm, vòng kim 3/8c</v>
          </cell>
          <cell r="F39" t="str">
            <v>Tép</v>
          </cell>
          <cell r="G39" t="str">
            <v>DT</v>
          </cell>
          <cell r="H39">
            <v>60</v>
          </cell>
          <cell r="L39">
            <v>60</v>
          </cell>
        </row>
        <row r="40">
          <cell r="D40" t="str">
            <v>NY10</v>
          </cell>
          <cell r="E40" t="str">
            <v>Chỉ nylon số 10/0 dài 30cm, 2 kim hình thang dài 6mm vòng kim 3/8c</v>
          </cell>
          <cell r="F40" t="str">
            <v>Tép</v>
          </cell>
          <cell r="G40" t="str">
            <v>DT</v>
          </cell>
          <cell r="H40">
            <v>240</v>
          </cell>
          <cell r="L40">
            <v>240</v>
          </cell>
        </row>
        <row r="41">
          <cell r="D41" t="str">
            <v>SIT3</v>
          </cell>
          <cell r="E41" t="str">
            <v>Chỉ Silk số 3/0 dài 75cm, kim tam giác dài 26 mm, vòng kim 3/8c</v>
          </cell>
          <cell r="F41" t="str">
            <v>Tép</v>
          </cell>
          <cell r="G41" t="str">
            <v>DT</v>
          </cell>
          <cell r="H41">
            <v>12</v>
          </cell>
          <cell r="K41">
            <v>12</v>
          </cell>
        </row>
        <row r="42">
          <cell r="D42" t="str">
            <v>LAR1</v>
          </cell>
          <cell r="E42" t="str">
            <v>Chỉ tan tổng hợp đa sợi polyglactin số 1 dài 90cm, kim tròn đầu tròn dài 40 mm, vòng kim 1/2c</v>
          </cell>
          <cell r="F42" t="str">
            <v>Tép</v>
          </cell>
          <cell r="G42" t="str">
            <v>DT</v>
          </cell>
          <cell r="H42">
            <v>180</v>
          </cell>
          <cell r="K42">
            <v>180</v>
          </cell>
        </row>
        <row r="43">
          <cell r="D43" t="str">
            <v>LAR2</v>
          </cell>
          <cell r="E43" t="str">
            <v>Chỉ tan tổng hợp sợi polyglactin số 2/0 dài 90cm, kim tròn đầu tròn dài 36mm, vòng kim 1/2c</v>
          </cell>
          <cell r="F43" t="str">
            <v>Tép</v>
          </cell>
          <cell r="G43" t="str">
            <v>DT</v>
          </cell>
          <cell r="H43">
            <v>540</v>
          </cell>
          <cell r="K43">
            <v>420</v>
          </cell>
          <cell r="O43">
            <v>120</v>
          </cell>
        </row>
        <row r="44">
          <cell r="D44" t="str">
            <v>LAR3</v>
          </cell>
          <cell r="E44" t="str">
            <v xml:space="preserve">Chỉ tan tổng hợp đa sợi polyglactin số 3/0 dài 75cm, kim tròn đầu tròn dài 20mm hoặc 22mm hoặc 24mm hoặc 26mm.       </v>
          </cell>
          <cell r="F44" t="str">
            <v>Tép</v>
          </cell>
          <cell r="G44" t="str">
            <v>DT</v>
          </cell>
          <cell r="H44">
            <v>720</v>
          </cell>
          <cell r="K44">
            <v>600</v>
          </cell>
          <cell r="O44">
            <v>120</v>
          </cell>
        </row>
        <row r="45">
          <cell r="D45" t="str">
            <v>XAR6</v>
          </cell>
          <cell r="E45" t="str">
            <v>Chỉ tan tổng hợp đơn sợi polydioxanone số 6/0 dài 45cm, 1 kim tròn đầu tròn dài 13mm, vòng kim 1/2</v>
          </cell>
          <cell r="F45" t="str">
            <v>Tép</v>
          </cell>
          <cell r="G45" t="str">
            <v>DT</v>
          </cell>
          <cell r="H45">
            <v>36</v>
          </cell>
          <cell r="L45">
            <v>36</v>
          </cell>
        </row>
        <row r="46">
          <cell r="D46" t="str">
            <v>DT20</v>
          </cell>
          <cell r="E46" t="str">
            <v>Dây truyền dịch 20 giọt/ml có màng lọc, có air, không DEHP</v>
          </cell>
          <cell r="F46" t="str">
            <v>Sợi</v>
          </cell>
          <cell r="G46" t="str">
            <v>DT</v>
          </cell>
          <cell r="H46">
            <v>20136</v>
          </cell>
          <cell r="J46">
            <v>1440</v>
          </cell>
          <cell r="K46">
            <v>1200</v>
          </cell>
          <cell r="L46">
            <v>180</v>
          </cell>
          <cell r="M46">
            <v>36</v>
          </cell>
          <cell r="O46">
            <v>3600</v>
          </cell>
          <cell r="P46">
            <v>12000</v>
          </cell>
          <cell r="S46">
            <v>1440</v>
          </cell>
          <cell r="X46">
            <v>240</v>
          </cell>
          <cell r="AJ46" t="str">
            <v>Được sử dụng để truyền dịch, thuốc liên tục vào hệ thống tuần hoàn của người bệnh qua kim luồn tĩnh mạch với tốc độ truyền được kiểm soát</v>
          </cell>
        </row>
        <row r="47">
          <cell r="D47" t="str">
            <v>DA3C</v>
          </cell>
          <cell r="E47" t="str">
            <v>Dây 3 ngã  ≥ 20cm</v>
          </cell>
          <cell r="F47" t="str">
            <v>Cái</v>
          </cell>
          <cell r="G47" t="str">
            <v>DT</v>
          </cell>
          <cell r="H47">
            <v>144</v>
          </cell>
          <cell r="K47">
            <v>24</v>
          </cell>
          <cell r="O47">
            <v>120</v>
          </cell>
        </row>
        <row r="48">
          <cell r="D48" t="str">
            <v>DOTE</v>
          </cell>
          <cell r="E48" t="str">
            <v>Dây oxy 2 nhánh trẻ em 1 cái/bao</v>
          </cell>
          <cell r="F48" t="str">
            <v>Cái</v>
          </cell>
          <cell r="G48" t="str">
            <v>DT</v>
          </cell>
          <cell r="H48">
            <v>65</v>
          </cell>
          <cell r="O48">
            <v>60</v>
          </cell>
          <cell r="P48">
            <v>5</v>
          </cell>
        </row>
        <row r="49">
          <cell r="D49" t="str">
            <v>DONL</v>
          </cell>
          <cell r="E49" t="str">
            <v>Dây oxy 2 nhánh người lớn 1 cái/bao</v>
          </cell>
          <cell r="F49" t="str">
            <v>Cái</v>
          </cell>
          <cell r="G49" t="str">
            <v>DT</v>
          </cell>
          <cell r="H49">
            <v>2800</v>
          </cell>
          <cell r="K49">
            <v>1080</v>
          </cell>
          <cell r="M49">
            <v>36</v>
          </cell>
          <cell r="O49">
            <v>360</v>
          </cell>
          <cell r="P49">
            <v>100</v>
          </cell>
          <cell r="S49">
            <v>1200</v>
          </cell>
          <cell r="X49">
            <v>24</v>
          </cell>
        </row>
        <row r="50">
          <cell r="D50" t="str">
            <v>DNOX</v>
          </cell>
          <cell r="E50" t="str">
            <v>Dây nối oxy</v>
          </cell>
          <cell r="F50" t="str">
            <v>Dây</v>
          </cell>
          <cell r="G50" t="str">
            <v>DT</v>
          </cell>
          <cell r="H50">
            <v>60</v>
          </cell>
          <cell r="O50">
            <v>60</v>
          </cell>
        </row>
        <row r="51">
          <cell r="D51" t="str">
            <v>KDNL</v>
          </cell>
          <cell r="E51" t="str">
            <v>Mask phun khí dung người lớn</v>
          </cell>
          <cell r="F51" t="str">
            <v>Cái</v>
          </cell>
          <cell r="G51" t="str">
            <v>DT</v>
          </cell>
          <cell r="H51">
            <v>970</v>
          </cell>
          <cell r="O51">
            <v>720</v>
          </cell>
          <cell r="P51">
            <v>250</v>
          </cell>
        </row>
        <row r="52">
          <cell r="D52" t="str">
            <v>KDTE</v>
          </cell>
          <cell r="E52" t="str">
            <v>Mask phun khí dung trẻ em</v>
          </cell>
          <cell r="F52" t="str">
            <v>Cái</v>
          </cell>
          <cell r="G52" t="str">
            <v>DT</v>
          </cell>
          <cell r="H52">
            <v>140</v>
          </cell>
          <cell r="O52">
            <v>120</v>
          </cell>
          <cell r="P52">
            <v>20</v>
          </cell>
        </row>
        <row r="53">
          <cell r="D53" t="str">
            <v>MONL</v>
          </cell>
          <cell r="E53" t="str">
            <v>Mask oxy có túi khí người lớn</v>
          </cell>
          <cell r="F53" t="str">
            <v>Cái</v>
          </cell>
          <cell r="G53" t="str">
            <v>DT</v>
          </cell>
          <cell r="H53">
            <v>372</v>
          </cell>
          <cell r="O53">
            <v>360</v>
          </cell>
          <cell r="X53">
            <v>12</v>
          </cell>
        </row>
        <row r="54">
          <cell r="D54" t="str">
            <v>MOTE</v>
          </cell>
          <cell r="E54" t="str">
            <v>Mask oxy có túi khí trẻ em</v>
          </cell>
          <cell r="F54" t="str">
            <v>Cái</v>
          </cell>
          <cell r="G54" t="str">
            <v>DT</v>
          </cell>
          <cell r="H54">
            <v>36</v>
          </cell>
          <cell r="O54">
            <v>36</v>
          </cell>
        </row>
        <row r="55">
          <cell r="D55" t="str">
            <v>MGM4</v>
          </cell>
          <cell r="E55" t="str">
            <v>Mask gây mê số 4</v>
          </cell>
          <cell r="F55" t="str">
            <v>Cái</v>
          </cell>
          <cell r="G55" t="str">
            <v>DT</v>
          </cell>
          <cell r="H55">
            <v>216</v>
          </cell>
          <cell r="K55">
            <v>180</v>
          </cell>
          <cell r="M55">
            <v>36</v>
          </cell>
          <cell r="AF55" t="str">
            <v>Khoa GMHS đề xuất thêm mask gây mê số 5: 24 cái/năm</v>
          </cell>
        </row>
        <row r="56">
          <cell r="D56" t="str">
            <v>MTQ4</v>
          </cell>
          <cell r="E56" t="str">
            <v>Mask thanh quản số 4 (50-70kg)</v>
          </cell>
          <cell r="F56" t="str">
            <v>Cái</v>
          </cell>
          <cell r="G56" t="str">
            <v>DT</v>
          </cell>
          <cell r="H56">
            <v>4</v>
          </cell>
          <cell r="K56">
            <v>4</v>
          </cell>
        </row>
        <row r="57">
          <cell r="D57" t="str">
            <v>DNBT</v>
          </cell>
          <cell r="E57" t="str">
            <v>Dây nối cho máy bơm tiêm tự động không chứa chất DEHP có thể tích tồn lưu nhỏ, dài 140cm</v>
          </cell>
          <cell r="F57" t="str">
            <v>Cái</v>
          </cell>
          <cell r="G57" t="str">
            <v>DT</v>
          </cell>
          <cell r="H57">
            <v>120</v>
          </cell>
          <cell r="O57">
            <v>120</v>
          </cell>
        </row>
        <row r="58">
          <cell r="D58" t="str">
            <v>DATM</v>
          </cell>
          <cell r="E58" t="str">
            <v>Dây truyền máu, chế phẩm máu</v>
          </cell>
          <cell r="F58" t="str">
            <v>Bộ</v>
          </cell>
          <cell r="G58" t="str">
            <v>DT</v>
          </cell>
          <cell r="H58">
            <v>150</v>
          </cell>
          <cell r="O58">
            <v>150</v>
          </cell>
        </row>
        <row r="59">
          <cell r="D59" t="str">
            <v>KQCB</v>
          </cell>
          <cell r="E59" t="str">
            <v>Ống đặt nội khí quản có bóng các cỡ 3; 4; 5; 5,5; 6; 6,5; 7-7,5; 8</v>
          </cell>
          <cell r="F59" t="str">
            <v>Cái</v>
          </cell>
          <cell r="G59" t="str">
            <v>DT</v>
          </cell>
          <cell r="H59">
            <v>300</v>
          </cell>
          <cell r="K59">
            <v>180</v>
          </cell>
          <cell r="O59">
            <v>120</v>
          </cell>
        </row>
        <row r="60">
          <cell r="D60" t="str">
            <v>KQLX</v>
          </cell>
          <cell r="E60" t="str">
            <v>Ống đặt nội khí quản có lò xo các cỡ từ 5,0 đến 6,5</v>
          </cell>
          <cell r="F60" t="str">
            <v>Cái</v>
          </cell>
          <cell r="G60" t="str">
            <v>DT</v>
          </cell>
          <cell r="H60">
            <v>36</v>
          </cell>
          <cell r="M60">
            <v>36</v>
          </cell>
        </row>
        <row r="61">
          <cell r="D61" t="str">
            <v>ONCM</v>
          </cell>
          <cell r="E61" t="str">
            <v>Ống nẫng Cathete Mount</v>
          </cell>
          <cell r="F61" t="str">
            <v>Bộ</v>
          </cell>
          <cell r="G61" t="str">
            <v>DT</v>
          </cell>
          <cell r="H61">
            <v>120</v>
          </cell>
          <cell r="K61">
            <v>120</v>
          </cell>
        </row>
        <row r="62">
          <cell r="D62" t="str">
            <v>HDNL</v>
          </cell>
          <cell r="E62" t="str">
            <v>Ống hút đàm nhi, có khóa số 8F -12F</v>
          </cell>
          <cell r="F62" t="str">
            <v>Sợi</v>
          </cell>
          <cell r="G62" t="str">
            <v>DT</v>
          </cell>
          <cell r="H62">
            <v>60</v>
          </cell>
          <cell r="O62">
            <v>60</v>
          </cell>
        </row>
        <row r="63">
          <cell r="D63" t="str">
            <v>HDTE</v>
          </cell>
          <cell r="E63" t="str">
            <v>Ống hút đàm người lớn, có khóa, số 14 - 16</v>
          </cell>
          <cell r="F63" t="str">
            <v>Sợi</v>
          </cell>
          <cell r="G63" t="str">
            <v>DT</v>
          </cell>
          <cell r="H63">
            <v>396</v>
          </cell>
          <cell r="K63">
            <v>240</v>
          </cell>
          <cell r="M63">
            <v>36</v>
          </cell>
          <cell r="O63">
            <v>120</v>
          </cell>
        </row>
        <row r="64">
          <cell r="D64" t="str">
            <v>OTDD</v>
          </cell>
          <cell r="E64" t="str">
            <v>Ống thông dạ dày số 8-18-20FR (Stomach tube)</v>
          </cell>
          <cell r="F64" t="str">
            <v>Cái</v>
          </cell>
          <cell r="G64" t="str">
            <v>DT</v>
          </cell>
          <cell r="H64">
            <v>70</v>
          </cell>
          <cell r="O64">
            <v>60</v>
          </cell>
          <cell r="P64">
            <v>10</v>
          </cell>
        </row>
        <row r="65">
          <cell r="D65" t="str">
            <v>NE1N</v>
          </cell>
          <cell r="E65" t="str">
            <v>Ống thông tiểu không bóng số 14 - 16Fr (Sonde Nelaton)</v>
          </cell>
          <cell r="F65" t="str">
            <v>Cái</v>
          </cell>
          <cell r="G65" t="str">
            <v>DT</v>
          </cell>
          <cell r="H65">
            <v>20</v>
          </cell>
          <cell r="P65">
            <v>20</v>
          </cell>
        </row>
        <row r="66">
          <cell r="D66" t="str">
            <v>FO2N</v>
          </cell>
          <cell r="E66" t="str">
            <v>Ống thông tiểu có bóng 2 nhánh số 14-16Fr (Sonde Foley)</v>
          </cell>
          <cell r="F66" t="str">
            <v>Cái</v>
          </cell>
          <cell r="G66" t="str">
            <v>DT</v>
          </cell>
          <cell r="H66">
            <v>570</v>
          </cell>
          <cell r="J66">
            <v>60</v>
          </cell>
          <cell r="K66">
            <v>360</v>
          </cell>
          <cell r="O66">
            <v>120</v>
          </cell>
          <cell r="P66">
            <v>30</v>
          </cell>
          <cell r="AJ66" t="str">
            <v>Dẫn lưu nước tiểu trong trường hợp bệnh nhân gây mê, gây tê</v>
          </cell>
        </row>
        <row r="67">
          <cell r="D67" t="str">
            <v>TDNT</v>
          </cell>
          <cell r="E67" t="str">
            <v>Túi nước tiểu</v>
          </cell>
          <cell r="F67" t="str">
            <v>Cái</v>
          </cell>
          <cell r="G67" t="str">
            <v>DT</v>
          </cell>
          <cell r="H67">
            <v>582</v>
          </cell>
          <cell r="J67">
            <v>72</v>
          </cell>
          <cell r="K67">
            <v>360</v>
          </cell>
          <cell r="O67">
            <v>120</v>
          </cell>
          <cell r="P67">
            <v>30</v>
          </cell>
          <cell r="AJ67" t="str">
            <v>Chứa nước tiểu người bệnh</v>
          </cell>
        </row>
        <row r="68">
          <cell r="D68" t="str">
            <v>RECT</v>
          </cell>
          <cell r="E68" t="str">
            <v>Ống thông hậu môn số 24-28Fr (Sonde Rectal)</v>
          </cell>
          <cell r="F68" t="str">
            <v>Cái</v>
          </cell>
          <cell r="G68" t="str">
            <v>DT</v>
          </cell>
          <cell r="H68">
            <v>60</v>
          </cell>
          <cell r="O68">
            <v>60</v>
          </cell>
        </row>
        <row r="69">
          <cell r="D69" t="str">
            <v>KARM</v>
          </cell>
          <cell r="E69" t="str">
            <v>Bộ bơm hút điều hòa Karman</v>
          </cell>
          <cell r="F69" t="str">
            <v>Cái</v>
          </cell>
          <cell r="G69" t="str">
            <v>DT</v>
          </cell>
          <cell r="H69">
            <v>12</v>
          </cell>
          <cell r="X69">
            <v>12</v>
          </cell>
        </row>
        <row r="70">
          <cell r="D70" t="str">
            <v>OHDH</v>
          </cell>
          <cell r="E70" t="str">
            <v>Ống hút thai tiệt trùng số 4-5-6</v>
          </cell>
          <cell r="F70" t="str">
            <v>Cái</v>
          </cell>
          <cell r="G70" t="str">
            <v>DT</v>
          </cell>
          <cell r="H70">
            <v>648</v>
          </cell>
          <cell r="X70">
            <v>648</v>
          </cell>
        </row>
        <row r="71">
          <cell r="D71" t="str">
            <v>DM10</v>
          </cell>
          <cell r="E71" t="str">
            <v>Lưỡi dao mổ tiệt trùng, thép carbon/thép không gỉ số 10</v>
          </cell>
          <cell r="F71" t="str">
            <v>Cái</v>
          </cell>
          <cell r="G71" t="str">
            <v>DT</v>
          </cell>
          <cell r="H71">
            <v>60</v>
          </cell>
          <cell r="K71">
            <v>60</v>
          </cell>
        </row>
        <row r="72">
          <cell r="D72" t="str">
            <v>DM11</v>
          </cell>
          <cell r="E72" t="str">
            <v>Lưỡi dao mổ tiệt trùng, thép carbon/thép không gỉ số 11</v>
          </cell>
          <cell r="F72" t="str">
            <v>Cái</v>
          </cell>
          <cell r="G72" t="str">
            <v>DT</v>
          </cell>
          <cell r="H72">
            <v>3660</v>
          </cell>
          <cell r="J72">
            <v>840</v>
          </cell>
          <cell r="K72">
            <v>120</v>
          </cell>
          <cell r="L72">
            <v>1440</v>
          </cell>
          <cell r="N72">
            <v>360</v>
          </cell>
          <cell r="O72">
            <v>720</v>
          </cell>
          <cell r="X72">
            <v>180</v>
          </cell>
          <cell r="AJ72" t="str">
            <v>Rạch da và tổ chức dưới da trong quá trình phẫu thuật</v>
          </cell>
        </row>
        <row r="73">
          <cell r="D73" t="str">
            <v>DM12</v>
          </cell>
          <cell r="E73" t="str">
            <v>Lưỡi dao mổ tiệt trùng, thép carbon/thép không gỉ số 12</v>
          </cell>
          <cell r="F73" t="str">
            <v>Cái</v>
          </cell>
          <cell r="G73" t="str">
            <v>DT</v>
          </cell>
          <cell r="H73">
            <v>36</v>
          </cell>
          <cell r="M73">
            <v>36</v>
          </cell>
        </row>
        <row r="74">
          <cell r="D74" t="str">
            <v>DM15</v>
          </cell>
          <cell r="E74" t="str">
            <v>Lưỡi dao mổ tiệt trùng, thép carbon/thép không gỉ số 15</v>
          </cell>
          <cell r="F74" t="str">
            <v>Cái</v>
          </cell>
          <cell r="G74" t="str">
            <v>DT</v>
          </cell>
          <cell r="H74">
            <v>2650</v>
          </cell>
          <cell r="J74">
            <v>780</v>
          </cell>
          <cell r="K74">
            <v>960</v>
          </cell>
          <cell r="L74">
            <v>540</v>
          </cell>
          <cell r="M74">
            <v>10</v>
          </cell>
          <cell r="N74">
            <v>360</v>
          </cell>
          <cell r="AJ74">
            <v>0</v>
          </cell>
        </row>
        <row r="75">
          <cell r="D75" t="str">
            <v>BB10</v>
          </cell>
          <cell r="E75" t="str">
            <v>Băng bột 10cm x 2,7m</v>
          </cell>
          <cell r="F75" t="str">
            <v>Cuộn</v>
          </cell>
          <cell r="G75" t="str">
            <v>DT</v>
          </cell>
          <cell r="H75">
            <v>1440</v>
          </cell>
          <cell r="J75">
            <v>1440</v>
          </cell>
          <cell r="AJ75" t="str">
            <v>Dùng trong các trường hợp gãy xương, sau phẫu thuật, điều trị xương khớp</v>
          </cell>
        </row>
        <row r="76">
          <cell r="D76" t="str">
            <v>BB15</v>
          </cell>
          <cell r="E76" t="str">
            <v>Băng bột 15cm x 2,7m</v>
          </cell>
          <cell r="F76" t="str">
            <v>Cuộn</v>
          </cell>
          <cell r="G76" t="str">
            <v>DT</v>
          </cell>
          <cell r="H76">
            <v>1200</v>
          </cell>
          <cell r="J76">
            <v>1200</v>
          </cell>
          <cell r="AJ76">
            <v>0</v>
          </cell>
        </row>
        <row r="77">
          <cell r="D77" t="str">
            <v>BT2M</v>
          </cell>
          <cell r="E77" t="str">
            <v>Băng thun trắng 2 móc 7,5cm x 2m</v>
          </cell>
          <cell r="F77" t="str">
            <v>Cuộn</v>
          </cell>
          <cell r="G77" t="str">
            <v>DT</v>
          </cell>
          <cell r="H77">
            <v>120</v>
          </cell>
          <cell r="J77">
            <v>120</v>
          </cell>
          <cell r="AJ77" t="str">
            <v>Cố định băng gạc, quấn giữ nẹp bột, băng ép và băng hỗ trợ trong bong gân, giãn dây chằng...
- Băng nén ép cầm máu, giữ vật liệu băng đó tại chỗ không bị xê dịch.</v>
          </cell>
        </row>
        <row r="78">
          <cell r="D78" t="str">
            <v>BT3M</v>
          </cell>
          <cell r="E78" t="str">
            <v>Băng thun trắng 3 móc 10cm x 2m</v>
          </cell>
          <cell r="F78" t="str">
            <v>Cuộn</v>
          </cell>
          <cell r="G78" t="str">
            <v>DT</v>
          </cell>
          <cell r="H78">
            <v>816</v>
          </cell>
          <cell r="J78">
            <v>300</v>
          </cell>
          <cell r="K78">
            <v>180</v>
          </cell>
          <cell r="L78">
            <v>96</v>
          </cell>
          <cell r="O78">
            <v>240</v>
          </cell>
          <cell r="AJ78" t="str">
            <v>Cố định băng gạc, quấn giữ nẹp bột, băng ép và băng hỗ trợ trong bong gân, giãn dây chằng...
- Băng nén ép cầm máu, giữ vật liệu băng đó tại chỗ không bị xê dịch.</v>
          </cell>
        </row>
        <row r="79">
          <cell r="D79" t="str">
            <v>BC09</v>
          </cell>
          <cell r="E79" t="str">
            <v>Băng cuộn y tế 9cm x 2,5m</v>
          </cell>
          <cell r="F79" t="str">
            <v>Cuộn</v>
          </cell>
          <cell r="G79" t="str">
            <v>DT</v>
          </cell>
          <cell r="H79">
            <v>2810</v>
          </cell>
          <cell r="J79">
            <v>1560</v>
          </cell>
          <cell r="O79">
            <v>1200</v>
          </cell>
          <cell r="P79">
            <v>50</v>
          </cell>
          <cell r="AJ79" t="str">
            <v>Dùng băng vết thương, cố định treo tay</v>
          </cell>
        </row>
        <row r="80">
          <cell r="D80" t="str">
            <v>BC15</v>
          </cell>
          <cell r="E80" t="str">
            <v>Băng cuộn bản lớn 15cm x 10m Urgoderm hoặc tương đương</v>
          </cell>
          <cell r="F80" t="str">
            <v>Cuộn</v>
          </cell>
          <cell r="G80" t="str">
            <v>DT</v>
          </cell>
          <cell r="H80">
            <v>18</v>
          </cell>
          <cell r="J80">
            <v>6</v>
          </cell>
          <cell r="K80">
            <v>12</v>
          </cell>
          <cell r="AJ80" t="str">
            <v>Dùng băng vết thương sạch</v>
          </cell>
        </row>
        <row r="81">
          <cell r="D81" t="str">
            <v>BKLN</v>
          </cell>
          <cell r="E81" t="str">
            <v>Băng keo lụa 2,5cm x 9m</v>
          </cell>
          <cell r="F81" t="str">
            <v>Cuộn</v>
          </cell>
          <cell r="G81" t="str">
            <v>DT</v>
          </cell>
          <cell r="H81">
            <v>3328</v>
          </cell>
          <cell r="J81">
            <v>900</v>
          </cell>
          <cell r="K81">
            <v>144</v>
          </cell>
          <cell r="L81">
            <v>60</v>
          </cell>
          <cell r="M81">
            <v>2</v>
          </cell>
          <cell r="O81">
            <v>432</v>
          </cell>
          <cell r="P81">
            <v>480</v>
          </cell>
          <cell r="R81">
            <v>2</v>
          </cell>
          <cell r="S81">
            <v>144</v>
          </cell>
          <cell r="U81">
            <v>1152</v>
          </cell>
          <cell r="X81">
            <v>12</v>
          </cell>
          <cell r="AJ81" t="str">
            <v>Dùng trong thay băng, tiểu phẫu cố định vết thương, kim luồn...</v>
          </cell>
        </row>
        <row r="82">
          <cell r="D82" t="str">
            <v>BDCN</v>
          </cell>
          <cell r="E82" t="str">
            <v>Băng dính cá nhân kích thước tương đương 2cm x 6cm</v>
          </cell>
          <cell r="F82" t="str">
            <v>Miếng</v>
          </cell>
          <cell r="G82" t="str">
            <v>DT</v>
          </cell>
          <cell r="H82">
            <v>2940</v>
          </cell>
          <cell r="K82">
            <v>840</v>
          </cell>
          <cell r="M82">
            <v>180</v>
          </cell>
          <cell r="O82">
            <v>1200</v>
          </cell>
          <cell r="R82">
            <v>600</v>
          </cell>
          <cell r="U82">
            <v>60</v>
          </cell>
          <cell r="X82">
            <v>60</v>
          </cell>
        </row>
        <row r="83">
          <cell r="D83" t="str">
            <v>GARO</v>
          </cell>
          <cell r="E83" t="str">
            <v xml:space="preserve">Băng garo </v>
          </cell>
          <cell r="F83" t="str">
            <v>Sợi</v>
          </cell>
          <cell r="G83" t="str">
            <v>DT</v>
          </cell>
          <cell r="H83">
            <v>299</v>
          </cell>
          <cell r="J83">
            <v>8</v>
          </cell>
          <cell r="K83">
            <v>6</v>
          </cell>
          <cell r="L83">
            <v>1</v>
          </cell>
          <cell r="M83">
            <v>2</v>
          </cell>
          <cell r="O83">
            <v>120</v>
          </cell>
          <cell r="P83">
            <v>30</v>
          </cell>
          <cell r="U83">
            <v>120</v>
          </cell>
          <cell r="X83">
            <v>12</v>
          </cell>
        </row>
        <row r="84">
          <cell r="D84" t="str">
            <v>GPTT</v>
          </cell>
          <cell r="E84" t="str">
            <v>Găng phẫu thuật tiệt trùng số 6,5 - 7 - 7.5</v>
          </cell>
          <cell r="F84" t="str">
            <v>Đôi</v>
          </cell>
          <cell r="G84" t="str">
            <v>DT</v>
          </cell>
          <cell r="H84">
            <v>14168</v>
          </cell>
          <cell r="J84">
            <v>840</v>
          </cell>
          <cell r="K84">
            <v>3600</v>
          </cell>
          <cell r="L84">
            <v>2640</v>
          </cell>
          <cell r="M84">
            <v>108</v>
          </cell>
          <cell r="O84">
            <v>1800</v>
          </cell>
          <cell r="P84">
            <v>20</v>
          </cell>
          <cell r="R84">
            <v>600</v>
          </cell>
          <cell r="V84">
            <v>3600</v>
          </cell>
          <cell r="X84">
            <v>960</v>
          </cell>
          <cell r="AJ84" t="str">
            <v>Sử dụng cho TTPT cần vô trùng</v>
          </cell>
        </row>
        <row r="85">
          <cell r="D85" t="str">
            <v>GTCD</v>
          </cell>
          <cell r="E85" t="str">
            <v>Găng tay cổ dài cỡ S - M,  chiều dài: 280 mm ± 5 mm.</v>
          </cell>
          <cell r="F85" t="str">
            <v>Đôi</v>
          </cell>
          <cell r="G85" t="str">
            <v>DT</v>
          </cell>
          <cell r="H85">
            <v>7740</v>
          </cell>
          <cell r="J85">
            <v>2940</v>
          </cell>
          <cell r="L85">
            <v>3600</v>
          </cell>
          <cell r="O85">
            <v>1200</v>
          </cell>
          <cell r="AJ85" t="str">
            <v>Sử dụng cho các ca thủ thuật đơn giản (găng được hấp)</v>
          </cell>
        </row>
        <row r="86">
          <cell r="D86" t="str">
            <v>GKCB</v>
          </cell>
          <cell r="E86" t="str">
            <v>Găng kiểm tra y tế cỡ S - M</v>
          </cell>
          <cell r="F86" t="str">
            <v>Đôi</v>
          </cell>
          <cell r="G86" t="str">
            <v>DT</v>
          </cell>
          <cell r="H86">
            <v>177200</v>
          </cell>
          <cell r="J86">
            <v>20400</v>
          </cell>
          <cell r="K86">
            <v>3000</v>
          </cell>
          <cell r="L86">
            <v>13200</v>
          </cell>
          <cell r="M86">
            <v>7200</v>
          </cell>
          <cell r="N86">
            <v>26400</v>
          </cell>
          <cell r="O86">
            <v>12000</v>
          </cell>
          <cell r="P86">
            <v>6000</v>
          </cell>
          <cell r="Q86">
            <v>600</v>
          </cell>
          <cell r="R86">
            <v>2400</v>
          </cell>
          <cell r="S86">
            <v>30000</v>
          </cell>
          <cell r="T86">
            <v>12000</v>
          </cell>
          <cell r="U86">
            <v>18000</v>
          </cell>
          <cell r="V86">
            <v>3000</v>
          </cell>
          <cell r="W86">
            <v>3000</v>
          </cell>
          <cell r="X86">
            <v>18000</v>
          </cell>
          <cell r="AB86">
            <v>100</v>
          </cell>
          <cell r="AC86">
            <v>100</v>
          </cell>
          <cell r="AD86">
            <v>1800</v>
          </cell>
          <cell r="AJ86" t="str">
            <v>Giúp ngăn ngừa các nguy cơ lây nhiễm bệnh trong quá trình tiếp xúc giữa bệnh nhân và NVYT
dùng trong thay băng, bó bột…</v>
          </cell>
        </row>
        <row r="87">
          <cell r="D87" t="str">
            <v>BGHN</v>
          </cell>
          <cell r="E87" t="str">
            <v>Bông gòn y tế thấm nước</v>
          </cell>
          <cell r="F87" t="str">
            <v>Kg</v>
          </cell>
          <cell r="G87" t="str">
            <v>DT</v>
          </cell>
          <cell r="H87">
            <v>296</v>
          </cell>
          <cell r="J87">
            <v>24</v>
          </cell>
          <cell r="K87">
            <v>1</v>
          </cell>
          <cell r="L87">
            <v>36</v>
          </cell>
          <cell r="M87">
            <v>5</v>
          </cell>
          <cell r="N87">
            <v>18</v>
          </cell>
          <cell r="O87">
            <v>24</v>
          </cell>
          <cell r="P87">
            <v>12</v>
          </cell>
          <cell r="R87">
            <v>2</v>
          </cell>
          <cell r="S87">
            <v>4</v>
          </cell>
          <cell r="T87">
            <v>2</v>
          </cell>
          <cell r="U87">
            <v>48</v>
          </cell>
          <cell r="V87">
            <v>72</v>
          </cell>
          <cell r="X87">
            <v>48</v>
          </cell>
          <cell r="AJ87" t="str">
            <v>Dùng sát khuẩn vùng tiêm, thay băng tiểu phẫu</v>
          </cell>
        </row>
        <row r="88">
          <cell r="D88" t="str">
            <v>BKHN</v>
          </cell>
          <cell r="E88" t="str">
            <v>Bông gòn y tế không thấm nước</v>
          </cell>
          <cell r="F88" t="str">
            <v>Kg</v>
          </cell>
          <cell r="G88" t="str">
            <v>DT</v>
          </cell>
          <cell r="H88">
            <v>36</v>
          </cell>
          <cell r="J88">
            <v>36</v>
          </cell>
          <cell r="AJ88" t="str">
            <v>Dùng lót bó bột</v>
          </cell>
        </row>
        <row r="89">
          <cell r="D89" t="str">
            <v>G06K</v>
          </cell>
          <cell r="E89" t="str">
            <v xml:space="preserve">Gạc phẫu thuật tiệt trùng 10cm x 10cm x 6 lớp </v>
          </cell>
          <cell r="F89" t="str">
            <v>Miếng</v>
          </cell>
          <cell r="G89" t="str">
            <v>DT</v>
          </cell>
          <cell r="H89">
            <v>207000</v>
          </cell>
          <cell r="J89">
            <v>84000</v>
          </cell>
          <cell r="K89">
            <v>36000</v>
          </cell>
          <cell r="L89">
            <v>8400</v>
          </cell>
          <cell r="M89">
            <v>3000</v>
          </cell>
          <cell r="O89">
            <v>24000</v>
          </cell>
          <cell r="P89">
            <v>12000</v>
          </cell>
          <cell r="R89">
            <v>2400</v>
          </cell>
          <cell r="S89">
            <v>36000</v>
          </cell>
          <cell r="X89">
            <v>1200</v>
          </cell>
        </row>
        <row r="90">
          <cell r="D90" t="str">
            <v>G06Q</v>
          </cell>
          <cell r="E90" t="str">
            <v>Gạc phẫu thuật tiệt trùng 10cm x 10cm x 6 lớp có cản quang</v>
          </cell>
          <cell r="F90" t="str">
            <v>Miếng</v>
          </cell>
          <cell r="G90" t="str">
            <v>DT</v>
          </cell>
          <cell r="H90">
            <v>120</v>
          </cell>
          <cell r="K90">
            <v>120</v>
          </cell>
          <cell r="AJ90" t="str">
            <v>Dùng để sát trùng diện rộng vết mổ, thấm máu dịch tiết của người bệnh ngoài ra còn được dùng để băng đắp vết thương sau phẫu thuật,..</v>
          </cell>
        </row>
        <row r="91">
          <cell r="D91" t="str">
            <v>G30C</v>
          </cell>
          <cell r="E91" t="str">
            <v>Gạc phẫu thuật tiệt trùng 30cm x 30cm x 6 lớp có cản quang</v>
          </cell>
          <cell r="F91" t="str">
            <v>Miếng</v>
          </cell>
          <cell r="G91" t="str">
            <v>DT</v>
          </cell>
          <cell r="H91">
            <v>60</v>
          </cell>
          <cell r="K91">
            <v>60</v>
          </cell>
        </row>
        <row r="92">
          <cell r="D92" t="str">
            <v>GH08</v>
          </cell>
          <cell r="E92" t="str">
            <v>Gạc hút y tế khổ 0.8m</v>
          </cell>
          <cell r="F92" t="str">
            <v>Mét</v>
          </cell>
          <cell r="G92" t="str">
            <v>DT</v>
          </cell>
          <cell r="H92">
            <v>96</v>
          </cell>
          <cell r="L92">
            <v>96</v>
          </cell>
        </row>
        <row r="93">
          <cell r="D93" t="str">
            <v>DL4K</v>
          </cell>
          <cell r="E93" t="str">
            <v>Gạc dẫn lưu vô trùng size: 1cm x 300cm x 4 lớp</v>
          </cell>
          <cell r="F93" t="str">
            <v>Cuộn</v>
          </cell>
          <cell r="G93" t="str">
            <v>DT</v>
          </cell>
          <cell r="H93">
            <v>84</v>
          </cell>
          <cell r="J93">
            <v>36</v>
          </cell>
          <cell r="M93">
            <v>12</v>
          </cell>
          <cell r="O93">
            <v>36</v>
          </cell>
          <cell r="AJ93" t="str">
            <v>Dùng dẫn lưu các vết thương nhiễm khuẩn</v>
          </cell>
        </row>
        <row r="94">
          <cell r="D94" t="str">
            <v>MICM</v>
          </cell>
          <cell r="E94" t="str">
            <v>Miếng cầm máu phẫu thuật Spongostan hoặc tương đương, kích thước 70mm x 50mm x 10mm</v>
          </cell>
          <cell r="F94" t="str">
            <v>Miếng</v>
          </cell>
          <cell r="G94" t="str">
            <v>DT</v>
          </cell>
          <cell r="H94">
            <v>300</v>
          </cell>
          <cell r="K94">
            <v>180</v>
          </cell>
          <cell r="N94">
            <v>120</v>
          </cell>
        </row>
        <row r="95">
          <cell r="D95" t="str">
            <v>GESA</v>
          </cell>
          <cell r="E95" t="str">
            <v>Gel siêu âm</v>
          </cell>
          <cell r="F95" t="str">
            <v>Kg</v>
          </cell>
          <cell r="G95" t="str">
            <v>DT</v>
          </cell>
          <cell r="H95">
            <v>1053</v>
          </cell>
          <cell r="L95">
            <v>3</v>
          </cell>
          <cell r="T95">
            <v>960</v>
          </cell>
          <cell r="V95">
            <v>72</v>
          </cell>
          <cell r="X95">
            <v>18</v>
          </cell>
        </row>
        <row r="96">
          <cell r="D96" t="str">
            <v>GBMC</v>
          </cell>
          <cell r="E96" t="str">
            <v>Gel tra mắt Carbomer 0,2%, 10g/tuýp</v>
          </cell>
          <cell r="F96" t="str">
            <v>Tuýp</v>
          </cell>
          <cell r="G96" t="str">
            <v>DT</v>
          </cell>
          <cell r="H96">
            <v>0</v>
          </cell>
          <cell r="AG96" t="str">
            <v>Chuyển sang gói thuốc</v>
          </cell>
        </row>
        <row r="97">
          <cell r="D97" t="str">
            <v>GETT</v>
          </cell>
          <cell r="E97" t="str">
            <v>Gel bôi trơn trong Nội soi K-Y hoặc tương đương</v>
          </cell>
          <cell r="F97" t="str">
            <v>Gram</v>
          </cell>
          <cell r="G97" t="str">
            <v>DT</v>
          </cell>
          <cell r="H97">
            <v>9380</v>
          </cell>
          <cell r="J97">
            <v>2952</v>
          </cell>
          <cell r="K97">
            <v>3936</v>
          </cell>
          <cell r="O97">
            <v>1968</v>
          </cell>
          <cell r="P97">
            <v>164</v>
          </cell>
          <cell r="S97">
            <v>360</v>
          </cell>
          <cell r="AJ97" t="str">
            <v>Dùng để thăm khám</v>
          </cell>
        </row>
        <row r="98">
          <cell r="D98" t="str">
            <v>DT3C</v>
          </cell>
          <cell r="E98" t="str">
            <v>Giấy điện tim 3 cần 63mm x 30m, lõi tròn bằng nhựa cứng</v>
          </cell>
          <cell r="F98" t="str">
            <v>Cuộn</v>
          </cell>
          <cell r="G98" t="str">
            <v>DT</v>
          </cell>
          <cell r="H98">
            <v>270</v>
          </cell>
          <cell r="O98">
            <v>240</v>
          </cell>
          <cell r="P98">
            <v>30</v>
          </cell>
        </row>
        <row r="99">
          <cell r="D99" t="str">
            <v>GISA</v>
          </cell>
          <cell r="E99" t="str">
            <v>Giấy in siêu âm khổ 110mm*20m, 110S</v>
          </cell>
          <cell r="F99" t="str">
            <v>Cuộn</v>
          </cell>
          <cell r="G99" t="str">
            <v>DT</v>
          </cell>
          <cell r="H99">
            <v>0</v>
          </cell>
        </row>
        <row r="100">
          <cell r="D100" t="str">
            <v>GIKX</v>
          </cell>
          <cell r="E100" t="str">
            <v>Giấy in khúc xạ kích thước 57mm, đường kính cuộn 45mm</v>
          </cell>
          <cell r="F100" t="str">
            <v>Cuộn</v>
          </cell>
          <cell r="G100" t="str">
            <v>DT</v>
          </cell>
          <cell r="H100">
            <v>60</v>
          </cell>
          <cell r="L100">
            <v>60</v>
          </cell>
        </row>
        <row r="101">
          <cell r="D101" t="str">
            <v>MEDI</v>
          </cell>
          <cell r="E101" t="str">
            <v>Giấy in nhiệt sản khoa cỡ 112 mm x 100mm x 150 tờ</v>
          </cell>
          <cell r="F101" t="str">
            <v>Xấp</v>
          </cell>
          <cell r="G101" t="str">
            <v>DT</v>
          </cell>
          <cell r="H101">
            <v>24</v>
          </cell>
          <cell r="X101">
            <v>24</v>
          </cell>
        </row>
        <row r="102">
          <cell r="D102" t="str">
            <v>GIMS</v>
          </cell>
          <cell r="E102" t="str">
            <v>Giấy in Monitor Sản khoa size 152mm x 90mm x 150 tờ</v>
          </cell>
          <cell r="F102" t="str">
            <v>Xấp</v>
          </cell>
          <cell r="G102" t="str">
            <v>DT</v>
          </cell>
          <cell r="H102">
            <v>48</v>
          </cell>
          <cell r="X102">
            <v>48</v>
          </cell>
        </row>
        <row r="103">
          <cell r="D103" t="str">
            <v>PH26</v>
          </cell>
          <cell r="E103" t="str">
            <v>Phim kỹ thuật số tương đương FUJI DRYPIX 4000 (26cm x 36cm)</v>
          </cell>
          <cell r="F103" t="str">
            <v>Tấm</v>
          </cell>
          <cell r="G103" t="str">
            <v>DT</v>
          </cell>
          <cell r="H103">
            <v>19200</v>
          </cell>
          <cell r="T103">
            <v>19200</v>
          </cell>
        </row>
        <row r="104">
          <cell r="D104" t="str">
            <v>PH25</v>
          </cell>
          <cell r="E104" t="str">
            <v>Phim kỹ thuật số tương đương FUJI DRYPIX 4000 (20cm x 25cm)</v>
          </cell>
          <cell r="F104" t="str">
            <v>Tấm</v>
          </cell>
          <cell r="G104" t="str">
            <v>DT</v>
          </cell>
          <cell r="H104">
            <v>78000</v>
          </cell>
          <cell r="T104">
            <v>78000</v>
          </cell>
        </row>
        <row r="105">
          <cell r="D105" t="str">
            <v>PHNH</v>
          </cell>
          <cell r="E105" t="str">
            <v>Phim nha</v>
          </cell>
          <cell r="F105" t="str">
            <v>Tấm</v>
          </cell>
          <cell r="G105" t="str">
            <v>DT</v>
          </cell>
          <cell r="H105">
            <v>12000</v>
          </cell>
          <cell r="T105">
            <v>12000</v>
          </cell>
        </row>
        <row r="106">
          <cell r="D106" t="str">
            <v>HCRP</v>
          </cell>
          <cell r="E106" t="str">
            <v>Hóa chất rửa phim quy ước (Auto Fixer + Auto Developer)</v>
          </cell>
          <cell r="F106" t="str">
            <v>Bộ</v>
          </cell>
          <cell r="G106" t="str">
            <v>DT</v>
          </cell>
          <cell r="H106">
            <v>6</v>
          </cell>
          <cell r="T106">
            <v>6</v>
          </cell>
        </row>
        <row r="107">
          <cell r="D107" t="str">
            <v>CDKV</v>
          </cell>
          <cell r="E107" t="str">
            <v>Băng cố định khớp vai (Đai Desault)</v>
          </cell>
          <cell r="F107" t="str">
            <v>Cái</v>
          </cell>
          <cell r="G107" t="str">
            <v>DT</v>
          </cell>
          <cell r="H107">
            <v>72</v>
          </cell>
          <cell r="J107">
            <v>48</v>
          </cell>
          <cell r="O107">
            <v>24</v>
          </cell>
          <cell r="AJ107" t="str">
            <v>Dùng cho các trường hợp chấn thương vai, trật khớp cùng đòn, xương cánh tay…</v>
          </cell>
        </row>
        <row r="108">
          <cell r="D108" t="str">
            <v>DATL</v>
          </cell>
          <cell r="E108" t="str">
            <v>Đai cột sống thắt lưng các cỡ</v>
          </cell>
          <cell r="F108" t="str">
            <v>Cái</v>
          </cell>
          <cell r="G108" t="str">
            <v>DT</v>
          </cell>
          <cell r="H108">
            <v>24</v>
          </cell>
          <cell r="O108">
            <v>24</v>
          </cell>
        </row>
        <row r="109">
          <cell r="D109" t="str">
            <v>DAXD</v>
          </cell>
          <cell r="E109" t="str">
            <v>Đai xương đòn các cỡ</v>
          </cell>
          <cell r="F109" t="str">
            <v>Cái</v>
          </cell>
          <cell r="G109" t="str">
            <v>DT</v>
          </cell>
          <cell r="H109">
            <v>84</v>
          </cell>
          <cell r="J109">
            <v>60</v>
          </cell>
          <cell r="O109">
            <v>24</v>
          </cell>
          <cell r="AJ109" t="str">
            <v>Dùng cho bệnh nhân gãy xương đòn</v>
          </cell>
        </row>
        <row r="110">
          <cell r="D110" t="str">
            <v>NVCT</v>
          </cell>
          <cell r="E110" t="str">
            <v>Nẹp vải cẳng tay trái, phải các cỡ</v>
          </cell>
          <cell r="F110" t="str">
            <v>Cái</v>
          </cell>
          <cell r="G110" t="str">
            <v>DT</v>
          </cell>
          <cell r="H110">
            <v>108</v>
          </cell>
          <cell r="J110">
            <v>60</v>
          </cell>
          <cell r="O110">
            <v>48</v>
          </cell>
          <cell r="AJ110" t="str">
            <v>Các trường hợp chấn thương cổ tay, gãy xương cẳng tay…</v>
          </cell>
        </row>
        <row r="111">
          <cell r="D111" t="str">
            <v>NCXN</v>
          </cell>
          <cell r="E111" t="str">
            <v>Nẹp chống xoay (ngắn)</v>
          </cell>
          <cell r="F111" t="str">
            <v>Cái</v>
          </cell>
          <cell r="G111" t="str">
            <v>DT</v>
          </cell>
          <cell r="H111">
            <v>24</v>
          </cell>
          <cell r="O111">
            <v>24</v>
          </cell>
        </row>
        <row r="112">
          <cell r="D112" t="str">
            <v>NECC</v>
          </cell>
          <cell r="E112" t="str">
            <v>Nẹp cổ cứng các cỡ</v>
          </cell>
          <cell r="F112" t="str">
            <v>Cái</v>
          </cell>
          <cell r="G112" t="str">
            <v>DT</v>
          </cell>
          <cell r="H112">
            <v>24</v>
          </cell>
          <cell r="O112">
            <v>24</v>
          </cell>
        </row>
        <row r="113">
          <cell r="D113" t="str">
            <v>NECB</v>
          </cell>
          <cell r="E113" t="str">
            <v>Nẹp vải cẳng bàn chân trái, phải các cỡ</v>
          </cell>
          <cell r="F113" t="str">
            <v>Cái</v>
          </cell>
          <cell r="G113" t="str">
            <v>DT</v>
          </cell>
          <cell r="H113">
            <v>108</v>
          </cell>
          <cell r="J113">
            <v>60</v>
          </cell>
          <cell r="O113">
            <v>48</v>
          </cell>
          <cell r="AJ113" t="str">
            <v>Dùng cho các trường hợp bong gân cổ chân, gãy xương bàn chân…</v>
          </cell>
        </row>
        <row r="114">
          <cell r="D114" t="str">
            <v>NEDD</v>
          </cell>
          <cell r="E114" t="str">
            <v>Nẹp đùi dài (Zimmer) các cỡ</v>
          </cell>
          <cell r="F114" t="str">
            <v>Cái</v>
          </cell>
          <cell r="G114" t="str">
            <v>DT</v>
          </cell>
          <cell r="H114">
            <v>48</v>
          </cell>
          <cell r="J114">
            <v>24</v>
          </cell>
          <cell r="O114">
            <v>24</v>
          </cell>
          <cell r="AJ114" t="str">
            <v>Dùng cho bệnh nhân gãy 1/3 trên xương cẳng chân, chấn thương khớp gối, xương bánh chè…</v>
          </cell>
        </row>
        <row r="115">
          <cell r="D115" t="str">
            <v>NNNT</v>
          </cell>
          <cell r="E115" t="str">
            <v>Nẹp nhôm ngón tay</v>
          </cell>
          <cell r="F115" t="str">
            <v>Cái</v>
          </cell>
          <cell r="G115" t="str">
            <v>DT</v>
          </cell>
          <cell r="H115">
            <v>60</v>
          </cell>
          <cell r="J115">
            <v>60</v>
          </cell>
          <cell r="AJ115" t="str">
            <v>Các trường hợ cố định ngón tay, gãy xương ngón tay..</v>
          </cell>
        </row>
        <row r="116">
          <cell r="D116" t="str">
            <v>NEIS</v>
          </cell>
          <cell r="E116" t="str">
            <v>Nẹp Iselin</v>
          </cell>
          <cell r="F116" t="str">
            <v>Cái</v>
          </cell>
          <cell r="G116" t="str">
            <v>DT</v>
          </cell>
          <cell r="H116">
            <v>120</v>
          </cell>
          <cell r="J116">
            <v>120</v>
          </cell>
          <cell r="AJ116" t="str">
            <v>Các trường hợp gãy xương ngón tay, bàn tay cần cố định…</v>
          </cell>
        </row>
        <row r="117">
          <cell r="D117" t="str">
            <v>NECM</v>
          </cell>
          <cell r="E117" t="str">
            <v xml:space="preserve">Nẹp cổ mềm các cỡ </v>
          </cell>
          <cell r="F117" t="str">
            <v>Cái</v>
          </cell>
          <cell r="G117" t="str">
            <v>DT</v>
          </cell>
          <cell r="H117">
            <v>0</v>
          </cell>
        </row>
        <row r="118">
          <cell r="D118" t="str">
            <v>D200</v>
          </cell>
          <cell r="E118" t="str">
            <v>Túi ép cuộn dẹt 200mm x 200mm</v>
          </cell>
          <cell r="F118" t="str">
            <v>Cuộn</v>
          </cell>
          <cell r="G118" t="str">
            <v>DT</v>
          </cell>
          <cell r="H118">
            <v>12</v>
          </cell>
          <cell r="W118">
            <v>12</v>
          </cell>
        </row>
        <row r="119">
          <cell r="D119" t="str">
            <v>D250</v>
          </cell>
          <cell r="E119" t="str">
            <v>Túi ép cuộn dẹt 250mm x 200mm</v>
          </cell>
          <cell r="F119" t="str">
            <v>Cuộn</v>
          </cell>
          <cell r="G119" t="str">
            <v>DT</v>
          </cell>
          <cell r="H119">
            <v>12</v>
          </cell>
          <cell r="W119">
            <v>12</v>
          </cell>
        </row>
        <row r="120">
          <cell r="D120" t="str">
            <v>DELG</v>
          </cell>
          <cell r="E120" t="str">
            <v>Đè lưỡi gỗ</v>
          </cell>
          <cell r="F120" t="str">
            <v>Cái</v>
          </cell>
          <cell r="G120" t="str">
            <v>DT</v>
          </cell>
          <cell r="H120">
            <v>53960</v>
          </cell>
          <cell r="N120">
            <v>6000</v>
          </cell>
          <cell r="O120">
            <v>2400</v>
          </cell>
          <cell r="P120">
            <v>1200</v>
          </cell>
          <cell r="Q120">
            <v>36000</v>
          </cell>
          <cell r="U120">
            <v>60</v>
          </cell>
          <cell r="AB120">
            <v>3200</v>
          </cell>
          <cell r="AC120">
            <v>5100</v>
          </cell>
        </row>
        <row r="121">
          <cell r="D121" t="str">
            <v>KT4L</v>
          </cell>
          <cell r="E121" t="str">
            <v>Khẩu trang y tế 4 lớp</v>
          </cell>
          <cell r="F121" t="str">
            <v>Cái</v>
          </cell>
          <cell r="G121" t="str">
            <v>DT</v>
          </cell>
          <cell r="H121">
            <v>120812</v>
          </cell>
          <cell r="J121">
            <v>5280</v>
          </cell>
          <cell r="K121">
            <v>4800</v>
          </cell>
          <cell r="L121">
            <v>7200</v>
          </cell>
          <cell r="M121">
            <v>3600</v>
          </cell>
          <cell r="N121">
            <v>6240</v>
          </cell>
          <cell r="O121">
            <v>16800</v>
          </cell>
          <cell r="P121">
            <v>9600</v>
          </cell>
          <cell r="Q121">
            <v>5400</v>
          </cell>
          <cell r="R121">
            <v>10200</v>
          </cell>
          <cell r="T121">
            <v>7920</v>
          </cell>
          <cell r="U121">
            <v>6000</v>
          </cell>
          <cell r="V121">
            <v>3000</v>
          </cell>
          <cell r="W121">
            <v>4800</v>
          </cell>
          <cell r="X121">
            <v>6600</v>
          </cell>
          <cell r="Y121">
            <v>6804</v>
          </cell>
          <cell r="Z121">
            <v>1056</v>
          </cell>
          <cell r="AA121">
            <v>4800</v>
          </cell>
          <cell r="AC121">
            <v>3368</v>
          </cell>
          <cell r="AD121">
            <v>7344</v>
          </cell>
          <cell r="AJ121" t="str">
            <v>Bảo vệ NVYT khỏi khói bụi
và các tác nhân lây bệnh qua đường hô hấp với môi trường làm việc</v>
          </cell>
        </row>
        <row r="122">
          <cell r="D122" t="str">
            <v>AIRW</v>
          </cell>
          <cell r="E122" t="str">
            <v>Airway các cỡ</v>
          </cell>
          <cell r="F122" t="str">
            <v>Cái</v>
          </cell>
          <cell r="G122" t="str">
            <v>DT</v>
          </cell>
          <cell r="H122">
            <v>204</v>
          </cell>
          <cell r="K122">
            <v>180</v>
          </cell>
          <cell r="O122">
            <v>24</v>
          </cell>
        </row>
        <row r="123">
          <cell r="D123" t="str">
            <v>BBNL</v>
          </cell>
          <cell r="E123" t="str">
            <v>Bóp bóng người lớn, dùng nhiều lần, túi thở 1500ml, van PEEP 5 ~20 cm H2O, Pop - off 60cm H2O, mặt nạ đệm không khí 20115 dùng cho người lớn, túi chứa 2500ml/PE, hoặc tương tương</v>
          </cell>
          <cell r="F123" t="str">
            <v>Bộ</v>
          </cell>
          <cell r="G123" t="str">
            <v>DT</v>
          </cell>
          <cell r="H123">
            <v>6</v>
          </cell>
          <cell r="K123">
            <v>2</v>
          </cell>
          <cell r="O123">
            <v>4</v>
          </cell>
        </row>
        <row r="124">
          <cell r="D124" t="str">
            <v>BBTE</v>
          </cell>
          <cell r="E124" t="str">
            <v>Bóp bóng trẻ em, dùng nhiều lần, túi thở 550ml, van PEEP 5 ~20 cm H2O, Pop - off 40cm H2O, mặt nạ đệm không khí 20113 dùng cho trẻ em, túi chứa 2500ml/PE, hoặc tương tương</v>
          </cell>
          <cell r="F124" t="str">
            <v>Bộ</v>
          </cell>
          <cell r="G124" t="str">
            <v>DT</v>
          </cell>
          <cell r="H124">
            <v>3</v>
          </cell>
          <cell r="K124">
            <v>1</v>
          </cell>
          <cell r="O124">
            <v>2</v>
          </cell>
        </row>
        <row r="125">
          <cell r="D125" t="str">
            <v>TDTO</v>
          </cell>
          <cell r="E125" t="str">
            <v>Túi dự trữ khí oxy dùng cho bóp bóng (loại 2000ml)</v>
          </cell>
          <cell r="F125" t="str">
            <v>Cái</v>
          </cell>
          <cell r="G125" t="str">
            <v>DT</v>
          </cell>
          <cell r="H125">
            <v>60</v>
          </cell>
          <cell r="O125">
            <v>60</v>
          </cell>
        </row>
        <row r="126">
          <cell r="D126" t="str">
            <v>LKMT</v>
          </cell>
          <cell r="E126" t="str">
            <v>Lọc khuẩn dùng cho máy thở</v>
          </cell>
          <cell r="F126" t="str">
            <v>Cái</v>
          </cell>
          <cell r="G126" t="str">
            <v>DT</v>
          </cell>
          <cell r="H126">
            <v>192</v>
          </cell>
          <cell r="K126">
            <v>180</v>
          </cell>
          <cell r="O126">
            <v>12</v>
          </cell>
        </row>
        <row r="127">
          <cell r="D127" t="str">
            <v>LKHD</v>
          </cell>
          <cell r="E127" t="str">
            <v>Lọc khuẩn dùng cho máy hút dịch</v>
          </cell>
          <cell r="F127" t="str">
            <v>Cái</v>
          </cell>
          <cell r="G127" t="str">
            <v>DT</v>
          </cell>
          <cell r="H127">
            <v>42</v>
          </cell>
          <cell r="K127">
            <v>6</v>
          </cell>
          <cell r="O127">
            <v>24</v>
          </cell>
          <cell r="S127">
            <v>12</v>
          </cell>
        </row>
        <row r="128">
          <cell r="D128" t="str">
            <v>LKHH</v>
          </cell>
          <cell r="E128" t="str">
            <v>Dụng cụ lọc vi khuẩn đo chức năng hô hấp</v>
          </cell>
          <cell r="F128" t="str">
            <v>Cái</v>
          </cell>
          <cell r="G128" t="str">
            <v>DT</v>
          </cell>
          <cell r="H128">
            <v>132</v>
          </cell>
          <cell r="R128">
            <v>132</v>
          </cell>
        </row>
        <row r="129">
          <cell r="D129" t="str">
            <v>DCTD</v>
          </cell>
          <cell r="E129" t="str">
            <v>Điện cực tim dùng 1 lần</v>
          </cell>
          <cell r="F129" t="str">
            <v>Cái</v>
          </cell>
          <cell r="G129" t="str">
            <v>DT</v>
          </cell>
          <cell r="H129">
            <v>6228</v>
          </cell>
          <cell r="K129">
            <v>2400</v>
          </cell>
          <cell r="M129">
            <v>108</v>
          </cell>
          <cell r="O129">
            <v>120</v>
          </cell>
          <cell r="S129">
            <v>3600</v>
          </cell>
        </row>
        <row r="130">
          <cell r="D130" t="str">
            <v>HK15</v>
          </cell>
          <cell r="E130" t="str">
            <v>Hộp nhựa hủy kim 1,5L</v>
          </cell>
          <cell r="F130" t="str">
            <v>Cái</v>
          </cell>
          <cell r="G130" t="str">
            <v>DT</v>
          </cell>
          <cell r="H130">
            <v>786</v>
          </cell>
          <cell r="J130">
            <v>48</v>
          </cell>
          <cell r="K130">
            <v>48</v>
          </cell>
          <cell r="L130">
            <v>36</v>
          </cell>
          <cell r="M130">
            <v>2</v>
          </cell>
          <cell r="N130">
            <v>84</v>
          </cell>
          <cell r="O130">
            <v>48</v>
          </cell>
          <cell r="P130">
            <v>360</v>
          </cell>
          <cell r="R130">
            <v>6</v>
          </cell>
          <cell r="U130">
            <v>120</v>
          </cell>
          <cell r="V130">
            <v>10</v>
          </cell>
          <cell r="X130">
            <v>24</v>
          </cell>
          <cell r="AJ130" t="str">
            <v>Chứa vật sắc nhọn nguy hiểm</v>
          </cell>
        </row>
        <row r="131">
          <cell r="D131" t="str">
            <v>KIBH</v>
          </cell>
          <cell r="E131" t="str">
            <v>Kính bảo hộ</v>
          </cell>
          <cell r="F131" t="str">
            <v>Cái</v>
          </cell>
          <cell r="G131" t="str">
            <v>DT</v>
          </cell>
          <cell r="H131">
            <v>1500</v>
          </cell>
          <cell r="L131">
            <v>1140</v>
          </cell>
          <cell r="O131">
            <v>360</v>
          </cell>
        </row>
        <row r="132">
          <cell r="D132" t="str">
            <v>MDCM</v>
          </cell>
          <cell r="E132" t="str">
            <v>Miếng dán che lông mi</v>
          </cell>
          <cell r="F132" t="str">
            <v>Cái</v>
          </cell>
          <cell r="G132" t="str">
            <v>DT</v>
          </cell>
          <cell r="H132">
            <v>600</v>
          </cell>
          <cell r="L132">
            <v>600</v>
          </cell>
        </row>
        <row r="133">
          <cell r="D133" t="str">
            <v>BVST</v>
          </cell>
          <cell r="E133" t="str">
            <v>Tăm bông ngắn</v>
          </cell>
          <cell r="F133" t="str">
            <v>Cái</v>
          </cell>
          <cell r="G133" t="str">
            <v>DT</v>
          </cell>
          <cell r="H133">
            <v>32880</v>
          </cell>
          <cell r="L133">
            <v>32400</v>
          </cell>
          <cell r="R133">
            <v>480</v>
          </cell>
        </row>
        <row r="134">
          <cell r="D134" t="str">
            <v>TBLD</v>
          </cell>
          <cell r="E134" t="str">
            <v xml:space="preserve">Tăm bông lấy mẫu xét nghiệm que dài </v>
          </cell>
          <cell r="F134" t="str">
            <v>Cái</v>
          </cell>
          <cell r="G134" t="str">
            <v>DT</v>
          </cell>
          <cell r="H134">
            <v>7200</v>
          </cell>
          <cell r="X134">
            <v>7200</v>
          </cell>
        </row>
        <row r="135">
          <cell r="D135" t="str">
            <v>QPAD</v>
          </cell>
          <cell r="E135" t="str">
            <v>Que lấy mẫu bệnh phẩm làm Pap smear Spatuala hoặc tương đương</v>
          </cell>
          <cell r="F135" t="str">
            <v>Cái</v>
          </cell>
          <cell r="G135" t="str">
            <v>DT</v>
          </cell>
          <cell r="H135">
            <v>3000</v>
          </cell>
          <cell r="X135">
            <v>3000</v>
          </cell>
        </row>
        <row r="136">
          <cell r="D136" t="str">
            <v>BACS</v>
          </cell>
          <cell r="E136" t="str">
            <v>Bao cao su</v>
          </cell>
          <cell r="F136" t="str">
            <v>Cái</v>
          </cell>
          <cell r="G136" t="str">
            <v>DT</v>
          </cell>
          <cell r="H136">
            <v>3600</v>
          </cell>
          <cell r="T136">
            <v>3600</v>
          </cell>
        </row>
        <row r="137">
          <cell r="D137" t="str">
            <v>VTTT</v>
          </cell>
          <cell r="E137" t="str">
            <v>Dụng cụ tử cung chứa đồng - vòng tránh thai Tcu 380A, đóng gói vô trùng từng cái một</v>
          </cell>
          <cell r="F137" t="str">
            <v>Cái</v>
          </cell>
          <cell r="G137" t="str">
            <v>DT</v>
          </cell>
          <cell r="H137">
            <v>600</v>
          </cell>
          <cell r="X137">
            <v>600</v>
          </cell>
        </row>
        <row r="138">
          <cell r="D138" t="str">
            <v>LTVB</v>
          </cell>
          <cell r="E138" t="str">
            <v>Lưới thoát vị 6cm x 11cm</v>
          </cell>
          <cell r="F138" t="str">
            <v>Cái</v>
          </cell>
          <cell r="G138" t="str">
            <v>DT</v>
          </cell>
          <cell r="H138">
            <v>48</v>
          </cell>
          <cell r="K138">
            <v>48</v>
          </cell>
        </row>
        <row r="139">
          <cell r="D139" t="str">
            <v>LOGO</v>
          </cell>
          <cell r="E139" t="str">
            <v>Dụng cụ phẫu thuật cắt trĩ theo phương pháp Longo</v>
          </cell>
          <cell r="F139" t="str">
            <v>Cái</v>
          </cell>
          <cell r="G139" t="str">
            <v>DT</v>
          </cell>
          <cell r="H139">
            <v>180</v>
          </cell>
          <cell r="K139">
            <v>180</v>
          </cell>
        </row>
        <row r="140">
          <cell r="D140" t="str">
            <v>CBQD</v>
          </cell>
          <cell r="E140" t="str">
            <v>Dụng cụ khâu cắt cắt bao quy đầu sử dụng một lần các cỡ: size số 22; 25; 27; 29; 32; 34</v>
          </cell>
          <cell r="F140" t="str">
            <v>Cái</v>
          </cell>
          <cell r="G140" t="str">
            <v>DT</v>
          </cell>
          <cell r="H140">
            <v>60</v>
          </cell>
          <cell r="K140">
            <v>60</v>
          </cell>
        </row>
        <row r="141">
          <cell r="D141" t="str">
            <v>KIST</v>
          </cell>
          <cell r="E141" t="str">
            <v>Kềm sinh thiết, đường kính 2.3mm, dài 1600mm</v>
          </cell>
          <cell r="F141" t="str">
            <v>Cái</v>
          </cell>
          <cell r="G141" t="str">
            <v>DT</v>
          </cell>
          <cell r="H141">
            <v>120</v>
          </cell>
          <cell r="S141">
            <v>120</v>
          </cell>
        </row>
        <row r="142">
          <cell r="D142" t="str">
            <v>TDCD</v>
          </cell>
          <cell r="E142" t="str">
            <v>Tay dao mổ điện 3 chân cắm GREETMED hoặc tương đương</v>
          </cell>
          <cell r="F142" t="str">
            <v>Cái</v>
          </cell>
          <cell r="G142" t="str">
            <v>DT</v>
          </cell>
          <cell r="H142">
            <v>360</v>
          </cell>
          <cell r="K142">
            <v>360</v>
          </cell>
        </row>
        <row r="143">
          <cell r="D143" t="str">
            <v>VPBB</v>
          </cell>
          <cell r="E143" t="str">
            <v>Vòng đeo tay phân biệt bệnh nhân</v>
          </cell>
          <cell r="F143" t="str">
            <v>Cái</v>
          </cell>
          <cell r="G143" t="str">
            <v>DT</v>
          </cell>
          <cell r="H143">
            <v>300</v>
          </cell>
          <cell r="P143">
            <v>300</v>
          </cell>
        </row>
        <row r="144">
          <cell r="D144" t="str">
            <v>KCAM</v>
          </cell>
          <cell r="E144" t="str">
            <v>Kẹp/clip cầm máu có tay cầm xoay được, loại dùng 1 lần, góc 135 độ, dài 2300mm, đk 15mm, độ mở ngàm 9mm và 16mm</v>
          </cell>
          <cell r="F144" t="str">
            <v>Cái</v>
          </cell>
          <cell r="G144" t="str">
            <v>DT</v>
          </cell>
          <cell r="H144">
            <v>24</v>
          </cell>
          <cell r="S144">
            <v>24</v>
          </cell>
        </row>
        <row r="145">
          <cell r="D145" t="str">
            <v>TL15</v>
          </cell>
          <cell r="E145" t="str">
            <v>Thòng lọng cắt Polyp dài &gt; 1800mm, Đk &lt; 3.7mm và 2.8mm, vòng thòng lọng 15mm</v>
          </cell>
          <cell r="G145" t="str">
            <v>DT</v>
          </cell>
          <cell r="H145">
            <v>2</v>
          </cell>
          <cell r="S145">
            <v>2</v>
          </cell>
        </row>
        <row r="146">
          <cell r="D146" t="str">
            <v>VAST</v>
          </cell>
          <cell r="E146" t="str">
            <v>Van sinh thiết</v>
          </cell>
          <cell r="G146" t="str">
            <v>DT</v>
          </cell>
          <cell r="H146">
            <v>12</v>
          </cell>
          <cell r="S146">
            <v>12</v>
          </cell>
        </row>
        <row r="147">
          <cell r="D147" t="str">
            <v>TL20</v>
          </cell>
          <cell r="E147" t="str">
            <v>Thòng lọng cắt Polyp dài &gt; 1800mm, Đk &lt; 3.7mm và 2.8mm, vòng thòng lọng 20mm</v>
          </cell>
          <cell r="G147" t="str">
            <v>DT</v>
          </cell>
          <cell r="H147">
            <v>2</v>
          </cell>
          <cell r="S147">
            <v>2</v>
          </cell>
        </row>
        <row r="148">
          <cell r="D148" t="str">
            <v>CHVS</v>
          </cell>
          <cell r="E148" t="str">
            <v>Chổi vệ sinh</v>
          </cell>
          <cell r="G148" t="str">
            <v>DT</v>
          </cell>
          <cell r="H148">
            <v>4</v>
          </cell>
          <cell r="S148">
            <v>4</v>
          </cell>
        </row>
        <row r="149">
          <cell r="D149" t="str">
            <v>MGM5</v>
          </cell>
          <cell r="E149" t="str">
            <v>Mask gây m ê số 5</v>
          </cell>
          <cell r="F149" t="str">
            <v>Cái</v>
          </cell>
          <cell r="G149" t="str">
            <v>DT</v>
          </cell>
          <cell r="H149">
            <v>24</v>
          </cell>
          <cell r="K149">
            <v>24</v>
          </cell>
        </row>
        <row r="150">
          <cell r="D150" t="str">
            <v>NGPT</v>
          </cell>
          <cell r="E150" t="str">
            <v>Nón giấy phẫu thuật</v>
          </cell>
          <cell r="F150" t="str">
            <v>Cái</v>
          </cell>
          <cell r="G150" t="str">
            <v>DT</v>
          </cell>
          <cell r="H150">
            <v>3000</v>
          </cell>
          <cell r="N150">
            <v>3000</v>
          </cell>
        </row>
        <row r="151">
          <cell r="D151" t="str">
            <v>FACE</v>
          </cell>
          <cell r="E151" t="str">
            <v>Face shield</v>
          </cell>
          <cell r="F151" t="str">
            <v>Cái</v>
          </cell>
          <cell r="G151" t="str">
            <v>DT</v>
          </cell>
          <cell r="H151">
            <v>240</v>
          </cell>
          <cell r="N151">
            <v>240</v>
          </cell>
        </row>
        <row r="152">
          <cell r="D152" t="str">
            <v>NNKQ</v>
          </cell>
          <cell r="E152" t="str">
            <v>Nòng đặt ống nội khí quản (Stylet)</v>
          </cell>
          <cell r="F152" t="str">
            <v>Cái</v>
          </cell>
          <cell r="G152" t="str">
            <v>DT</v>
          </cell>
          <cell r="H152">
            <v>4</v>
          </cell>
          <cell r="O152">
            <v>4</v>
          </cell>
          <cell r="AF152" t="str">
            <v>Cây cũ xài lâu bị hư</v>
          </cell>
        </row>
        <row r="153">
          <cell r="D153" t="str">
            <v>MBIP</v>
          </cell>
          <cell r="E153" t="str">
            <v>Mặt nạ mũi miệng không có lỗ thông gió Bipap kèm van thở</v>
          </cell>
          <cell r="G153" t="str">
            <v>DT</v>
          </cell>
          <cell r="H153">
            <v>2</v>
          </cell>
          <cell r="O153">
            <v>2</v>
          </cell>
          <cell r="AF153" t="str">
            <v>Mặt nạ mũi miệng cữ bị hư</v>
          </cell>
        </row>
      </sheetData>
      <sheetData sheetId="6">
        <row r="9">
          <cell r="E9" t="str">
            <v>BT10</v>
          </cell>
          <cell r="F9" t="str">
            <v>VTR24ABT10</v>
          </cell>
          <cell r="G9" t="str">
            <v>Bơm tiêm 10ml, 23G x 1"</v>
          </cell>
          <cell r="H9" t="str">
            <v>Bơm tiêm ECO sử dụng một lần 10ml</v>
          </cell>
          <cell r="I9" t="str">
            <v>Bơm tiêm ECO sử dụng một lần 10ml</v>
          </cell>
          <cell r="J9" t="str">
            <v>BTK10: ECO</v>
          </cell>
          <cell r="K9" t="str">
            <v>Công ty cổ phần Nhựa y tế Việt Nam (MPV)</v>
          </cell>
          <cell r="L9" t="str">
            <v>Việt Nam</v>
          </cell>
          <cell r="M9" t="str">
            <v>2024 trở về sau</v>
          </cell>
          <cell r="N9" t="str">
            <v>Hộp 100 cái
x 12h/ kiện</v>
          </cell>
          <cell r="O9" t="str">
            <v>Cái</v>
          </cell>
          <cell r="P9">
            <v>14340</v>
          </cell>
          <cell r="Q9">
            <v>843</v>
          </cell>
          <cell r="R9">
            <v>12088620</v>
          </cell>
          <cell r="S9">
            <v>1200</v>
          </cell>
          <cell r="T9">
            <v>1200</v>
          </cell>
          <cell r="U9">
            <v>0</v>
          </cell>
          <cell r="V9">
            <v>1200</v>
          </cell>
          <cell r="W9">
            <v>0</v>
          </cell>
          <cell r="X9">
            <v>0</v>
          </cell>
          <cell r="Y9">
            <v>3600</v>
          </cell>
          <cell r="Z9">
            <v>10740</v>
          </cell>
          <cell r="AA9">
            <v>10740</v>
          </cell>
          <cell r="AB9">
            <v>0</v>
          </cell>
          <cell r="AC9" t="str">
            <v>Công ty cổ phần nhựa y tế Việt Nam</v>
          </cell>
          <cell r="AD9">
            <v>0</v>
          </cell>
        </row>
        <row r="10">
          <cell r="E10" t="str">
            <v>BT01</v>
          </cell>
          <cell r="F10" t="str">
            <v>VTR24ABT01</v>
          </cell>
          <cell r="G10" t="str">
            <v>Bơm tiêm 1ml, kim 26G x 1/2"</v>
          </cell>
          <cell r="H10" t="str">
            <v>Bơm tiêm sử dụng một lần Banapha (1ml)</v>
          </cell>
          <cell r="I10" t="str">
            <v>Banapha</v>
          </cell>
          <cell r="J10" t="str">
            <v xml:space="preserve">BNBT.1.26.12
</v>
          </cell>
          <cell r="K10" t="str">
            <v xml:space="preserve">Changzhou Jiafeng Medical 
Equipment Co., Ltd </v>
          </cell>
          <cell r="L10" t="str">
            <v>Trung Quốc</v>
          </cell>
          <cell r="M10" t="str">
            <v>2024</v>
          </cell>
          <cell r="N10" t="str">
            <v>Túi 1 cái</v>
          </cell>
          <cell r="O10" t="str">
            <v>Cái</v>
          </cell>
          <cell r="P10">
            <v>5870</v>
          </cell>
          <cell r="Q10">
            <v>518</v>
          </cell>
          <cell r="R10">
            <v>3040660</v>
          </cell>
          <cell r="S10">
            <v>500</v>
          </cell>
          <cell r="T10">
            <v>0</v>
          </cell>
          <cell r="U10">
            <v>500</v>
          </cell>
          <cell r="V10">
            <v>0</v>
          </cell>
          <cell r="W10">
            <v>0</v>
          </cell>
          <cell r="X10">
            <v>0</v>
          </cell>
          <cell r="Y10">
            <v>1000</v>
          </cell>
          <cell r="Z10">
            <v>4870</v>
          </cell>
          <cell r="AA10">
            <v>4870</v>
          </cell>
          <cell r="AB10">
            <v>0</v>
          </cell>
          <cell r="AC10" t="str">
            <v>Công ty cổ phần Khánh Phong Việt Nam</v>
          </cell>
          <cell r="AD10">
            <v>0</v>
          </cell>
        </row>
        <row r="11">
          <cell r="E11" t="str">
            <v>B125</v>
          </cell>
          <cell r="F11" t="str">
            <v>VTR24AB125</v>
          </cell>
          <cell r="G11" t="str">
            <v>Bơm tiêm 1ml, kim 25G x 1"</v>
          </cell>
          <cell r="H11" t="str">
            <v>Bơm tiêm sử dụng một lần Banapha (1ml)</v>
          </cell>
          <cell r="I11" t="str">
            <v>Banapha</v>
          </cell>
          <cell r="J11" t="str">
            <v xml:space="preserve">BNBT.1.25.1
</v>
          </cell>
          <cell r="K11" t="str">
            <v xml:space="preserve">Changzhou Jiafeng Medical 
Equipment Co., Ltd </v>
          </cell>
          <cell r="L11" t="str">
            <v>Trung Quốc</v>
          </cell>
          <cell r="M11" t="str">
            <v>2024</v>
          </cell>
          <cell r="N11" t="str">
            <v>Túi 1 cái</v>
          </cell>
          <cell r="O11" t="str">
            <v>Cái</v>
          </cell>
          <cell r="P11">
            <v>3188</v>
          </cell>
          <cell r="Q11">
            <v>518</v>
          </cell>
          <cell r="R11">
            <v>1651384</v>
          </cell>
          <cell r="S11">
            <v>0</v>
          </cell>
          <cell r="T11">
            <v>0</v>
          </cell>
          <cell r="U11">
            <v>0</v>
          </cell>
          <cell r="V11">
            <v>0</v>
          </cell>
          <cell r="W11">
            <v>0</v>
          </cell>
          <cell r="X11">
            <v>0</v>
          </cell>
          <cell r="Y11">
            <v>0</v>
          </cell>
          <cell r="Z11">
            <v>3188</v>
          </cell>
          <cell r="AA11">
            <v>3188</v>
          </cell>
          <cell r="AB11">
            <v>0</v>
          </cell>
          <cell r="AC11" t="str">
            <v>Công ty cổ phần Khánh Phong Việt Nam</v>
          </cell>
          <cell r="AD11">
            <v>0</v>
          </cell>
        </row>
        <row r="12">
          <cell r="E12" t="str">
            <v>BT20</v>
          </cell>
          <cell r="F12" t="str">
            <v>VTR24ABT20</v>
          </cell>
          <cell r="G12" t="str">
            <v>Bơm tiêm 20ml, kim 23G x 1"</v>
          </cell>
          <cell r="H12" t="str">
            <v xml:space="preserve">Bơm tiêm sử dụng một lần Banapha (20ml)
</v>
          </cell>
          <cell r="I12" t="str">
            <v>Banapha</v>
          </cell>
          <cell r="J12" t="str">
            <v xml:space="preserve">BNBT.20.23.1
</v>
          </cell>
          <cell r="K12" t="str">
            <v xml:space="preserve">Changzhou Jiafeng Medical 
Equipment Co., Ltd </v>
          </cell>
          <cell r="L12" t="str">
            <v>Trung Quốc</v>
          </cell>
          <cell r="M12" t="str">
            <v>2024</v>
          </cell>
          <cell r="N12" t="str">
            <v>Túi 1 cái</v>
          </cell>
          <cell r="O12" t="str">
            <v>Cái</v>
          </cell>
          <cell r="P12">
            <v>1320</v>
          </cell>
          <cell r="Q12">
            <v>1250</v>
          </cell>
          <cell r="R12">
            <v>1650000</v>
          </cell>
          <cell r="S12">
            <v>300</v>
          </cell>
          <cell r="T12">
            <v>0</v>
          </cell>
          <cell r="U12">
            <v>0</v>
          </cell>
          <cell r="V12">
            <v>200</v>
          </cell>
          <cell r="W12">
            <v>0</v>
          </cell>
          <cell r="X12">
            <v>0</v>
          </cell>
          <cell r="Y12">
            <v>500</v>
          </cell>
          <cell r="Z12">
            <v>820</v>
          </cell>
          <cell r="AA12">
            <v>820</v>
          </cell>
          <cell r="AB12">
            <v>0</v>
          </cell>
          <cell r="AC12" t="str">
            <v>Công ty cổ phần Khánh Phong Việt Nam</v>
          </cell>
          <cell r="AD12">
            <v>0</v>
          </cell>
        </row>
        <row r="13">
          <cell r="E13" t="str">
            <v>B323</v>
          </cell>
          <cell r="F13" t="str">
            <v>VTR24AB323</v>
          </cell>
          <cell r="G13" t="str">
            <v>Bơm tiêm 3ml, kim 23G x 1"</v>
          </cell>
          <cell r="H13" t="str">
            <v>Bơm kim tiêm 3ml</v>
          </cell>
          <cell r="I13" t="str">
            <v xml:space="preserve">DMIS-C
</v>
          </cell>
          <cell r="J13" t="str">
            <v xml:space="preserve">DMIS-C
</v>
          </cell>
          <cell r="K13" t="str">
            <v>Zibo Eastmed Healthcare Products Co., Ltd</v>
          </cell>
          <cell r="L13" t="str">
            <v>TRUNG QUỐC</v>
          </cell>
          <cell r="M13">
            <v>2024</v>
          </cell>
          <cell r="N13" t="str">
            <v xml:space="preserve">Gói/1 cái </v>
          </cell>
          <cell r="O13" t="str">
            <v>Cái</v>
          </cell>
          <cell r="P13">
            <v>25000</v>
          </cell>
          <cell r="Q13">
            <v>462</v>
          </cell>
          <cell r="R13">
            <v>11550000</v>
          </cell>
          <cell r="S13">
            <v>3000</v>
          </cell>
          <cell r="T13">
            <v>0</v>
          </cell>
          <cell r="U13">
            <v>0</v>
          </cell>
          <cell r="V13">
            <v>3000</v>
          </cell>
          <cell r="W13">
            <v>6000</v>
          </cell>
          <cell r="X13">
            <v>0</v>
          </cell>
          <cell r="Y13">
            <v>12000</v>
          </cell>
          <cell r="Z13">
            <v>13000</v>
          </cell>
          <cell r="AA13">
            <v>13000</v>
          </cell>
          <cell r="AB13">
            <v>0</v>
          </cell>
          <cell r="AC13" t="str">
            <v>Công ty TNHH trang thiết bị y tế Hưng Phát</v>
          </cell>
          <cell r="AD13">
            <v>0</v>
          </cell>
        </row>
        <row r="14">
          <cell r="E14" t="str">
            <v>B325</v>
          </cell>
          <cell r="F14" t="str">
            <v>VTR24AB325</v>
          </cell>
          <cell r="G14" t="str">
            <v>Bơm tiêm 3ml, kim 25G x 1"</v>
          </cell>
          <cell r="H14" t="str">
            <v>Bơm tiêm ECO sử dụng một lần 3ml</v>
          </cell>
          <cell r="I14" t="str">
            <v>Bơm tiêm ECO sử dụng một lần 3ml</v>
          </cell>
          <cell r="J14" t="str">
            <v>BTK3: ECO</v>
          </cell>
          <cell r="K14" t="str">
            <v>Công ty cổ phần Nhựa y tế Việt Nam (MPV)</v>
          </cell>
          <cell r="L14" t="str">
            <v>Việt Nam</v>
          </cell>
          <cell r="M14" t="str">
            <v>2024 trở về sau</v>
          </cell>
          <cell r="N14" t="str">
            <v>Hộp 100 Cái
x 30h/ kiện</v>
          </cell>
          <cell r="O14" t="str">
            <v>Cái</v>
          </cell>
          <cell r="P14">
            <v>7600</v>
          </cell>
          <cell r="Q14">
            <v>570</v>
          </cell>
          <cell r="R14">
            <v>4332000</v>
          </cell>
          <cell r="S14">
            <v>0</v>
          </cell>
          <cell r="T14">
            <v>900</v>
          </cell>
          <cell r="U14">
            <v>0</v>
          </cell>
          <cell r="V14">
            <v>0</v>
          </cell>
          <cell r="W14">
            <v>0</v>
          </cell>
          <cell r="X14">
            <v>0</v>
          </cell>
          <cell r="Y14">
            <v>900</v>
          </cell>
          <cell r="Z14">
            <v>6700</v>
          </cell>
          <cell r="AA14">
            <v>6700</v>
          </cell>
          <cell r="AB14">
            <v>0</v>
          </cell>
          <cell r="AC14" t="str">
            <v>Công ty cổ phần nhựa y tế Việt Nam</v>
          </cell>
          <cell r="AD14">
            <v>0</v>
          </cell>
        </row>
        <row r="15">
          <cell r="E15" t="str">
            <v>BT05</v>
          </cell>
          <cell r="F15" t="str">
            <v>VTR24ABT05</v>
          </cell>
          <cell r="G15" t="str">
            <v>Bơm tiêm 5 ml, kim 23G x 1"</v>
          </cell>
          <cell r="H15" t="str">
            <v xml:space="preserve">Bơm tiêm sử dụng một lần Banapha (5ml)
</v>
          </cell>
          <cell r="I15" t="str">
            <v>Banapha</v>
          </cell>
          <cell r="J15" t="str">
            <v xml:space="preserve">BNBT.5.23.1
</v>
          </cell>
          <cell r="K15" t="str">
            <v xml:space="preserve">Changzhou Jiafeng Medical 
Equipment Co., Ltd </v>
          </cell>
          <cell r="L15" t="str">
            <v>Trung Quốc</v>
          </cell>
          <cell r="M15" t="str">
            <v>2024</v>
          </cell>
          <cell r="N15" t="str">
            <v>Túi 1 cái</v>
          </cell>
          <cell r="O15" t="str">
            <v>Cái</v>
          </cell>
          <cell r="P15">
            <v>121479</v>
          </cell>
          <cell r="Q15">
            <v>525</v>
          </cell>
          <cell r="R15">
            <v>63776475</v>
          </cell>
          <cell r="S15">
            <v>5400</v>
          </cell>
          <cell r="T15">
            <v>7200</v>
          </cell>
          <cell r="U15">
            <v>15000</v>
          </cell>
          <cell r="V15">
            <v>15000</v>
          </cell>
          <cell r="W15">
            <v>0</v>
          </cell>
          <cell r="X15">
            <v>0</v>
          </cell>
          <cell r="Y15">
            <v>42600</v>
          </cell>
          <cell r="Z15">
            <v>78879</v>
          </cell>
          <cell r="AA15">
            <v>78879</v>
          </cell>
          <cell r="AB15">
            <v>0</v>
          </cell>
          <cell r="AC15" t="str">
            <v>Công ty cổ phần Khánh Phong Việt Nam</v>
          </cell>
          <cell r="AD15">
            <v>0</v>
          </cell>
        </row>
        <row r="16">
          <cell r="E16" t="str">
            <v>BT50</v>
          </cell>
          <cell r="F16" t="str">
            <v>VTR24ABT50</v>
          </cell>
          <cell r="G16" t="str">
            <v>Bơm tiêm 50ml có kim, kim 23G x 1"</v>
          </cell>
          <cell r="H16" t="str">
            <v>Bơm tiêm ECO sử dụng một lần 50ml</v>
          </cell>
          <cell r="I16" t="str">
            <v>Bơm tiêm ECO sử dụng một lần 50ml</v>
          </cell>
          <cell r="J16" t="str">
            <v>BTK50: ECO</v>
          </cell>
          <cell r="K16" t="str">
            <v>Công ty cổ phần Nhựa y tế Việt Nam (MPV)</v>
          </cell>
          <cell r="L16" t="str">
            <v>Việt Nam</v>
          </cell>
          <cell r="M16" t="str">
            <v>2024 trở về sau</v>
          </cell>
          <cell r="N16" t="str">
            <v>Hộp 25 cái 
x 16h/ kiện</v>
          </cell>
          <cell r="O16" t="str">
            <v>Cái</v>
          </cell>
          <cell r="P16">
            <v>491</v>
          </cell>
          <cell r="Q16">
            <v>3370</v>
          </cell>
          <cell r="R16">
            <v>1654670</v>
          </cell>
          <cell r="S16">
            <v>0</v>
          </cell>
          <cell r="T16">
            <v>0</v>
          </cell>
          <cell r="U16">
            <v>0</v>
          </cell>
          <cell r="V16">
            <v>0</v>
          </cell>
          <cell r="W16">
            <v>0</v>
          </cell>
          <cell r="X16">
            <v>0</v>
          </cell>
          <cell r="Y16">
            <v>0</v>
          </cell>
          <cell r="Z16">
            <v>491</v>
          </cell>
          <cell r="AA16">
            <v>491</v>
          </cell>
          <cell r="AB16">
            <v>0</v>
          </cell>
          <cell r="AC16" t="str">
            <v>Công ty cổ phần nhựa y tế Việt Nam</v>
          </cell>
          <cell r="AD16">
            <v>0</v>
          </cell>
        </row>
        <row r="17">
          <cell r="E17" t="str">
            <v>B50K</v>
          </cell>
          <cell r="F17" t="str">
            <v>VTR24AB50K</v>
          </cell>
          <cell r="G17" t="str">
            <v>Bơm tiêm 50ml không kim đầu to</v>
          </cell>
          <cell r="H17" t="str">
            <v>Bơm cho ăn MPV 50ml</v>
          </cell>
          <cell r="I17" t="str">
            <v>Bơm cho ăn MPV 50ml</v>
          </cell>
          <cell r="J17" t="str">
            <v>BCA</v>
          </cell>
          <cell r="K17" t="str">
            <v>Công ty cổ phần Nhựa y tế Việt Nam (MPV)</v>
          </cell>
          <cell r="L17" t="str">
            <v>Việt Nam</v>
          </cell>
          <cell r="M17" t="str">
            <v>2024 trở về sau</v>
          </cell>
          <cell r="N17" t="str">
            <v>Hộp 25 cái 
x 16h/ kiện</v>
          </cell>
          <cell r="O17" t="str">
            <v>Cái</v>
          </cell>
          <cell r="P17">
            <v>41</v>
          </cell>
          <cell r="Q17">
            <v>3450</v>
          </cell>
          <cell r="R17">
            <v>141450</v>
          </cell>
          <cell r="S17">
            <v>0</v>
          </cell>
          <cell r="T17">
            <v>0</v>
          </cell>
          <cell r="U17">
            <v>0</v>
          </cell>
          <cell r="V17">
            <v>0</v>
          </cell>
          <cell r="W17">
            <v>0</v>
          </cell>
          <cell r="X17">
            <v>0</v>
          </cell>
          <cell r="Y17">
            <v>0</v>
          </cell>
          <cell r="Z17">
            <v>41</v>
          </cell>
          <cell r="AA17">
            <v>41</v>
          </cell>
          <cell r="AB17">
            <v>0</v>
          </cell>
          <cell r="AC17" t="str">
            <v>Công ty cổ phần nhựa y tế Việt Nam</v>
          </cell>
          <cell r="AD17" t="str">
            <v>*</v>
          </cell>
        </row>
        <row r="18">
          <cell r="E18" t="str">
            <v>BTIS</v>
          </cell>
          <cell r="F18" t="str">
            <v>VTR24ABTIS</v>
          </cell>
          <cell r="G18" t="str">
            <v>Bơm tiêm insulin các loại, cỡ kim 30G x 1/2</v>
          </cell>
          <cell r="H18" t="str">
            <v>Bơm tiêm Insulin</v>
          </cell>
          <cell r="I18" t="str">
            <v xml:space="preserve">DMIS-C
</v>
          </cell>
          <cell r="J18" t="str">
            <v xml:space="preserve">DMIS-C
</v>
          </cell>
          <cell r="K18" t="str">
            <v>Zibo Eastmed Healthcare Products Co., Ltd</v>
          </cell>
          <cell r="L18" t="str">
            <v>TRUNG QUỐC</v>
          </cell>
          <cell r="M18">
            <v>2024</v>
          </cell>
          <cell r="N18" t="str">
            <v>Gói/1 cái -thùng 3200</v>
          </cell>
          <cell r="O18" t="str">
            <v>Cái</v>
          </cell>
          <cell r="P18">
            <v>100000</v>
          </cell>
          <cell r="Q18">
            <v>693</v>
          </cell>
          <cell r="R18">
            <v>69300000</v>
          </cell>
          <cell r="S18">
            <v>6400</v>
          </cell>
          <cell r="T18">
            <v>3200</v>
          </cell>
          <cell r="U18">
            <v>6400</v>
          </cell>
          <cell r="V18">
            <v>6400</v>
          </cell>
          <cell r="W18">
            <v>12800</v>
          </cell>
          <cell r="X18">
            <v>0</v>
          </cell>
          <cell r="Y18">
            <v>35200</v>
          </cell>
          <cell r="Z18">
            <v>64800</v>
          </cell>
          <cell r="AA18">
            <v>64800</v>
          </cell>
          <cell r="AB18">
            <v>0</v>
          </cell>
          <cell r="AC18" t="str">
            <v>Công ty TNHH trang thiết bị y tế Hưng Phát</v>
          </cell>
          <cell r="AD18">
            <v>0</v>
          </cell>
        </row>
        <row r="19">
          <cell r="E19" t="str">
            <v>KT18</v>
          </cell>
          <cell r="F19" t="str">
            <v>VTR24AKT18</v>
          </cell>
          <cell r="G19" t="str">
            <v>Kim tiêm rời 18G</v>
          </cell>
          <cell r="H19" t="str">
            <v>Kim tiêm tiệt trùng</v>
          </cell>
          <cell r="I19" t="str">
            <v xml:space="preserve"> Sterile Neelde 
</v>
          </cell>
          <cell r="J19" t="str">
            <v xml:space="preserve">HD-101
</v>
          </cell>
          <cell r="K19" t="str">
            <v xml:space="preserve">Anhui Hongyu 
</v>
          </cell>
          <cell r="L19" t="str">
            <v xml:space="preserve"> Trung Quốc 
</v>
          </cell>
          <cell r="M19" t="str">
            <v>2024 trở về sau</v>
          </cell>
          <cell r="N19" t="str">
            <v>Hộp 100 cái</v>
          </cell>
          <cell r="O19" t="str">
            <v>Cái</v>
          </cell>
          <cell r="P19">
            <v>13902</v>
          </cell>
          <cell r="Q19">
            <v>205</v>
          </cell>
          <cell r="R19">
            <v>2849910</v>
          </cell>
          <cell r="S19">
            <v>500</v>
          </cell>
          <cell r="T19">
            <v>1000</v>
          </cell>
          <cell r="U19">
            <v>1000</v>
          </cell>
          <cell r="V19">
            <v>1000</v>
          </cell>
          <cell r="W19">
            <v>500</v>
          </cell>
          <cell r="X19">
            <v>0</v>
          </cell>
          <cell r="Y19">
            <v>4000</v>
          </cell>
          <cell r="Z19">
            <v>9902</v>
          </cell>
          <cell r="AA19">
            <v>9902</v>
          </cell>
          <cell r="AB19">
            <v>0</v>
          </cell>
          <cell r="AC19" t="str">
            <v>Công ty TNHH dược phẩm Quốc Tế</v>
          </cell>
          <cell r="AD19">
            <v>0</v>
          </cell>
        </row>
        <row r="20">
          <cell r="E20" t="str">
            <v>KT25</v>
          </cell>
          <cell r="F20" t="str">
            <v>VTR24AKT25</v>
          </cell>
          <cell r="G20" t="str">
            <v>Kim tiêm rời 25G</v>
          </cell>
          <cell r="H20" t="str">
            <v xml:space="preserve">Kim tiêm sử dụng một lần
</v>
          </cell>
          <cell r="I20" t="str">
            <v>Banapha</v>
          </cell>
          <cell r="J20" t="str">
            <v xml:space="preserve">BNKT.25.1/ BNKT.25.112/ BNKT.25.58
</v>
          </cell>
          <cell r="K20" t="str">
            <v>Zhejiang INI Medical Devices Co., Ltd</v>
          </cell>
          <cell r="L20" t="str">
            <v>Trung Quốc</v>
          </cell>
          <cell r="M20" t="str">
            <v>2024</v>
          </cell>
          <cell r="N20" t="str">
            <v>Túi 1 cái</v>
          </cell>
          <cell r="O20" t="str">
            <v>Cái</v>
          </cell>
          <cell r="P20">
            <v>1500</v>
          </cell>
          <cell r="Q20">
            <v>212</v>
          </cell>
          <cell r="R20">
            <v>318000</v>
          </cell>
          <cell r="S20">
            <v>500</v>
          </cell>
          <cell r="T20">
            <v>0</v>
          </cell>
          <cell r="U20">
            <v>0</v>
          </cell>
          <cell r="V20">
            <v>0</v>
          </cell>
          <cell r="W20">
            <v>0</v>
          </cell>
          <cell r="X20">
            <v>0</v>
          </cell>
          <cell r="Y20">
            <v>500</v>
          </cell>
          <cell r="Z20">
            <v>1000</v>
          </cell>
          <cell r="AA20">
            <v>1000</v>
          </cell>
          <cell r="AB20">
            <v>0</v>
          </cell>
          <cell r="AC20" t="str">
            <v>Công ty cổ phần Khánh Phong Việt Nam</v>
          </cell>
          <cell r="AD20">
            <v>0</v>
          </cell>
        </row>
        <row r="21">
          <cell r="E21" t="str">
            <v>KHCP</v>
          </cell>
          <cell r="F21" t="str">
            <v>VTR24AKHCP</v>
          </cell>
          <cell r="G21" t="str">
            <v>Kim tiêm rời 26G x 1 1/2</v>
          </cell>
          <cell r="H21" t="str">
            <v xml:space="preserve">Kim tiêm sử dụng một lần
</v>
          </cell>
          <cell r="I21" t="str">
            <v>Banapha</v>
          </cell>
          <cell r="J21" t="str">
            <v xml:space="preserve">BNKT.26.112
</v>
          </cell>
          <cell r="K21" t="str">
            <v>Zhejiang INI Medical Devices Co., Ltd</v>
          </cell>
          <cell r="L21" t="str">
            <v>Trung Quốc</v>
          </cell>
          <cell r="M21" t="str">
            <v>2024</v>
          </cell>
          <cell r="N21" t="str">
            <v>Túi 1 cái</v>
          </cell>
          <cell r="O21" t="str">
            <v>Cái</v>
          </cell>
          <cell r="P21">
            <v>1320</v>
          </cell>
          <cell r="Q21">
            <v>212</v>
          </cell>
          <cell r="R21">
            <v>279840</v>
          </cell>
          <cell r="S21">
            <v>0</v>
          </cell>
          <cell r="T21">
            <v>200</v>
          </cell>
          <cell r="U21">
            <v>0</v>
          </cell>
          <cell r="V21">
            <v>200</v>
          </cell>
          <cell r="W21">
            <v>0</v>
          </cell>
          <cell r="X21">
            <v>0</v>
          </cell>
          <cell r="Y21">
            <v>400</v>
          </cell>
          <cell r="Z21">
            <v>920</v>
          </cell>
          <cell r="AA21">
            <v>920</v>
          </cell>
          <cell r="AB21">
            <v>0</v>
          </cell>
          <cell r="AC21" t="str">
            <v>Công ty cổ phần Khánh Phong Việt Nam</v>
          </cell>
          <cell r="AD21">
            <v>0</v>
          </cell>
        </row>
        <row r="22">
          <cell r="E22" t="str">
            <v>CB23</v>
          </cell>
          <cell r="F22" t="str">
            <v>VTR24ACB23</v>
          </cell>
          <cell r="G22" t="str">
            <v>Kim cánh bướm 23G có luer lock</v>
          </cell>
          <cell r="H22" t="str">
            <v xml:space="preserve">Kim cánh bướm (SCALP VEIN SET )
</v>
          </cell>
          <cell r="I22" t="str">
            <v xml:space="preserve"> SCALP VEIN SET 
</v>
          </cell>
          <cell r="J22" t="str">
            <v xml:space="preserve">HD-102
</v>
          </cell>
          <cell r="K22" t="str">
            <v xml:space="preserve">Anhui Hongyu 
</v>
          </cell>
          <cell r="L22" t="str">
            <v xml:space="preserve"> Trung Quốc 
</v>
          </cell>
          <cell r="M22" t="str">
            <v>2024 trở về sau</v>
          </cell>
          <cell r="N22" t="str">
            <v>Hộp 100 cái</v>
          </cell>
          <cell r="O22" t="str">
            <v>Cái</v>
          </cell>
          <cell r="P22">
            <v>120</v>
          </cell>
          <cell r="Q22">
            <v>950</v>
          </cell>
          <cell r="R22">
            <v>114000</v>
          </cell>
          <cell r="S22">
            <v>0</v>
          </cell>
          <cell r="T22">
            <v>0</v>
          </cell>
          <cell r="U22">
            <v>0</v>
          </cell>
          <cell r="V22">
            <v>0</v>
          </cell>
          <cell r="W22">
            <v>0</v>
          </cell>
          <cell r="X22">
            <v>0</v>
          </cell>
          <cell r="Y22">
            <v>0</v>
          </cell>
          <cell r="Z22">
            <v>120</v>
          </cell>
          <cell r="AA22">
            <v>120</v>
          </cell>
          <cell r="AB22">
            <v>0</v>
          </cell>
          <cell r="AC22" t="str">
            <v>Công ty TNHH dược phẩm Quốc Tế</v>
          </cell>
          <cell r="AD22">
            <v>0</v>
          </cell>
        </row>
        <row r="23">
          <cell r="E23" t="str">
            <v>KL16</v>
          </cell>
          <cell r="F23" t="str">
            <v>VTR24AKL16</v>
          </cell>
          <cell r="G23" t="str">
            <v>Kim luồn tĩnh mạch an toàn, có cánh, có cửa, có đầu bảo vệ, có cản quang ngầm số 16G</v>
          </cell>
          <cell r="H23" t="str">
            <v>Kim luồn tĩnh mạch an toàn có cửa có cánh</v>
          </cell>
          <cell r="I23" t="str">
            <v xml:space="preserve">Delta Self Safe 2
</v>
          </cell>
          <cell r="J23" t="str">
            <v xml:space="preserve">3761522
</v>
          </cell>
          <cell r="K23" t="str">
            <v xml:space="preserve">Deltamed S.P.A
</v>
          </cell>
          <cell r="L23" t="str">
            <v xml:space="preserve">Italy
</v>
          </cell>
          <cell r="M23" t="str">
            <v>2024</v>
          </cell>
          <cell r="N23" t="str">
            <v>50 cái / hộp</v>
          </cell>
          <cell r="O23" t="str">
            <v>Cái</v>
          </cell>
          <cell r="P23">
            <v>59</v>
          </cell>
          <cell r="Q23">
            <v>15435</v>
          </cell>
          <cell r="R23">
            <v>910665</v>
          </cell>
          <cell r="S23">
            <v>0</v>
          </cell>
          <cell r="T23">
            <v>0</v>
          </cell>
          <cell r="U23">
            <v>50</v>
          </cell>
          <cell r="V23">
            <v>0</v>
          </cell>
          <cell r="W23">
            <v>0</v>
          </cell>
          <cell r="X23">
            <v>0</v>
          </cell>
          <cell r="Y23">
            <v>50</v>
          </cell>
          <cell r="Z23">
            <v>9</v>
          </cell>
          <cell r="AA23">
            <v>9</v>
          </cell>
          <cell r="AB23">
            <v>0</v>
          </cell>
          <cell r="AC23" t="str">
            <v>Công ty TNHH phát triển công nghệ Nam Giao</v>
          </cell>
          <cell r="AD23">
            <v>0</v>
          </cell>
        </row>
        <row r="24">
          <cell r="E24" t="str">
            <v>KL18</v>
          </cell>
          <cell r="F24" t="str">
            <v>VTR24AKL18</v>
          </cell>
          <cell r="G24" t="str">
            <v>Kim luồn tĩnh mạch an toàn, có cánh, có cửa, có đầu bảo vệ, có cản quang ngầm số 18G</v>
          </cell>
          <cell r="H24" t="str">
            <v>Kim luồn tĩnh mạch an toàn có cánh, có cổng tiêm thuốc các cỡ</v>
          </cell>
          <cell r="I24" t="str">
            <v>3DF118</v>
          </cell>
          <cell r="J24" t="str">
            <v>3DF118</v>
          </cell>
          <cell r="K24" t="str">
            <v>SPM Medicare Pvt. Ltd</v>
          </cell>
          <cell r="L24" t="str">
            <v>Ấn Độ</v>
          </cell>
          <cell r="M24" t="str">
            <v xml:space="preserve">2024
</v>
          </cell>
          <cell r="N24" t="str">
            <v>Cái/ Gói</v>
          </cell>
          <cell r="O24" t="str">
            <v>Cái</v>
          </cell>
          <cell r="P24">
            <v>850</v>
          </cell>
          <cell r="Q24">
            <v>7959</v>
          </cell>
          <cell r="R24">
            <v>6765150</v>
          </cell>
          <cell r="S24">
            <v>0</v>
          </cell>
          <cell r="T24">
            <v>0</v>
          </cell>
          <cell r="U24">
            <v>0</v>
          </cell>
          <cell r="V24">
            <v>0</v>
          </cell>
          <cell r="W24">
            <v>0</v>
          </cell>
          <cell r="X24">
            <v>0</v>
          </cell>
          <cell r="Y24">
            <v>0</v>
          </cell>
          <cell r="Z24">
            <v>850</v>
          </cell>
          <cell r="AA24">
            <v>850</v>
          </cell>
          <cell r="AB24">
            <v>0</v>
          </cell>
          <cell r="AC24" t="str">
            <v>Công ty cổ phần trang thiết bị y tế Trọng Tín</v>
          </cell>
          <cell r="AD24" t="str">
            <v xml:space="preserve">   </v>
          </cell>
        </row>
        <row r="25">
          <cell r="E25" t="str">
            <v>KL22</v>
          </cell>
          <cell r="F25" t="str">
            <v>VTR24AKL22</v>
          </cell>
          <cell r="G25" t="str">
            <v>Kim luồn tĩnh mạch an toàn, có cánh, có cửa, có đầu bảo vệ, có cản quang ngầm số 22G</v>
          </cell>
          <cell r="H25" t="str">
            <v>Kim luồn tĩnh mạch an toàn FavoSafe, ống thông FEP</v>
          </cell>
          <cell r="I25" t="str">
            <v>FavoSafe</v>
          </cell>
          <cell r="J25" t="str">
            <v>FVS-FEP22G00</v>
          </cell>
          <cell r="K25" t="str">
            <v>Công ty CP Nhà máy Trang thiết bị Y tế USM Healthcare</v>
          </cell>
          <cell r="L25" t="str">
            <v>Việt Nam</v>
          </cell>
          <cell r="M25" t="str">
            <v xml:space="preserve">2024
</v>
          </cell>
          <cell r="N25" t="str">
            <v>50 cái/hộp</v>
          </cell>
          <cell r="O25" t="str">
            <v>Cái</v>
          </cell>
          <cell r="P25">
            <v>11560</v>
          </cell>
          <cell r="Q25">
            <v>9800</v>
          </cell>
          <cell r="R25">
            <v>113288000</v>
          </cell>
          <cell r="S25">
            <v>0</v>
          </cell>
          <cell r="T25">
            <v>600</v>
          </cell>
          <cell r="U25">
            <v>700</v>
          </cell>
          <cell r="V25">
            <v>1000</v>
          </cell>
          <cell r="W25">
            <v>500</v>
          </cell>
          <cell r="X25">
            <v>0</v>
          </cell>
          <cell r="Y25">
            <v>2800</v>
          </cell>
          <cell r="Z25">
            <v>8760</v>
          </cell>
          <cell r="AA25">
            <v>8760</v>
          </cell>
          <cell r="AB25">
            <v>0</v>
          </cell>
          <cell r="AC25" t="str">
            <v>Công ty cổ phần nhà máy trang thiết bị y tế USM Healthcare</v>
          </cell>
          <cell r="AD25">
            <v>0</v>
          </cell>
        </row>
        <row r="26">
          <cell r="E26" t="str">
            <v>KL24</v>
          </cell>
          <cell r="F26" t="str">
            <v>VTR24AKL24</v>
          </cell>
          <cell r="G26" t="str">
            <v>Kim luồn tĩnh mạch an toàn, có cánh, có cửa, có đầu bảo vệ, có cản quang ngầm số 24G</v>
          </cell>
          <cell r="H26" t="str">
            <v>Kim luồn tĩnh mạch an toàn FavoSafe, ống thông FEP</v>
          </cell>
          <cell r="I26" t="str">
            <v>FavoSafe</v>
          </cell>
          <cell r="J26" t="str">
            <v>FVS-FEP24G00</v>
          </cell>
          <cell r="K26" t="str">
            <v>Công ty CP Nhà máy Trang thiết bị Y tế USM Healthcare</v>
          </cell>
          <cell r="L26" t="str">
            <v>Việt Nam</v>
          </cell>
          <cell r="M26">
            <v>2024</v>
          </cell>
          <cell r="N26" t="str">
            <v>50 cái/hộp</v>
          </cell>
          <cell r="O26" t="str">
            <v>Cái</v>
          </cell>
          <cell r="P26">
            <v>1560</v>
          </cell>
          <cell r="Q26">
            <v>9800</v>
          </cell>
          <cell r="R26">
            <v>15288000</v>
          </cell>
          <cell r="S26">
            <v>300</v>
          </cell>
          <cell r="T26">
            <v>0</v>
          </cell>
          <cell r="U26">
            <v>100</v>
          </cell>
          <cell r="V26">
            <v>100</v>
          </cell>
          <cell r="W26">
            <v>200</v>
          </cell>
          <cell r="X26">
            <v>0</v>
          </cell>
          <cell r="Y26">
            <v>700</v>
          </cell>
          <cell r="Z26">
            <v>860</v>
          </cell>
          <cell r="AA26">
            <v>860</v>
          </cell>
          <cell r="AB26">
            <v>0</v>
          </cell>
          <cell r="AC26" t="str">
            <v>Công ty cổ phần nhà máy trang thiết bị y tế USM Healthcare</v>
          </cell>
          <cell r="AD26">
            <v>0</v>
          </cell>
        </row>
        <row r="27">
          <cell r="E27" t="str">
            <v>CATM</v>
          </cell>
          <cell r="F27" t="str">
            <v>VTR24ACATM</v>
          </cell>
          <cell r="G27" t="str">
            <v>Catheter tĩnh mạch trung tâm 2 nòng</v>
          </cell>
          <cell r="H27" t="str">
            <v xml:space="preserve">Bộ catheter tĩnh mạch trung tâm 2 nòng (Central venous catheter)
</v>
          </cell>
          <cell r="I27" t="str">
            <v xml:space="preserve"> Central venous catheter 
</v>
          </cell>
          <cell r="J27" t="str">
            <v>41.01.2xxxx</v>
          </cell>
          <cell r="K27" t="str">
            <v xml:space="preserve">SCW Medicath Ltd
</v>
          </cell>
          <cell r="L27" t="str">
            <v xml:space="preserve"> Trung Quốc 
</v>
          </cell>
          <cell r="M27" t="str">
            <v>2024 trở về sau</v>
          </cell>
          <cell r="N27" t="str">
            <v>Gói 1 cái</v>
          </cell>
          <cell r="O27" t="str">
            <v>Cái</v>
          </cell>
          <cell r="P27">
            <v>10</v>
          </cell>
          <cell r="Q27">
            <v>250000</v>
          </cell>
          <cell r="R27">
            <v>2500000</v>
          </cell>
          <cell r="S27">
            <v>0</v>
          </cell>
          <cell r="T27">
            <v>0</v>
          </cell>
          <cell r="U27">
            <v>0</v>
          </cell>
          <cell r="V27">
            <v>0</v>
          </cell>
          <cell r="W27">
            <v>0</v>
          </cell>
          <cell r="X27">
            <v>0</v>
          </cell>
          <cell r="Y27">
            <v>0</v>
          </cell>
          <cell r="Z27">
            <v>10</v>
          </cell>
          <cell r="AA27">
            <v>10</v>
          </cell>
          <cell r="AB27">
            <v>0</v>
          </cell>
          <cell r="AC27" t="str">
            <v>Công ty TNHH dược phẩm Quốc Tế</v>
          </cell>
          <cell r="AD27">
            <v>0</v>
          </cell>
        </row>
        <row r="28">
          <cell r="E28" t="str">
            <v>KCC2</v>
          </cell>
          <cell r="F28" t="str">
            <v>VTG24AKCC2</v>
          </cell>
          <cell r="G28" t="str">
            <v>Kim châm cứu dạng vỉ, kim thép vô trùng, đốc kim được cuộn đồng, kích cỡ tương ứng 0.25 x 25 mmm (Kim số 2)</v>
          </cell>
          <cell r="H28" t="str">
            <v>Kim châm cứu tiệt trùng dùng một lần (dạng vỉ, cán đồng)</v>
          </cell>
          <cell r="I28" t="str">
            <v>Suzhou Tianxie Acupuncture Instruments Co.,Ltd</v>
          </cell>
          <cell r="J28" t="str">
            <v xml:space="preserve"> 0.25 x 25 mm</v>
          </cell>
          <cell r="K28" t="str">
            <v>Suzhou Tianxie Acupuncture Instruments Co.,Ltd</v>
          </cell>
          <cell r="L28" t="str">
            <v>Trung Quốc</v>
          </cell>
          <cell r="M28" t="str">
            <v xml:space="preserve">2024
</v>
          </cell>
          <cell r="N28" t="str">
            <v/>
          </cell>
          <cell r="O28" t="str">
            <v>Cây</v>
          </cell>
          <cell r="P28">
            <v>750000</v>
          </cell>
          <cell r="Q28">
            <v>259</v>
          </cell>
          <cell r="R28">
            <v>194250000</v>
          </cell>
          <cell r="S28">
            <v>30000</v>
          </cell>
          <cell r="T28">
            <v>30000</v>
          </cell>
          <cell r="U28">
            <v>60000</v>
          </cell>
          <cell r="V28">
            <v>30000</v>
          </cell>
          <cell r="W28">
            <v>50000</v>
          </cell>
          <cell r="X28">
            <v>0</v>
          </cell>
          <cell r="Y28">
            <v>200000</v>
          </cell>
          <cell r="Z28">
            <v>550000</v>
          </cell>
          <cell r="AA28">
            <v>550000</v>
          </cell>
          <cell r="AB28">
            <v>0</v>
          </cell>
          <cell r="AC28" t="str">
            <v>Công ty TNHH thiết bị y tế BBA</v>
          </cell>
          <cell r="AD28">
            <v>0</v>
          </cell>
        </row>
        <row r="29">
          <cell r="E29" t="str">
            <v>KCC7</v>
          </cell>
          <cell r="F29" t="str">
            <v>VTG24AKCC7</v>
          </cell>
          <cell r="G29" t="str">
            <v>Kim châm cứu dạng vỉ, kim thép vô trùng, đốc kim được cuộn đồng, kích cỡ tương ứng 0.25 x 75 mmm (Kim số 7)</v>
          </cell>
          <cell r="H29" t="str">
            <v>Kim châm cứu tiệt trùng dùng một lần (dạng vỉ, cán đồng)</v>
          </cell>
          <cell r="I29" t="str">
            <v>Suzhou Tianxie Acupuncture Instruments Co.,Ltd</v>
          </cell>
          <cell r="J29" t="str">
            <v>0.25 x 75 mm</v>
          </cell>
          <cell r="K29" t="str">
            <v>Suzhou Tianxie Acupuncture Instruments Co.,Ltd</v>
          </cell>
          <cell r="L29" t="str">
            <v>Trung Quốc</v>
          </cell>
          <cell r="M29" t="str">
            <v xml:space="preserve">2024
</v>
          </cell>
          <cell r="N29" t="str">
            <v/>
          </cell>
          <cell r="O29" t="str">
            <v>Cây</v>
          </cell>
          <cell r="P29">
            <v>60000</v>
          </cell>
          <cell r="Q29">
            <v>259</v>
          </cell>
          <cell r="R29">
            <v>15540000</v>
          </cell>
          <cell r="S29">
            <v>2000</v>
          </cell>
          <cell r="T29">
            <v>2000</v>
          </cell>
          <cell r="U29">
            <v>0</v>
          </cell>
          <cell r="V29">
            <v>0</v>
          </cell>
          <cell r="W29">
            <v>0</v>
          </cell>
          <cell r="X29">
            <v>0</v>
          </cell>
          <cell r="Y29">
            <v>4000</v>
          </cell>
          <cell r="Z29">
            <v>56000</v>
          </cell>
          <cell r="AA29">
            <v>56000</v>
          </cell>
          <cell r="AB29">
            <v>0</v>
          </cell>
          <cell r="AC29" t="str">
            <v>Công ty TNHH thiết bị y tế BBA</v>
          </cell>
          <cell r="AD29">
            <v>0</v>
          </cell>
        </row>
        <row r="30">
          <cell r="E30" t="str">
            <v>NCKL</v>
          </cell>
          <cell r="F30" t="str">
            <v>VTR24ANCKL</v>
          </cell>
          <cell r="G30" t="str">
            <v>Nút chặn đuôi kim luồn (có cổng tiêm thuốc) các cỡ</v>
          </cell>
          <cell r="H30" t="str">
            <v>Nút đậy kim luồn</v>
          </cell>
          <cell r="I30" t="str">
            <v xml:space="preserve">DMHC-A
</v>
          </cell>
          <cell r="J30" t="str">
            <v xml:space="preserve">DMHC-A
</v>
          </cell>
          <cell r="K30" t="str">
            <v>Zibo Eastmed Healthcare Products Co., Ltd</v>
          </cell>
          <cell r="L30" t="str">
            <v>TRUNG QUỐC</v>
          </cell>
          <cell r="M30">
            <v>2024</v>
          </cell>
          <cell r="N30" t="str">
            <v xml:space="preserve">Gói/1 cái </v>
          </cell>
          <cell r="O30" t="str">
            <v>Cái</v>
          </cell>
          <cell r="P30">
            <v>6060</v>
          </cell>
          <cell r="Q30">
            <v>693</v>
          </cell>
          <cell r="R30">
            <v>4199580</v>
          </cell>
          <cell r="S30">
            <v>0</v>
          </cell>
          <cell r="T30">
            <v>100</v>
          </cell>
          <cell r="U30">
            <v>100</v>
          </cell>
          <cell r="V30">
            <v>200</v>
          </cell>
          <cell r="W30">
            <v>0</v>
          </cell>
          <cell r="X30">
            <v>0</v>
          </cell>
          <cell r="Y30">
            <v>400</v>
          </cell>
          <cell r="Z30">
            <v>5660</v>
          </cell>
          <cell r="AA30">
            <v>5660</v>
          </cell>
          <cell r="AB30">
            <v>0</v>
          </cell>
          <cell r="AC30" t="str">
            <v>Công ty TNHH trang thiết bị y tế Hưng Phát</v>
          </cell>
          <cell r="AD30">
            <v>0</v>
          </cell>
        </row>
        <row r="31">
          <cell r="E31">
            <v>0</v>
          </cell>
          <cell r="F31" t="str">
            <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E32" t="str">
            <v>COR0</v>
          </cell>
          <cell r="F32" t="str">
            <v>VTG24ACOR0</v>
          </cell>
          <cell r="G32" t="str">
            <v>Chỉ collagen 1/0 dài 75cm, kim tròn 26mm</v>
          </cell>
          <cell r="H32" t="str">
            <v xml:space="preserve">Chỉ phẩu thuật có kim CATGUT CHROMIC số 0 (dài 75cm, kim tròn 26mm, 1/2C)
</v>
          </cell>
          <cell r="I32" t="str">
            <v xml:space="preserve"> CATGUT  
</v>
          </cell>
          <cell r="J32" t="str">
            <v xml:space="preserve">CC-00xx
</v>
          </cell>
          <cell r="K32" t="str">
            <v xml:space="preserve">HuaiYin Medical
</v>
          </cell>
          <cell r="L32" t="str">
            <v xml:space="preserve"> Trung Quốc 
</v>
          </cell>
          <cell r="M32" t="str">
            <v>2024 trở về sau</v>
          </cell>
          <cell r="N32" t="str">
            <v>Hộp 12 tép</v>
          </cell>
          <cell r="O32" t="str">
            <v>Tép</v>
          </cell>
          <cell r="P32">
            <v>120</v>
          </cell>
          <cell r="Q32">
            <v>15000</v>
          </cell>
          <cell r="R32">
            <v>1800000</v>
          </cell>
          <cell r="S32">
            <v>0</v>
          </cell>
          <cell r="T32">
            <v>0</v>
          </cell>
          <cell r="U32">
            <v>0</v>
          </cell>
          <cell r="V32">
            <v>0</v>
          </cell>
          <cell r="W32">
            <v>0</v>
          </cell>
          <cell r="X32">
            <v>0</v>
          </cell>
          <cell r="Y32">
            <v>0</v>
          </cell>
          <cell r="Z32">
            <v>120</v>
          </cell>
          <cell r="AA32">
            <v>120</v>
          </cell>
          <cell r="AB32">
            <v>0</v>
          </cell>
          <cell r="AC32" t="str">
            <v>Công ty TNHH dược phẩm Quốc Tế</v>
          </cell>
          <cell r="AD32">
            <v>0</v>
          </cell>
        </row>
        <row r="33">
          <cell r="E33" t="str">
            <v>COK1</v>
          </cell>
          <cell r="F33" t="str">
            <v>VTG24ACOK1</v>
          </cell>
          <cell r="G33" t="str">
            <v>Chỉ collagen số 1, không kim, dài 150 cm</v>
          </cell>
          <cell r="H33" t="str">
            <v>Chỉ  Trustigut (C) (Chromic Catgut) số 1, không kim, dài 150 cm,  C500</v>
          </cell>
          <cell r="I33" t="str">
            <v>TRUSTIGUT</v>
          </cell>
          <cell r="J33" t="str">
            <v>C500</v>
          </cell>
          <cell r="K33" t="str">
            <v>Công ty TNHH Chỉ Phẫu Thuật CPT</v>
          </cell>
          <cell r="L33" t="str">
            <v>Việt Nam</v>
          </cell>
          <cell r="M33">
            <v>2024</v>
          </cell>
          <cell r="N33" t="str">
            <v>H / 24 tép</v>
          </cell>
          <cell r="O33" t="str">
            <v>Tép</v>
          </cell>
          <cell r="P33">
            <v>60</v>
          </cell>
          <cell r="Q33">
            <v>32340</v>
          </cell>
          <cell r="R33">
            <v>1940400</v>
          </cell>
          <cell r="S33">
            <v>0</v>
          </cell>
          <cell r="T33">
            <v>0</v>
          </cell>
          <cell r="U33">
            <v>0</v>
          </cell>
          <cell r="V33">
            <v>0</v>
          </cell>
          <cell r="W33">
            <v>0</v>
          </cell>
          <cell r="X33">
            <v>0</v>
          </cell>
          <cell r="Y33">
            <v>0</v>
          </cell>
          <cell r="Z33">
            <v>60</v>
          </cell>
          <cell r="AA33">
            <v>60</v>
          </cell>
          <cell r="AB33">
            <v>0</v>
          </cell>
          <cell r="AC33" t="str">
            <v>Công ty TNHH trang thiết bị y tế Hoàng Ánh Dương</v>
          </cell>
          <cell r="AD33">
            <v>0</v>
          </cell>
        </row>
        <row r="34">
          <cell r="E34" t="str">
            <v>COR2</v>
          </cell>
          <cell r="F34" t="str">
            <v>VTG24ACOR2</v>
          </cell>
          <cell r="G34" t="str">
            <v>Chỉ collagen 2/0 dài 75cm, kim tròn 26mm</v>
          </cell>
          <cell r="H34" t="str">
            <v xml:space="preserve">Chỉ phẩu thuật có kim CATGUT CHROMIC số 2/0 (dài 75cm, kim tròn 26mm, 1/2C)
</v>
          </cell>
          <cell r="I34" t="str">
            <v xml:space="preserve"> CATGUT  
</v>
          </cell>
          <cell r="J34" t="str">
            <v>CC-20xx</v>
          </cell>
          <cell r="K34" t="str">
            <v xml:space="preserve">HuaiYin Medical
</v>
          </cell>
          <cell r="L34" t="str">
            <v xml:space="preserve"> Trung Quốc 
</v>
          </cell>
          <cell r="M34" t="str">
            <v>2024 trở về sau</v>
          </cell>
          <cell r="N34" t="str">
            <v>Hộp 12 tép</v>
          </cell>
          <cell r="O34" t="str">
            <v>Tép</v>
          </cell>
          <cell r="P34">
            <v>82</v>
          </cell>
          <cell r="Q34">
            <v>15000</v>
          </cell>
          <cell r="R34">
            <v>1230000</v>
          </cell>
          <cell r="S34">
            <v>0</v>
          </cell>
          <cell r="T34">
            <v>0</v>
          </cell>
          <cell r="U34">
            <v>12</v>
          </cell>
          <cell r="V34">
            <v>0</v>
          </cell>
          <cell r="W34">
            <v>12</v>
          </cell>
          <cell r="X34">
            <v>0</v>
          </cell>
          <cell r="Y34">
            <v>24</v>
          </cell>
          <cell r="Z34">
            <v>58</v>
          </cell>
          <cell r="AA34">
            <v>58</v>
          </cell>
          <cell r="AB34">
            <v>0</v>
          </cell>
          <cell r="AC34" t="str">
            <v>Công ty TNHH dược phẩm Quốc Tế</v>
          </cell>
          <cell r="AD34">
            <v>0</v>
          </cell>
        </row>
        <row r="35">
          <cell r="E35" t="str">
            <v>COR3</v>
          </cell>
          <cell r="F35" t="str">
            <v>VTG24ACOR3</v>
          </cell>
          <cell r="G35" t="str">
            <v>Chỉ collagen 3/0 dài 75cm, kim tròn 26mm</v>
          </cell>
          <cell r="H35" t="str">
            <v xml:space="preserve">Chỉ phẩu thuật có kim CATGUT CHROMIC số 3/0 (dài 75cm, kim tròn 26mm, 1/2C)
</v>
          </cell>
          <cell r="I35" t="str">
            <v xml:space="preserve"> CATGUT  
</v>
          </cell>
          <cell r="J35" t="str">
            <v xml:space="preserve">CC-30xx
</v>
          </cell>
          <cell r="K35" t="str">
            <v xml:space="preserve">HuaiYin Medical
</v>
          </cell>
          <cell r="L35" t="str">
            <v xml:space="preserve"> Trung Quốc 
</v>
          </cell>
          <cell r="M35" t="str">
            <v>2024 trở về sau</v>
          </cell>
          <cell r="N35" t="str">
            <v>Hộp 12 tép</v>
          </cell>
          <cell r="O35" t="str">
            <v>Tép</v>
          </cell>
          <cell r="P35">
            <v>304</v>
          </cell>
          <cell r="Q35">
            <v>15000</v>
          </cell>
          <cell r="R35">
            <v>4560000</v>
          </cell>
          <cell r="S35">
            <v>24</v>
          </cell>
          <cell r="T35">
            <v>0</v>
          </cell>
          <cell r="U35">
            <v>24</v>
          </cell>
          <cell r="V35">
            <v>0</v>
          </cell>
          <cell r="W35">
            <v>12</v>
          </cell>
          <cell r="X35">
            <v>0</v>
          </cell>
          <cell r="Y35">
            <v>60</v>
          </cell>
          <cell r="Z35">
            <v>244</v>
          </cell>
          <cell r="AA35">
            <v>244</v>
          </cell>
          <cell r="AB35">
            <v>0</v>
          </cell>
          <cell r="AC35" t="str">
            <v>Công ty TNHH dược phẩm Quốc Tế</v>
          </cell>
          <cell r="AD35">
            <v>0</v>
          </cell>
        </row>
        <row r="36">
          <cell r="E36" t="str">
            <v>COT3</v>
          </cell>
          <cell r="F36" t="str">
            <v>VTG24ACOT3</v>
          </cell>
          <cell r="G36" t="str">
            <v>Chỉ collagen 3/0 dài 75cm, kim tam giác 26mm</v>
          </cell>
          <cell r="H36" t="str">
            <v xml:space="preserve">Chỉ phẩu thuật có kim CATGUT CHROMIC số 3/0 (dài 75cm, kim tam giác 26mm, 3/8C)
</v>
          </cell>
          <cell r="I36" t="str">
            <v xml:space="preserve"> CATGUT  
</v>
          </cell>
          <cell r="J36" t="str">
            <v xml:space="preserve">CC-30xx
</v>
          </cell>
          <cell r="K36" t="str">
            <v xml:space="preserve">HuaiYin Medical
</v>
          </cell>
          <cell r="L36" t="str">
            <v xml:space="preserve"> Trung Quốc 
</v>
          </cell>
          <cell r="M36" t="str">
            <v>2024 trở về sau</v>
          </cell>
          <cell r="N36" t="str">
            <v>Hộp 12 tép</v>
          </cell>
          <cell r="O36" t="str">
            <v>Tép</v>
          </cell>
          <cell r="P36">
            <v>288</v>
          </cell>
          <cell r="Q36">
            <v>15000</v>
          </cell>
          <cell r="R36">
            <v>4320000</v>
          </cell>
          <cell r="S36">
            <v>72</v>
          </cell>
          <cell r="T36">
            <v>0</v>
          </cell>
          <cell r="U36">
            <v>72</v>
          </cell>
          <cell r="V36">
            <v>72</v>
          </cell>
          <cell r="W36">
            <v>0</v>
          </cell>
          <cell r="X36">
            <v>0</v>
          </cell>
          <cell r="Y36">
            <v>216</v>
          </cell>
          <cell r="Z36">
            <v>72</v>
          </cell>
          <cell r="AA36">
            <v>72</v>
          </cell>
          <cell r="AB36">
            <v>0</v>
          </cell>
          <cell r="AC36" t="str">
            <v>Công ty TNHH dược phẩm Quốc Tế</v>
          </cell>
          <cell r="AD36">
            <v>0</v>
          </cell>
        </row>
        <row r="37">
          <cell r="E37" t="str">
            <v>COR4</v>
          </cell>
          <cell r="F37" t="str">
            <v>VTG24ACOR4</v>
          </cell>
          <cell r="G37" t="str">
            <v>Chỉ collagen 4/0 dài 75cm, kim tròn 26mm</v>
          </cell>
          <cell r="H37" t="str">
            <v xml:space="preserve">Chỉ phẩu thuật có kim CATGUT CHROMIC số 4/0 (dài 75cm, kim tròn 26mm, 1/2C)
</v>
          </cell>
          <cell r="I37" t="str">
            <v xml:space="preserve"> CATGUT  
</v>
          </cell>
          <cell r="J37" t="str">
            <v xml:space="preserve">CC-40xx
</v>
          </cell>
          <cell r="K37" t="str">
            <v xml:space="preserve">HuaiYin Medical
</v>
          </cell>
          <cell r="L37" t="str">
            <v xml:space="preserve"> Trung Quốc 
</v>
          </cell>
          <cell r="M37" t="str">
            <v>2024 trở về sau</v>
          </cell>
          <cell r="N37" t="str">
            <v>Hộp 12 tép</v>
          </cell>
          <cell r="O37" t="str">
            <v>Tép</v>
          </cell>
          <cell r="P37">
            <v>40</v>
          </cell>
          <cell r="Q37">
            <v>15000</v>
          </cell>
          <cell r="R37">
            <v>600000</v>
          </cell>
          <cell r="S37">
            <v>24</v>
          </cell>
          <cell r="T37">
            <v>0</v>
          </cell>
          <cell r="U37">
            <v>0</v>
          </cell>
          <cell r="V37">
            <v>0</v>
          </cell>
          <cell r="W37">
            <v>0</v>
          </cell>
          <cell r="X37">
            <v>0</v>
          </cell>
          <cell r="Y37">
            <v>24</v>
          </cell>
          <cell r="Z37">
            <v>16</v>
          </cell>
          <cell r="AA37">
            <v>16</v>
          </cell>
          <cell r="AB37">
            <v>0</v>
          </cell>
          <cell r="AC37" t="str">
            <v>Công ty TNHH dược phẩm Quốc Tế</v>
          </cell>
          <cell r="AD37">
            <v>0</v>
          </cell>
        </row>
        <row r="38">
          <cell r="E38" t="str">
            <v>LER2</v>
          </cell>
          <cell r="F38" t="str">
            <v>VTG24ALER2</v>
          </cell>
          <cell r="G38" t="str">
            <v>Chỉ polypropylene 2/0 kim tròn (2 kim), dài chỉ 90 cm, vòng kim 1/2c, chiều dài kim 26 mm</v>
          </cell>
          <cell r="H38" t="str">
            <v>Chỉ phẫu thuật không tiêu ARES - Chỉ Polypropylene 2/0, (PAB-PAKKA92ABBX1)</v>
          </cell>
          <cell r="I38" t="str">
            <v>ARES</v>
          </cell>
          <cell r="J38" t="str">
            <v>PAB (PAB-PAKKA92ABBX1)</v>
          </cell>
          <cell r="K38" t="str">
            <v>Công ty CP Nhà máy Trang thiết bị Y tế USM Healthcare</v>
          </cell>
          <cell r="L38" t="str">
            <v>Việt Nam</v>
          </cell>
          <cell r="M38">
            <v>2024</v>
          </cell>
          <cell r="N38" t="str">
            <v>hộp/12 tép/24 tép/36 tép</v>
          </cell>
          <cell r="O38" t="str">
            <v>Tép</v>
          </cell>
          <cell r="P38">
            <v>240</v>
          </cell>
          <cell r="Q38">
            <v>45000</v>
          </cell>
          <cell r="R38">
            <v>10800000</v>
          </cell>
          <cell r="S38">
            <v>0</v>
          </cell>
          <cell r="T38">
            <v>0</v>
          </cell>
          <cell r="U38">
            <v>0</v>
          </cell>
          <cell r="V38">
            <v>12</v>
          </cell>
          <cell r="W38">
            <v>12</v>
          </cell>
          <cell r="X38">
            <v>0</v>
          </cell>
          <cell r="Y38">
            <v>24</v>
          </cell>
          <cell r="Z38">
            <v>216</v>
          </cell>
          <cell r="AA38">
            <v>216</v>
          </cell>
          <cell r="AB38">
            <v>0</v>
          </cell>
          <cell r="AC38" t="str">
            <v>Công ty cổ phần nhà máy trang thiết bị y tế USM Healthcare</v>
          </cell>
          <cell r="AD38">
            <v>0</v>
          </cell>
        </row>
        <row r="39">
          <cell r="E39" t="str">
            <v>NYT4</v>
          </cell>
          <cell r="F39" t="str">
            <v>VTG24ANYT4</v>
          </cell>
          <cell r="G39" t="str">
            <v>Chỉ nylon 4/0 kim tam giác 18mm 3/8c, dài 75cm</v>
          </cell>
          <cell r="H39" t="str">
            <v xml:space="preserve">Chỉ phẩu thuật có kim Nylon Suture 4/0 (dài 75cm, kim tam giác 18mm, 3/8C)
</v>
          </cell>
          <cell r="I39" t="str">
            <v xml:space="preserve"> NYLON 
</v>
          </cell>
          <cell r="J39" t="str">
            <v xml:space="preserve">NL-40xx
</v>
          </cell>
          <cell r="K39" t="str">
            <v xml:space="preserve">HuaiYin Medical
</v>
          </cell>
          <cell r="L39" t="str">
            <v xml:space="preserve"> Trung Quốc 
</v>
          </cell>
          <cell r="M39" t="str">
            <v>2024 trở về sau</v>
          </cell>
          <cell r="N39" t="str">
            <v>Hộp 12 tép</v>
          </cell>
          <cell r="O39" t="str">
            <v>Tép</v>
          </cell>
          <cell r="P39">
            <v>1577</v>
          </cell>
          <cell r="Q39">
            <v>9000</v>
          </cell>
          <cell r="R39">
            <v>14193000</v>
          </cell>
          <cell r="S39">
            <v>60</v>
          </cell>
          <cell r="T39">
            <v>48</v>
          </cell>
          <cell r="U39">
            <v>108</v>
          </cell>
          <cell r="V39">
            <v>24</v>
          </cell>
          <cell r="W39">
            <v>120</v>
          </cell>
          <cell r="X39">
            <v>0</v>
          </cell>
          <cell r="Y39">
            <v>360</v>
          </cell>
          <cell r="Z39">
            <v>1217</v>
          </cell>
          <cell r="AA39">
            <v>1217</v>
          </cell>
          <cell r="AB39">
            <v>0</v>
          </cell>
          <cell r="AC39" t="str">
            <v>Công ty TNHH dược phẩm Quốc Tế</v>
          </cell>
          <cell r="AD39">
            <v>0</v>
          </cell>
        </row>
        <row r="40">
          <cell r="E40" t="str">
            <v>NYT5</v>
          </cell>
          <cell r="F40" t="str">
            <v>VTG24ANYT5</v>
          </cell>
          <cell r="G40" t="str">
            <v>Chỉ nylon 5/0 kim tam giác 16mm 3/8c, dài 75cm</v>
          </cell>
          <cell r="H40" t="str">
            <v>Chỉ Teklon (Nylon) số 5/0, dài 75 cm, kim tam giác 3/8c, dài 16 mm</v>
          </cell>
          <cell r="I40" t="str">
            <v>TEKLON</v>
          </cell>
          <cell r="J40" t="str">
            <v>TM10DS16</v>
          </cell>
          <cell r="K40" t="str">
            <v>Công ty TNHH Chỉ Phẫu Thuật CPT</v>
          </cell>
          <cell r="L40" t="str">
            <v>Việt Nam</v>
          </cell>
          <cell r="M40" t="str">
            <v xml:space="preserve">2024
</v>
          </cell>
          <cell r="N40" t="str">
            <v>H / 24 tép</v>
          </cell>
          <cell r="O40" t="str">
            <v>Tép</v>
          </cell>
          <cell r="P40">
            <v>150</v>
          </cell>
          <cell r="Q40">
            <v>12075</v>
          </cell>
          <cell r="R40">
            <v>1811250</v>
          </cell>
          <cell r="S40">
            <v>0</v>
          </cell>
          <cell r="T40">
            <v>12</v>
          </cell>
          <cell r="U40">
            <v>24</v>
          </cell>
          <cell r="V40">
            <v>0</v>
          </cell>
          <cell r="W40">
            <v>24</v>
          </cell>
          <cell r="X40">
            <v>0</v>
          </cell>
          <cell r="Y40">
            <v>60</v>
          </cell>
          <cell r="Z40">
            <v>90</v>
          </cell>
          <cell r="AA40">
            <v>90</v>
          </cell>
          <cell r="AB40">
            <v>0</v>
          </cell>
          <cell r="AC40" t="str">
            <v>Công ty TNHH trang thiết bị y tế Hoàng Ánh Dương</v>
          </cell>
          <cell r="AD40">
            <v>0</v>
          </cell>
        </row>
        <row r="41">
          <cell r="E41" t="str">
            <v>NYT9</v>
          </cell>
          <cell r="F41" t="str">
            <v>VTG24ANYT9</v>
          </cell>
          <cell r="G41" t="str">
            <v>Chỉ nylon 9/0 2 kim hình thang 6mm 3/8c, dài 30cm</v>
          </cell>
          <cell r="H41" t="str">
            <v>Chỉ Carelon (Nylon) số 9/0, dài 30 cm, 2 kim hình thang, dài 6 mm,  M03HH06L30</v>
          </cell>
          <cell r="I41" t="str">
            <v>CARELON</v>
          </cell>
          <cell r="J41" t="str">
            <v>M03HH06L30</v>
          </cell>
          <cell r="K41" t="str">
            <v>Công ty TNHH Chỉ Phẫu Thuật CPT</v>
          </cell>
          <cell r="L41" t="str">
            <v>Việt Nam</v>
          </cell>
          <cell r="M41">
            <v>2024</v>
          </cell>
          <cell r="N41" t="str">
            <v>H / 12 tép</v>
          </cell>
          <cell r="O41" t="str">
            <v>Tép</v>
          </cell>
          <cell r="P41">
            <v>60</v>
          </cell>
          <cell r="Q41">
            <v>136500</v>
          </cell>
          <cell r="R41">
            <v>8190000</v>
          </cell>
          <cell r="S41">
            <v>0</v>
          </cell>
          <cell r="T41">
            <v>0</v>
          </cell>
          <cell r="U41">
            <v>0</v>
          </cell>
          <cell r="V41">
            <v>0</v>
          </cell>
          <cell r="W41">
            <v>0</v>
          </cell>
          <cell r="X41">
            <v>0</v>
          </cell>
          <cell r="Y41">
            <v>0</v>
          </cell>
          <cell r="Z41">
            <v>60</v>
          </cell>
          <cell r="AA41">
            <v>60</v>
          </cell>
          <cell r="AB41">
            <v>0</v>
          </cell>
          <cell r="AC41" t="str">
            <v>Công ty TNHH trang thiết bị y tế Hoàng Ánh Dương</v>
          </cell>
          <cell r="AD41">
            <v>0</v>
          </cell>
        </row>
        <row r="42">
          <cell r="E42" t="str">
            <v>NY10</v>
          </cell>
          <cell r="F42" t="str">
            <v>VTG24ANY10</v>
          </cell>
          <cell r="G42" t="str">
            <v>Chỉ nylon 10/0 2 kim hình thang 6mm 3/8c, dài 30cm</v>
          </cell>
          <cell r="H42" t="str">
            <v>Chỉ Carelon (Nylon) số 10/0, dài 30 cm, 2 kim hình thang, dài 6 mm,  M02HH06L30</v>
          </cell>
          <cell r="I42" t="str">
            <v>CARELON</v>
          </cell>
          <cell r="J42" t="str">
            <v>M02HH06L30</v>
          </cell>
          <cell r="K42" t="str">
            <v>Công ty TNHH Chỉ Phẫu Thuật CPT</v>
          </cell>
          <cell r="L42" t="str">
            <v>Việt Nam</v>
          </cell>
          <cell r="M42">
            <v>2024</v>
          </cell>
          <cell r="N42" t="str">
            <v>H / 12 tép</v>
          </cell>
          <cell r="O42" t="str">
            <v>Tép</v>
          </cell>
          <cell r="P42">
            <v>240</v>
          </cell>
          <cell r="Q42">
            <v>124950</v>
          </cell>
          <cell r="R42">
            <v>29988000</v>
          </cell>
          <cell r="S42">
            <v>0</v>
          </cell>
          <cell r="T42">
            <v>24</v>
          </cell>
          <cell r="U42">
            <v>12</v>
          </cell>
          <cell r="V42">
            <v>0</v>
          </cell>
          <cell r="W42">
            <v>12</v>
          </cell>
          <cell r="X42">
            <v>0</v>
          </cell>
          <cell r="Y42">
            <v>48</v>
          </cell>
          <cell r="Z42">
            <v>192</v>
          </cell>
          <cell r="AA42">
            <v>192</v>
          </cell>
          <cell r="AB42">
            <v>0</v>
          </cell>
          <cell r="AC42" t="str">
            <v>Công ty TNHH trang thiết bị y tế Hoàng Ánh Dương</v>
          </cell>
          <cell r="AD42">
            <v>0</v>
          </cell>
        </row>
        <row r="43">
          <cell r="E43" t="str">
            <v>LAR1</v>
          </cell>
          <cell r="F43" t="str">
            <v>VTG24ALAR1</v>
          </cell>
          <cell r="G43" t="str">
            <v>Chỉ tan tổng hợp đa sợi polyglactin - 1/0 dài 90cm, kim tròn, chiều dài kim 40 mm, vòng kim 1/2c</v>
          </cell>
          <cell r="H43" t="str">
            <v>Chỉ phẫu thuật tự tiêu tổng hợp ARES - Chỉ Polyglactin 910</v>
          </cell>
          <cell r="I43" t="str">
            <v>ARES</v>
          </cell>
          <cell r="J43" t="str">
            <v>EAB (EAB-EBHMA91ABB91)</v>
          </cell>
          <cell r="K43" t="str">
            <v>Công ty CP Nhà máy Trang thiết bị Y tế USM Healthcare</v>
          </cell>
          <cell r="L43" t="str">
            <v>Việt Nam</v>
          </cell>
          <cell r="M43">
            <v>2024</v>
          </cell>
          <cell r="N43" t="str">
            <v>hộp/12 tép/24 tép/36 tép</v>
          </cell>
          <cell r="O43" t="str">
            <v>Tép</v>
          </cell>
          <cell r="P43">
            <v>240</v>
          </cell>
          <cell r="Q43">
            <v>35000</v>
          </cell>
          <cell r="R43">
            <v>8400000</v>
          </cell>
          <cell r="S43">
            <v>0</v>
          </cell>
          <cell r="T43">
            <v>0</v>
          </cell>
          <cell r="U43">
            <v>0</v>
          </cell>
          <cell r="V43">
            <v>0</v>
          </cell>
          <cell r="W43">
            <v>0</v>
          </cell>
          <cell r="X43">
            <v>0</v>
          </cell>
          <cell r="Y43">
            <v>0</v>
          </cell>
          <cell r="Z43">
            <v>240</v>
          </cell>
          <cell r="AA43">
            <v>240</v>
          </cell>
          <cell r="AB43">
            <v>0</v>
          </cell>
          <cell r="AC43" t="str">
            <v>Công ty cổ phần nhà máy trang thiết bị y tế USM Healthcare</v>
          </cell>
          <cell r="AD43">
            <v>0</v>
          </cell>
        </row>
        <row r="44">
          <cell r="E44" t="str">
            <v>LAR2</v>
          </cell>
          <cell r="F44" t="str">
            <v>VTG24ALAR2</v>
          </cell>
          <cell r="G44" t="str">
            <v>Chỉ tan tổng hợp sợi polyglactin 2/0 dài 90cm, kim tròn, chiều dài kim 36mm, vòng kim 1/2c</v>
          </cell>
          <cell r="H44" t="str">
            <v>Chỉ phẫu thuật tự tiêu tổng hợp ARES - Chỉ Polyglactin 910</v>
          </cell>
          <cell r="I44" t="str">
            <v>ARES</v>
          </cell>
          <cell r="J44" t="str">
            <v>EAB (EAB-EBHKA91ABB41)</v>
          </cell>
          <cell r="K44" t="str">
            <v>Công ty CP Nhà máy Trang thiết bị Y tế USM Healthcare</v>
          </cell>
          <cell r="L44" t="str">
            <v>Việt Nam</v>
          </cell>
          <cell r="M44">
            <v>2024</v>
          </cell>
          <cell r="N44" t="str">
            <v>hộp/12 tép/24 tép/36 tép</v>
          </cell>
          <cell r="O44" t="str">
            <v>Tép</v>
          </cell>
          <cell r="P44">
            <v>360</v>
          </cell>
          <cell r="Q44">
            <v>35000</v>
          </cell>
          <cell r="R44">
            <v>12600000</v>
          </cell>
          <cell r="S44">
            <v>0</v>
          </cell>
          <cell r="T44">
            <v>0</v>
          </cell>
          <cell r="U44">
            <v>24</v>
          </cell>
          <cell r="V44">
            <v>0</v>
          </cell>
          <cell r="W44">
            <v>12</v>
          </cell>
          <cell r="X44">
            <v>0</v>
          </cell>
          <cell r="Y44">
            <v>36</v>
          </cell>
          <cell r="Z44">
            <v>324</v>
          </cell>
          <cell r="AA44">
            <v>324</v>
          </cell>
          <cell r="AB44">
            <v>0</v>
          </cell>
          <cell r="AC44" t="str">
            <v>Công ty cổ phần nhà máy trang thiết bị y tế USM Healthcare</v>
          </cell>
          <cell r="AD44">
            <v>0</v>
          </cell>
        </row>
        <row r="45">
          <cell r="E45" t="str">
            <v>XAR6</v>
          </cell>
          <cell r="F45" t="str">
            <v>VTG24AXAR6</v>
          </cell>
          <cell r="G45" t="str">
            <v>Chỉ tan tổng hợp đơn sợi polydioxanone số 6/0 dài 45cm, 1 kim tròn đầu tròn dài 13mm 1/2 vòng tròn</v>
          </cell>
          <cell r="H45" t="str">
            <v>Chỉ Protisorb (Polydioxanone) số 6/0, kim tròn, dài 13 mm,  PD07A13</v>
          </cell>
          <cell r="I45" t="str">
            <v>PROTISORB</v>
          </cell>
          <cell r="J45" t="str">
            <v>PD07A13</v>
          </cell>
          <cell r="K45" t="str">
            <v>Công ty TNHH Chỉ Phẫu Thuật CPT</v>
          </cell>
          <cell r="L45" t="str">
            <v>Việt Nam</v>
          </cell>
          <cell r="M45" t="str">
            <v xml:space="preserve">2024
</v>
          </cell>
          <cell r="N45" t="str">
            <v>H / 12 tép</v>
          </cell>
          <cell r="O45" t="str">
            <v>Tép</v>
          </cell>
          <cell r="P45">
            <v>36</v>
          </cell>
          <cell r="Q45">
            <v>94500</v>
          </cell>
          <cell r="R45">
            <v>3402000</v>
          </cell>
          <cell r="S45">
            <v>0</v>
          </cell>
          <cell r="T45">
            <v>0</v>
          </cell>
          <cell r="U45">
            <v>0</v>
          </cell>
          <cell r="V45">
            <v>0</v>
          </cell>
          <cell r="W45">
            <v>0</v>
          </cell>
          <cell r="X45">
            <v>0</v>
          </cell>
          <cell r="Y45">
            <v>0</v>
          </cell>
          <cell r="Z45">
            <v>36</v>
          </cell>
          <cell r="AA45">
            <v>36</v>
          </cell>
          <cell r="AB45">
            <v>0</v>
          </cell>
          <cell r="AC45" t="str">
            <v>Công ty TNHH trang thiết bị y tế Hoàng Ánh Dương</v>
          </cell>
          <cell r="AD45">
            <v>0</v>
          </cell>
        </row>
        <row r="46">
          <cell r="E46">
            <v>0</v>
          </cell>
          <cell r="F46" t="str">
            <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row>
        <row r="47">
          <cell r="E47" t="str">
            <v>DT20</v>
          </cell>
          <cell r="F47" t="str">
            <v>VTR24ADT20</v>
          </cell>
          <cell r="G47" t="str">
            <v>Dây truyền dịch 20 giọt/ml có màng lọc, có air, không DEHP</v>
          </cell>
          <cell r="H47" t="str">
            <v xml:space="preserve">Dây truyền dịch sử dụng 1 lần (INFUSION SET)
</v>
          </cell>
          <cell r="I47" t="str">
            <v xml:space="preserve"> INFUSION SET 
</v>
          </cell>
          <cell r="J47" t="str">
            <v xml:space="preserve"> IS-xx 
</v>
          </cell>
          <cell r="K47" t="str">
            <v xml:space="preserve">Anhui Hongyu 
</v>
          </cell>
          <cell r="L47" t="str">
            <v xml:space="preserve"> Trung Quốc 
</v>
          </cell>
          <cell r="M47" t="str">
            <v>2024 trở về sau</v>
          </cell>
          <cell r="N47" t="str">
            <v>Gói 1 sợi</v>
          </cell>
          <cell r="O47" t="str">
            <v>Sợi</v>
          </cell>
          <cell r="P47">
            <v>18810</v>
          </cell>
          <cell r="Q47">
            <v>2450</v>
          </cell>
          <cell r="R47">
            <v>46084500</v>
          </cell>
          <cell r="S47">
            <v>1100</v>
          </cell>
          <cell r="T47">
            <v>500</v>
          </cell>
          <cell r="U47">
            <v>1800</v>
          </cell>
          <cell r="V47">
            <v>1500</v>
          </cell>
          <cell r="W47">
            <v>1000</v>
          </cell>
          <cell r="X47">
            <v>0</v>
          </cell>
          <cell r="Y47">
            <v>5900</v>
          </cell>
          <cell r="Z47">
            <v>12910</v>
          </cell>
          <cell r="AA47">
            <v>12910</v>
          </cell>
          <cell r="AB47">
            <v>0</v>
          </cell>
          <cell r="AC47" t="str">
            <v>Công ty TNHH dược phẩm Quốc Tế</v>
          </cell>
          <cell r="AD47">
            <v>0</v>
          </cell>
        </row>
        <row r="48">
          <cell r="E48" t="str">
            <v>DA3C</v>
          </cell>
          <cell r="F48" t="str">
            <v>VTR24ADA3C</v>
          </cell>
          <cell r="G48" t="str">
            <v>Dây 3 ngã  ≥ 20cm</v>
          </cell>
          <cell r="H48" t="str">
            <v>Khóa ba ngã có dây dẫn MPV 25cm</v>
          </cell>
          <cell r="I48" t="str">
            <v>Khóa ba ngã có dây dẫn MPV</v>
          </cell>
          <cell r="J48" t="str">
            <v>KHOA-01</v>
          </cell>
          <cell r="K48" t="str">
            <v>Công ty cổ phần Nhựa y tế Việt Nam (MPV)</v>
          </cell>
          <cell r="L48" t="str">
            <v>Việt Nam</v>
          </cell>
          <cell r="M48" t="str">
            <v>2024 trở về sau</v>
          </cell>
          <cell r="N48" t="str">
            <v>01 cái/ túi</v>
          </cell>
          <cell r="O48" t="str">
            <v>Cái</v>
          </cell>
          <cell r="P48">
            <v>195</v>
          </cell>
          <cell r="Q48">
            <v>4000</v>
          </cell>
          <cell r="R48">
            <v>780000</v>
          </cell>
          <cell r="S48">
            <v>0</v>
          </cell>
          <cell r="T48">
            <v>0</v>
          </cell>
          <cell r="U48">
            <v>0</v>
          </cell>
          <cell r="V48">
            <v>0</v>
          </cell>
          <cell r="W48">
            <v>0</v>
          </cell>
          <cell r="X48">
            <v>0</v>
          </cell>
          <cell r="Y48">
            <v>0</v>
          </cell>
          <cell r="Z48">
            <v>195</v>
          </cell>
          <cell r="AA48">
            <v>195</v>
          </cell>
          <cell r="AB48">
            <v>0</v>
          </cell>
          <cell r="AC48" t="str">
            <v>Công ty cổ phần nhựa y tế Việt Nam</v>
          </cell>
          <cell r="AD48">
            <v>0</v>
          </cell>
        </row>
        <row r="49">
          <cell r="E49" t="str">
            <v>DOTE</v>
          </cell>
          <cell r="F49" t="str">
            <v>VTR24ADOTE</v>
          </cell>
          <cell r="G49" t="str">
            <v>Dây oxy 2 nhánh trẻ em 1 cái/bao</v>
          </cell>
          <cell r="H49" t="str">
            <v xml:space="preserve">Dây oxy 2 nhánh
</v>
          </cell>
          <cell r="I49" t="str">
            <v>CD-009</v>
          </cell>
          <cell r="J49" t="str">
            <v>CD-009</v>
          </cell>
          <cell r="K49" t="str">
            <v>Evereast Medical Products Group Co., Ltd</v>
          </cell>
          <cell r="L49" t="str">
            <v>TRUNG QUỐC</v>
          </cell>
          <cell r="M49">
            <v>2024</v>
          </cell>
          <cell r="N49" t="str">
            <v xml:space="preserve">Gói/ 1 cái </v>
          </cell>
          <cell r="O49" t="str">
            <v>Cái</v>
          </cell>
          <cell r="P49">
            <v>35</v>
          </cell>
          <cell r="Q49">
            <v>3886</v>
          </cell>
          <cell r="R49">
            <v>136010</v>
          </cell>
          <cell r="S49">
            <v>0</v>
          </cell>
          <cell r="T49">
            <v>0</v>
          </cell>
          <cell r="U49">
            <v>0</v>
          </cell>
          <cell r="V49">
            <v>0</v>
          </cell>
          <cell r="W49">
            <v>0</v>
          </cell>
          <cell r="X49">
            <v>0</v>
          </cell>
          <cell r="Y49">
            <v>0</v>
          </cell>
          <cell r="Z49">
            <v>35</v>
          </cell>
          <cell r="AA49">
            <v>35</v>
          </cell>
          <cell r="AB49">
            <v>0</v>
          </cell>
          <cell r="AC49" t="str">
            <v>Công ty TNHH trang thiết bị y tế Hưng Phát</v>
          </cell>
          <cell r="AD49">
            <v>0</v>
          </cell>
        </row>
        <row r="50">
          <cell r="E50" t="str">
            <v>DONL</v>
          </cell>
          <cell r="F50" t="str">
            <v>VTR24ADONL</v>
          </cell>
          <cell r="G50" t="str">
            <v>Dây oxy 2 nhánh người lớn 1 cái/bao</v>
          </cell>
          <cell r="H50" t="str">
            <v xml:space="preserve">Dây oxy 2 nhánh
</v>
          </cell>
          <cell r="I50" t="str">
            <v>CD-009</v>
          </cell>
          <cell r="J50" t="str">
            <v>CD-009</v>
          </cell>
          <cell r="K50" t="str">
            <v>Evereast Medical Products Group Co., Ltd</v>
          </cell>
          <cell r="L50" t="str">
            <v>TRUNG QUỐC</v>
          </cell>
          <cell r="M50">
            <v>2024</v>
          </cell>
          <cell r="N50" t="str">
            <v xml:space="preserve">Gói/ 1 cái </v>
          </cell>
          <cell r="O50" t="str">
            <v>Cái</v>
          </cell>
          <cell r="P50">
            <v>2180</v>
          </cell>
          <cell r="Q50">
            <v>3700</v>
          </cell>
          <cell r="R50">
            <v>8066000</v>
          </cell>
          <cell r="S50">
            <v>100</v>
          </cell>
          <cell r="T50">
            <v>120</v>
          </cell>
          <cell r="U50">
            <v>200</v>
          </cell>
          <cell r="V50">
            <v>200</v>
          </cell>
          <cell r="W50">
            <v>0</v>
          </cell>
          <cell r="X50">
            <v>0</v>
          </cell>
          <cell r="Y50">
            <v>620</v>
          </cell>
          <cell r="Z50">
            <v>1560</v>
          </cell>
          <cell r="AA50">
            <v>1560</v>
          </cell>
          <cell r="AB50">
            <v>0</v>
          </cell>
          <cell r="AC50" t="str">
            <v>Công ty TNHH trang thiết bị y tế Hưng Phát</v>
          </cell>
          <cell r="AD50">
            <v>0</v>
          </cell>
        </row>
        <row r="51">
          <cell r="E51" t="str">
            <v>DNOX</v>
          </cell>
          <cell r="F51" t="str">
            <v>VTG24ADNOX</v>
          </cell>
          <cell r="G51" t="str">
            <v>Dây nối oxy</v>
          </cell>
          <cell r="H51" t="str">
            <v xml:space="preserve">Dây nối oxy
</v>
          </cell>
          <cell r="I51" t="str">
            <v xml:space="preserve">Dây nối oxy
</v>
          </cell>
          <cell r="J51" t="str">
            <v xml:space="preserve">HS - DNOX 01
</v>
          </cell>
          <cell r="K51" t="str">
            <v xml:space="preserve">Hoàng Sơn
</v>
          </cell>
          <cell r="L51" t="str">
            <v xml:space="preserve">Việt Nam
</v>
          </cell>
          <cell r="M51">
            <v>2024</v>
          </cell>
          <cell r="N51" t="str">
            <v>01 dây/túi</v>
          </cell>
          <cell r="O51" t="str">
            <v>Dây</v>
          </cell>
          <cell r="P51">
            <v>30</v>
          </cell>
          <cell r="Q51">
            <v>5040</v>
          </cell>
          <cell r="R51">
            <v>151200</v>
          </cell>
          <cell r="S51">
            <v>0</v>
          </cell>
          <cell r="T51">
            <v>0</v>
          </cell>
          <cell r="U51">
            <v>0</v>
          </cell>
          <cell r="V51">
            <v>10</v>
          </cell>
          <cell r="W51">
            <v>0</v>
          </cell>
          <cell r="X51">
            <v>0</v>
          </cell>
          <cell r="Y51">
            <v>10</v>
          </cell>
          <cell r="Z51">
            <v>20</v>
          </cell>
          <cell r="AA51">
            <v>20</v>
          </cell>
          <cell r="AB51">
            <v>0</v>
          </cell>
          <cell r="AC51" t="str">
            <v>Công ty cổ phần trang thiết bị kỹ thuật y tế thành phố Hồ Chí Minh</v>
          </cell>
          <cell r="AD51">
            <v>0</v>
          </cell>
        </row>
        <row r="52">
          <cell r="E52" t="str">
            <v>KDNL</v>
          </cell>
          <cell r="F52" t="str">
            <v>VTG24AKDNL</v>
          </cell>
          <cell r="G52" t="str">
            <v>Mask phun khí dung người lớn</v>
          </cell>
          <cell r="H52" t="str">
            <v xml:space="preserve">Bộ mask xông khí dung
</v>
          </cell>
          <cell r="I52" t="str">
            <v xml:space="preserve">CD-002
</v>
          </cell>
          <cell r="J52" t="str">
            <v xml:space="preserve">CD-002
</v>
          </cell>
          <cell r="K52" t="str">
            <v>Evereast Medical Products Group Co., Ltd</v>
          </cell>
          <cell r="L52" t="str">
            <v>TRUNG QUỐC</v>
          </cell>
          <cell r="M52">
            <v>2024</v>
          </cell>
          <cell r="N52" t="str">
            <v xml:space="preserve">Gói/ 1 cái </v>
          </cell>
          <cell r="O52" t="str">
            <v>Cái</v>
          </cell>
          <cell r="P52">
            <v>610</v>
          </cell>
          <cell r="Q52">
            <v>10500</v>
          </cell>
          <cell r="R52">
            <v>6405000</v>
          </cell>
          <cell r="S52">
            <v>30</v>
          </cell>
          <cell r="T52">
            <v>20</v>
          </cell>
          <cell r="U52">
            <v>30</v>
          </cell>
          <cell r="V52">
            <v>30</v>
          </cell>
          <cell r="W52">
            <v>50</v>
          </cell>
          <cell r="X52">
            <v>0</v>
          </cell>
          <cell r="Y52">
            <v>160</v>
          </cell>
          <cell r="Z52">
            <v>450</v>
          </cell>
          <cell r="AA52">
            <v>450</v>
          </cell>
          <cell r="AB52">
            <v>0</v>
          </cell>
          <cell r="AC52" t="str">
            <v>Công ty TNHH trang thiết bị y tế Hưng Phát</v>
          </cell>
          <cell r="AD52">
            <v>0</v>
          </cell>
        </row>
        <row r="53">
          <cell r="E53" t="str">
            <v>KDTE</v>
          </cell>
          <cell r="F53" t="str">
            <v>VTG24AKDTE</v>
          </cell>
          <cell r="G53" t="str">
            <v>Mask phun khí dung trẻ em</v>
          </cell>
          <cell r="H53" t="str">
            <v xml:space="preserve">Bộ mask xông khí dung
</v>
          </cell>
          <cell r="I53" t="str">
            <v xml:space="preserve">CD-002
</v>
          </cell>
          <cell r="J53" t="str">
            <v xml:space="preserve">CD-002
</v>
          </cell>
          <cell r="K53" t="str">
            <v>Evereast Medical Products Group Co., Ltd</v>
          </cell>
          <cell r="L53" t="str">
            <v>TRUNG QUỐC</v>
          </cell>
          <cell r="M53">
            <v>2024</v>
          </cell>
          <cell r="N53" t="str">
            <v xml:space="preserve">Gói/ 1 cái </v>
          </cell>
          <cell r="O53" t="str">
            <v>Cái</v>
          </cell>
          <cell r="P53">
            <v>64</v>
          </cell>
          <cell r="Q53">
            <v>10500</v>
          </cell>
          <cell r="R53">
            <v>672000</v>
          </cell>
          <cell r="S53">
            <v>10</v>
          </cell>
          <cell r="T53">
            <v>20</v>
          </cell>
          <cell r="U53">
            <v>0</v>
          </cell>
          <cell r="V53">
            <v>0</v>
          </cell>
          <cell r="W53">
            <v>0</v>
          </cell>
          <cell r="X53">
            <v>0</v>
          </cell>
          <cell r="Y53">
            <v>30</v>
          </cell>
          <cell r="Z53">
            <v>34</v>
          </cell>
          <cell r="AA53">
            <v>34</v>
          </cell>
          <cell r="AB53">
            <v>0</v>
          </cell>
          <cell r="AC53" t="str">
            <v>Công ty TNHH trang thiết bị y tế Hưng Phát</v>
          </cell>
          <cell r="AD53">
            <v>0</v>
          </cell>
        </row>
        <row r="54">
          <cell r="E54" t="str">
            <v>MONL</v>
          </cell>
          <cell r="F54" t="str">
            <v>VTR24AMONL</v>
          </cell>
          <cell r="G54" t="str">
            <v>Mask oxy có túi khí người lớn</v>
          </cell>
          <cell r="H54" t="str">
            <v xml:space="preserve">Bộ mask thở oxy có túi
</v>
          </cell>
          <cell r="I54" t="str">
            <v xml:space="preserve">CD-004
</v>
          </cell>
          <cell r="J54" t="str">
            <v xml:space="preserve">CD-004
</v>
          </cell>
          <cell r="K54" t="str">
            <v>Evereast Medical Products Group Co., Ltd</v>
          </cell>
          <cell r="L54" t="str">
            <v>TRUNG QUỐC</v>
          </cell>
          <cell r="M54">
            <v>2024</v>
          </cell>
          <cell r="N54" t="str">
            <v xml:space="preserve">Gói/ 1 cái </v>
          </cell>
          <cell r="O54" t="str">
            <v>Cái</v>
          </cell>
          <cell r="P54">
            <v>144</v>
          </cell>
          <cell r="Q54">
            <v>10290</v>
          </cell>
          <cell r="R54">
            <v>1481760</v>
          </cell>
          <cell r="S54">
            <v>30</v>
          </cell>
          <cell r="T54">
            <v>0</v>
          </cell>
          <cell r="U54">
            <v>0</v>
          </cell>
          <cell r="V54">
            <v>0</v>
          </cell>
          <cell r="W54">
            <v>0</v>
          </cell>
          <cell r="X54">
            <v>0</v>
          </cell>
          <cell r="Y54">
            <v>30</v>
          </cell>
          <cell r="Z54">
            <v>114</v>
          </cell>
          <cell r="AA54">
            <v>114</v>
          </cell>
          <cell r="AB54">
            <v>0</v>
          </cell>
          <cell r="AC54" t="str">
            <v>Công ty TNHH trang thiết bị y tế Hưng Phát</v>
          </cell>
          <cell r="AD54">
            <v>0</v>
          </cell>
        </row>
        <row r="55">
          <cell r="E55" t="str">
            <v>MOTE</v>
          </cell>
          <cell r="F55" t="str">
            <v>VTR24AMOTE</v>
          </cell>
          <cell r="G55" t="str">
            <v>Mask oxy có túi khí trẻ em</v>
          </cell>
          <cell r="H55" t="str">
            <v>Mặt nạ thở oxy các loại, các cỡ</v>
          </cell>
          <cell r="I55" t="str">
            <v>Undis</v>
          </cell>
          <cell r="J55" t="str">
            <v>Pediatric I (YQZ-02-01)/ Pediatric II (YQZ-02-02)</v>
          </cell>
          <cell r="K55" t="str">
            <v>Undis</v>
          </cell>
          <cell r="L55" t="str">
            <v>China</v>
          </cell>
          <cell r="M55" t="str">
            <v>2024 trở về sau</v>
          </cell>
          <cell r="N55" t="str">
            <v>Cái/túi</v>
          </cell>
          <cell r="O55" t="str">
            <v>Cái</v>
          </cell>
          <cell r="P55">
            <v>30</v>
          </cell>
          <cell r="Q55">
            <v>13083</v>
          </cell>
          <cell r="R55">
            <v>392490</v>
          </cell>
          <cell r="S55">
            <v>0</v>
          </cell>
          <cell r="T55">
            <v>0</v>
          </cell>
          <cell r="U55">
            <v>0</v>
          </cell>
          <cell r="V55">
            <v>0</v>
          </cell>
          <cell r="W55">
            <v>0</v>
          </cell>
          <cell r="X55">
            <v>0</v>
          </cell>
          <cell r="Y55">
            <v>0</v>
          </cell>
          <cell r="Z55">
            <v>30</v>
          </cell>
          <cell r="AA55">
            <v>30</v>
          </cell>
          <cell r="AB55">
            <v>0</v>
          </cell>
          <cell r="AC55" t="str">
            <v>Công ty TNHH xuất nhập khẩu kỹ thuật Minh Thành</v>
          </cell>
          <cell r="AD55">
            <v>0</v>
          </cell>
        </row>
        <row r="56">
          <cell r="E56" t="str">
            <v>MGM4</v>
          </cell>
          <cell r="F56" t="str">
            <v>VTG24AMGM4</v>
          </cell>
          <cell r="G56" t="str">
            <v>Mask gây mê số 4</v>
          </cell>
          <cell r="H56" t="str">
            <v>Mask gây mê các số</v>
          </cell>
          <cell r="I56" t="str">
            <v>HW001-x</v>
          </cell>
          <cell r="J56" t="str">
            <v>HW001-x</v>
          </cell>
          <cell r="K56" t="str">
            <v>Ningbo Hanyue Medical Technology Co., Ltd.</v>
          </cell>
          <cell r="L56" t="str">
            <v>Trung Quốc</v>
          </cell>
          <cell r="M56" t="str">
            <v xml:space="preserve">2024
</v>
          </cell>
          <cell r="N56" t="str">
            <v>Cái/ Gói</v>
          </cell>
          <cell r="O56" t="str">
            <v>Cái</v>
          </cell>
          <cell r="P56">
            <v>180</v>
          </cell>
          <cell r="Q56">
            <v>19929</v>
          </cell>
          <cell r="R56">
            <v>3587220</v>
          </cell>
          <cell r="S56">
            <v>0</v>
          </cell>
          <cell r="T56">
            <v>0</v>
          </cell>
          <cell r="U56">
            <v>30</v>
          </cell>
          <cell r="V56">
            <v>0</v>
          </cell>
          <cell r="W56">
            <v>0</v>
          </cell>
          <cell r="X56">
            <v>0</v>
          </cell>
          <cell r="Y56">
            <v>30</v>
          </cell>
          <cell r="Z56">
            <v>150</v>
          </cell>
          <cell r="AA56">
            <v>150</v>
          </cell>
          <cell r="AB56">
            <v>0</v>
          </cell>
          <cell r="AC56" t="str">
            <v>Công ty cổ phần trang thiết bị y tế Trọng Tín</v>
          </cell>
          <cell r="AD56">
            <v>0</v>
          </cell>
        </row>
        <row r="57">
          <cell r="E57" t="str">
            <v>MTQ4</v>
          </cell>
          <cell r="F57" t="str">
            <v>VTG24AMTQ4</v>
          </cell>
          <cell r="G57" t="str">
            <v>Mask thanh quản số 4 (50-70kg)</v>
          </cell>
          <cell r="H57" t="str">
            <v>Mask thanh quản Tappa 1 nòng 100% silicone dùng 1 lần các số</v>
          </cell>
          <cell r="I57" t="str">
            <v>LMAxxxxC2</v>
          </cell>
          <cell r="J57" t="str">
            <v>LMAxxxxC2</v>
          </cell>
          <cell r="K57" t="str">
            <v>Hangzhou Tappa Medical Technology Co., Ltd.</v>
          </cell>
          <cell r="L57" t="str">
            <v xml:space="preserve">Trung Quốc </v>
          </cell>
          <cell r="M57">
            <v>2024</v>
          </cell>
          <cell r="N57" t="str">
            <v>Cái/ Gói</v>
          </cell>
          <cell r="O57" t="str">
            <v>Cái</v>
          </cell>
          <cell r="P57">
            <v>4</v>
          </cell>
          <cell r="Q57">
            <v>188790</v>
          </cell>
          <cell r="R57">
            <v>755160</v>
          </cell>
          <cell r="S57">
            <v>0</v>
          </cell>
          <cell r="T57">
            <v>0</v>
          </cell>
          <cell r="U57">
            <v>0</v>
          </cell>
          <cell r="V57">
            <v>0</v>
          </cell>
          <cell r="W57">
            <v>0</v>
          </cell>
          <cell r="X57">
            <v>0</v>
          </cell>
          <cell r="Y57">
            <v>0</v>
          </cell>
          <cell r="Z57">
            <v>4</v>
          </cell>
          <cell r="AA57">
            <v>4</v>
          </cell>
          <cell r="AB57">
            <v>0</v>
          </cell>
          <cell r="AC57" t="str">
            <v>Công ty cổ phần trang thiết bị y tế Trọng Tín</v>
          </cell>
          <cell r="AD57">
            <v>0</v>
          </cell>
        </row>
        <row r="58">
          <cell r="E58" t="str">
            <v>DNBT</v>
          </cell>
          <cell r="F58" t="str">
            <v>VTR24ADNBT</v>
          </cell>
          <cell r="G58" t="str">
            <v>Dây nối cho máy bơm tiêm tự động không chứa chất DEHP có thể tích tồn lưu nhỏ, dài 140cm</v>
          </cell>
          <cell r="H58" t="str">
            <v>Dây nối bơm tiêm điện ECO</v>
          </cell>
          <cell r="I58" t="str">
            <v>Dây nối bơm tiêm điện ECO</v>
          </cell>
          <cell r="J58" t="str">
            <v>ECO</v>
          </cell>
          <cell r="K58" t="str">
            <v>Công ty cổ phần Nhựa y tế Việt Nam (MPV)</v>
          </cell>
          <cell r="L58" t="str">
            <v>Việt Nam</v>
          </cell>
          <cell r="M58" t="str">
            <v>2024 trở về sau</v>
          </cell>
          <cell r="N58" t="str">
            <v>01 cái/ túi</v>
          </cell>
          <cell r="O58" t="str">
            <v>Cái</v>
          </cell>
          <cell r="P58">
            <v>75</v>
          </cell>
          <cell r="Q58">
            <v>4450</v>
          </cell>
          <cell r="R58">
            <v>333750</v>
          </cell>
          <cell r="S58">
            <v>20</v>
          </cell>
          <cell r="T58">
            <v>0</v>
          </cell>
          <cell r="U58">
            <v>0</v>
          </cell>
          <cell r="V58">
            <v>0</v>
          </cell>
          <cell r="W58">
            <v>0</v>
          </cell>
          <cell r="X58">
            <v>0</v>
          </cell>
          <cell r="Y58">
            <v>20</v>
          </cell>
          <cell r="Z58">
            <v>55</v>
          </cell>
          <cell r="AA58">
            <v>55</v>
          </cell>
          <cell r="AB58">
            <v>0</v>
          </cell>
          <cell r="AC58" t="str">
            <v>Công ty cổ phần nhựa y tế Việt Nam</v>
          </cell>
          <cell r="AD58">
            <v>0</v>
          </cell>
        </row>
        <row r="59">
          <cell r="E59">
            <v>0</v>
          </cell>
          <cell r="F59" t="str">
            <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row>
        <row r="60">
          <cell r="E60" t="str">
            <v>ONCM</v>
          </cell>
          <cell r="F60" t="str">
            <v>VTG24AONCM</v>
          </cell>
          <cell r="G60" t="str">
            <v>Ống nẫng Cathete Mount</v>
          </cell>
          <cell r="H60" t="str">
            <v>Ống nẫng Cathete Mount</v>
          </cell>
          <cell r="I60" t="str">
            <v>NCS-883-4</v>
          </cell>
          <cell r="J60" t="str">
            <v xml:space="preserve">NCS-883-4
</v>
          </cell>
          <cell r="K60" t="str">
            <v>Non-Change Enterprise Co., Ltd.</v>
          </cell>
          <cell r="L60" t="str">
            <v>Đài Loan</v>
          </cell>
          <cell r="M60" t="str">
            <v>2024</v>
          </cell>
          <cell r="N60" t="str">
            <v>Gói/01 cái</v>
          </cell>
          <cell r="O60" t="str">
            <v>Bộ</v>
          </cell>
          <cell r="P60">
            <v>60</v>
          </cell>
          <cell r="Q60">
            <v>14700</v>
          </cell>
          <cell r="R60">
            <v>882000</v>
          </cell>
          <cell r="S60">
            <v>0</v>
          </cell>
          <cell r="T60">
            <v>20</v>
          </cell>
          <cell r="U60">
            <v>0</v>
          </cell>
          <cell r="V60">
            <v>0</v>
          </cell>
          <cell r="W60">
            <v>0</v>
          </cell>
          <cell r="X60">
            <v>0</v>
          </cell>
          <cell r="Y60">
            <v>20</v>
          </cell>
          <cell r="Z60">
            <v>40</v>
          </cell>
          <cell r="AA60">
            <v>40</v>
          </cell>
          <cell r="AB60">
            <v>0</v>
          </cell>
          <cell r="AC60" t="str">
            <v>Công ty TNHH thương mại thiết bị y tế Thành Khoa</v>
          </cell>
          <cell r="AD60">
            <v>0</v>
          </cell>
        </row>
        <row r="61">
          <cell r="E61" t="str">
            <v>NE1N</v>
          </cell>
          <cell r="F61" t="str">
            <v>VTG24ANE1N</v>
          </cell>
          <cell r="G61" t="str">
            <v>Ống thông tiểu không bóng số 14 - 16Fr (Sonde Nelaton)</v>
          </cell>
          <cell r="H61" t="str">
            <v>Ống thông tiểu 1 nhánh (Sonde Nelaton) ComforSoft mã hóa màu, các số</v>
          </cell>
          <cell r="I61" t="str">
            <v>AN06; AN08; AN10; AN12; AN14; AN16; AN18; AN20; AN22; AN24</v>
          </cell>
          <cell r="J61" t="str">
            <v>AN06; AN08; AN10; AN12; AN14; AN16; AN18; AN20; AN22; AN24</v>
          </cell>
          <cell r="K61" t="str">
            <v>Symphon Medical Technology Co., Ltd.</v>
          </cell>
          <cell r="L61" t="str">
            <v>Đài Loan</v>
          </cell>
          <cell r="M61" t="str">
            <v xml:space="preserve">2024
</v>
          </cell>
          <cell r="N61" t="str">
            <v>Cái/ Gói</v>
          </cell>
          <cell r="O61" t="str">
            <v>Cái</v>
          </cell>
          <cell r="P61">
            <v>30</v>
          </cell>
          <cell r="Q61">
            <v>5229</v>
          </cell>
          <cell r="R61">
            <v>156870</v>
          </cell>
          <cell r="S61">
            <v>0</v>
          </cell>
          <cell r="T61">
            <v>0</v>
          </cell>
          <cell r="U61">
            <v>0</v>
          </cell>
          <cell r="V61">
            <v>0</v>
          </cell>
          <cell r="W61">
            <v>0</v>
          </cell>
          <cell r="X61">
            <v>0</v>
          </cell>
          <cell r="Y61">
            <v>0</v>
          </cell>
          <cell r="Z61">
            <v>30</v>
          </cell>
          <cell r="AA61">
            <v>30</v>
          </cell>
          <cell r="AB61">
            <v>0</v>
          </cell>
          <cell r="AC61" t="str">
            <v>Công ty cổ phần trang thiết bị y tế Trọng Tín</v>
          </cell>
          <cell r="AD61">
            <v>0</v>
          </cell>
        </row>
        <row r="62">
          <cell r="E62" t="str">
            <v>FO2N</v>
          </cell>
          <cell r="F62" t="str">
            <v>VTG24AFO2N</v>
          </cell>
          <cell r="G62" t="str">
            <v>Ống thông tiểu có bóng 2 nhánh số 14-16Fr (Sonde Foley)</v>
          </cell>
          <cell r="H62" t="str">
            <v xml:space="preserve">Sonde foley 2 nhánh
</v>
          </cell>
          <cell r="I62" t="str">
            <v xml:space="preserve"> Latex Foley Catheter 
</v>
          </cell>
          <cell r="J62" t="str">
            <v xml:space="preserve"> HTB0514R; HTB0516R 
</v>
          </cell>
          <cell r="K62" t="str">
            <v xml:space="preserve">Hitec Medical
</v>
          </cell>
          <cell r="L62" t="str">
            <v xml:space="preserve"> Trung Quốc 
</v>
          </cell>
          <cell r="M62" t="str">
            <v>2024 trở về sau</v>
          </cell>
          <cell r="N62" t="str">
            <v>Gói 1 cái</v>
          </cell>
          <cell r="O62" t="str">
            <v>Cái</v>
          </cell>
          <cell r="P62">
            <v>380</v>
          </cell>
          <cell r="Q62">
            <v>7700</v>
          </cell>
          <cell r="R62">
            <v>2926000</v>
          </cell>
          <cell r="S62">
            <v>0</v>
          </cell>
          <cell r="T62">
            <v>20</v>
          </cell>
          <cell r="U62">
            <v>70</v>
          </cell>
          <cell r="V62">
            <v>40</v>
          </cell>
          <cell r="W62">
            <v>0</v>
          </cell>
          <cell r="X62">
            <v>0</v>
          </cell>
          <cell r="Y62">
            <v>130</v>
          </cell>
          <cell r="Z62">
            <v>250</v>
          </cell>
          <cell r="AA62">
            <v>250</v>
          </cell>
          <cell r="AB62">
            <v>0</v>
          </cell>
          <cell r="AC62" t="str">
            <v>Công ty TNHH dược phẩm Quốc Tế</v>
          </cell>
          <cell r="AD62">
            <v>0</v>
          </cell>
        </row>
        <row r="63">
          <cell r="E63" t="str">
            <v>TDNT</v>
          </cell>
          <cell r="F63" t="str">
            <v>VTG24ATDNT</v>
          </cell>
          <cell r="G63" t="str">
            <v>Túi nước tiểu</v>
          </cell>
          <cell r="H63" t="str">
            <v xml:space="preserve">Túi nước tiểu
</v>
          </cell>
          <cell r="I63" t="str">
            <v xml:space="preserve">DM-PP
</v>
          </cell>
          <cell r="J63" t="str">
            <v xml:space="preserve">DM-PP
</v>
          </cell>
          <cell r="K63" t="str">
            <v>Zibo Eastmed Healthcare Products Co., Ltd</v>
          </cell>
          <cell r="L63" t="str">
            <v>TRUNG QUỐC</v>
          </cell>
          <cell r="M63">
            <v>2024</v>
          </cell>
          <cell r="N63" t="str">
            <v xml:space="preserve">Gói/ 1 cái </v>
          </cell>
          <cell r="O63" t="str">
            <v>Cái</v>
          </cell>
          <cell r="P63">
            <v>440</v>
          </cell>
          <cell r="Q63">
            <v>4305</v>
          </cell>
          <cell r="R63">
            <v>1894200</v>
          </cell>
          <cell r="S63">
            <v>0</v>
          </cell>
          <cell r="T63">
            <v>50</v>
          </cell>
          <cell r="U63">
            <v>20</v>
          </cell>
          <cell r="V63">
            <v>40</v>
          </cell>
          <cell r="W63">
            <v>0</v>
          </cell>
          <cell r="X63">
            <v>0</v>
          </cell>
          <cell r="Y63">
            <v>110</v>
          </cell>
          <cell r="Z63">
            <v>330</v>
          </cell>
          <cell r="AA63">
            <v>330</v>
          </cell>
          <cell r="AB63">
            <v>0</v>
          </cell>
          <cell r="AC63" t="str">
            <v>Công ty TNHH trang thiết bị y tế Hưng Phát</v>
          </cell>
          <cell r="AD63">
            <v>0</v>
          </cell>
        </row>
        <row r="64">
          <cell r="E64" t="str">
            <v>RECT</v>
          </cell>
          <cell r="F64" t="str">
            <v>VTG24ARECT</v>
          </cell>
          <cell r="G64" t="str">
            <v>Ống thông hậu môn số 24-28Fr (Sonde Rectal)</v>
          </cell>
          <cell r="H64" t="str">
            <v>Ống thông hậu môn MPV</v>
          </cell>
          <cell r="I64" t="str">
            <v>Ống thông hậu môn MPV</v>
          </cell>
          <cell r="J64" t="str">
            <v>OTHM</v>
          </cell>
          <cell r="K64" t="str">
            <v>Công ty cổ phần Nhựa y tế Việt Nam (MPV)</v>
          </cell>
          <cell r="L64" t="str">
            <v>Việt Nam</v>
          </cell>
          <cell r="M64" t="str">
            <v>2024 trở về sau</v>
          </cell>
          <cell r="N64" t="str">
            <v>Túi 20 cái x 25 túi / kiện</v>
          </cell>
          <cell r="O64" t="str">
            <v>Cái</v>
          </cell>
          <cell r="P64">
            <v>20</v>
          </cell>
          <cell r="Q64">
            <v>2794</v>
          </cell>
          <cell r="R64">
            <v>55880</v>
          </cell>
          <cell r="S64">
            <v>0</v>
          </cell>
          <cell r="T64">
            <v>0</v>
          </cell>
          <cell r="U64">
            <v>0</v>
          </cell>
          <cell r="V64">
            <v>0</v>
          </cell>
          <cell r="W64">
            <v>0</v>
          </cell>
          <cell r="X64">
            <v>0</v>
          </cell>
          <cell r="Y64">
            <v>0</v>
          </cell>
          <cell r="Z64">
            <v>20</v>
          </cell>
          <cell r="AA64">
            <v>20</v>
          </cell>
          <cell r="AB64">
            <v>0</v>
          </cell>
          <cell r="AC64" t="str">
            <v>Công ty cổ phần nhựa y tế Việt Nam</v>
          </cell>
          <cell r="AD64">
            <v>0</v>
          </cell>
        </row>
        <row r="65">
          <cell r="E65" t="str">
            <v>KARM</v>
          </cell>
          <cell r="F65" t="str">
            <v>VTG24AKARM</v>
          </cell>
          <cell r="G65" t="str">
            <v>Bộ bơm hút điều hòa Karman</v>
          </cell>
          <cell r="H65" t="str">
            <v>Bộ điều kinh Karman</v>
          </cell>
          <cell r="I65" t="str">
            <v>KARMAN</v>
          </cell>
          <cell r="J65" t="str">
            <v>BĐK</v>
          </cell>
          <cell r="K65" t="str">
            <v>Công Ty TNHH Nhựa Y Tế Sài Gòn</v>
          </cell>
          <cell r="L65" t="str">
            <v>Việt Nam</v>
          </cell>
          <cell r="M65">
            <v>2024</v>
          </cell>
          <cell r="N65" t="str">
            <v>Cái</v>
          </cell>
          <cell r="O65" t="str">
            <v>Cái</v>
          </cell>
          <cell r="P65">
            <v>12</v>
          </cell>
          <cell r="Q65">
            <v>59000</v>
          </cell>
          <cell r="R65">
            <v>708000</v>
          </cell>
          <cell r="S65">
            <v>5</v>
          </cell>
          <cell r="T65">
            <v>0</v>
          </cell>
          <cell r="U65">
            <v>0</v>
          </cell>
          <cell r="V65">
            <v>0</v>
          </cell>
          <cell r="W65">
            <v>0</v>
          </cell>
          <cell r="X65">
            <v>0</v>
          </cell>
          <cell r="Y65">
            <v>5</v>
          </cell>
          <cell r="Z65">
            <v>7</v>
          </cell>
          <cell r="AA65">
            <v>7</v>
          </cell>
          <cell r="AB65">
            <v>0</v>
          </cell>
          <cell r="AC65" t="str">
            <v>Công ty TNHH thiết bị y tế BBA</v>
          </cell>
          <cell r="AD65">
            <v>0</v>
          </cell>
        </row>
        <row r="66">
          <cell r="E66" t="str">
            <v>OHDH</v>
          </cell>
          <cell r="F66" t="str">
            <v>VTG24AOHDH</v>
          </cell>
          <cell r="G66" t="str">
            <v>Ống hút thai tiệt trùng số 4-5-6</v>
          </cell>
          <cell r="H66" t="str">
            <v xml:space="preserve">Ống hút điều kinh Sài gòn đã tiệt trùng (Ø4, Ø5, Ø6) 
</v>
          </cell>
          <cell r="I66" t="str">
            <v xml:space="preserve">Ống hút điều kinh Sài gòn đã tiệt trùng (Ø4, Ø5, Ø6) 
</v>
          </cell>
          <cell r="J66" t="str">
            <v xml:space="preserve">OHĐK
</v>
          </cell>
          <cell r="K66" t="str">
            <v xml:space="preserve">Cty TNHH Nhựa Y Tế Sài Gòn
</v>
          </cell>
          <cell r="L66" t="str">
            <v xml:space="preserve">Việt Nam
</v>
          </cell>
          <cell r="M66">
            <v>2024</v>
          </cell>
          <cell r="N66" t="str">
            <v>Gói/ cái</v>
          </cell>
          <cell r="O66" t="str">
            <v>Cái</v>
          </cell>
          <cell r="P66">
            <v>600</v>
          </cell>
          <cell r="Q66">
            <v>2625</v>
          </cell>
          <cell r="R66">
            <v>1575000</v>
          </cell>
          <cell r="S66">
            <v>0</v>
          </cell>
          <cell r="T66">
            <v>0</v>
          </cell>
          <cell r="U66">
            <v>100</v>
          </cell>
          <cell r="V66">
            <v>0</v>
          </cell>
          <cell r="W66">
            <v>200</v>
          </cell>
          <cell r="X66">
            <v>0</v>
          </cell>
          <cell r="Y66">
            <v>300</v>
          </cell>
          <cell r="Z66">
            <v>300</v>
          </cell>
          <cell r="AA66">
            <v>300</v>
          </cell>
          <cell r="AB66">
            <v>0</v>
          </cell>
          <cell r="AC66" t="str">
            <v>Công ty cổ phần trang thiết bị kỹ thuật y tế thành phố Hồ Chí Minh</v>
          </cell>
          <cell r="AD66">
            <v>0</v>
          </cell>
        </row>
        <row r="67">
          <cell r="E67">
            <v>0</v>
          </cell>
          <cell r="F67" t="str">
            <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row>
        <row r="68">
          <cell r="E68" t="str">
            <v>DM10</v>
          </cell>
          <cell r="F68" t="str">
            <v>VTG24ADM10</v>
          </cell>
          <cell r="G68" t="str">
            <v>Lưỡi dao mổ tiệt trùng, thép carbon/thép không gỉ số 10</v>
          </cell>
          <cell r="H68" t="str">
            <v xml:space="preserve">Lưỡi dao mổ số 10
</v>
          </cell>
          <cell r="I68" t="str">
            <v xml:space="preserve">Lưỡi dao mổ số 10
</v>
          </cell>
          <cell r="J68" t="str">
            <v>không có</v>
          </cell>
          <cell r="K68" t="str">
            <v xml:space="preserve">Ribbel International Limited
</v>
          </cell>
          <cell r="L68" t="str">
            <v xml:space="preserve"> Ấn Độ
</v>
          </cell>
          <cell r="M68">
            <v>2024</v>
          </cell>
          <cell r="N68" t="str">
            <v xml:space="preserve">Hộp /100 cái </v>
          </cell>
          <cell r="O68" t="str">
            <v>Cái</v>
          </cell>
          <cell r="P68">
            <v>120</v>
          </cell>
          <cell r="Q68">
            <v>861</v>
          </cell>
          <cell r="R68">
            <v>103320</v>
          </cell>
          <cell r="S68">
            <v>0</v>
          </cell>
          <cell r="T68">
            <v>0</v>
          </cell>
          <cell r="U68">
            <v>0</v>
          </cell>
          <cell r="V68">
            <v>0</v>
          </cell>
          <cell r="W68">
            <v>0</v>
          </cell>
          <cell r="X68">
            <v>0</v>
          </cell>
          <cell r="Y68">
            <v>0</v>
          </cell>
          <cell r="Z68">
            <v>120</v>
          </cell>
          <cell r="AA68">
            <v>120</v>
          </cell>
          <cell r="AB68">
            <v>0</v>
          </cell>
          <cell r="AC68" t="str">
            <v>Công ty cổ phần trang thiết bị kỹ thuật y tế thành phố Hồ Chí Minh</v>
          </cell>
          <cell r="AD68">
            <v>0</v>
          </cell>
        </row>
        <row r="69">
          <cell r="E69" t="str">
            <v>DM11</v>
          </cell>
          <cell r="F69" t="str">
            <v>VTG24ADM11</v>
          </cell>
          <cell r="G69" t="str">
            <v>Lưỡi dao mổ tiệt trùng, thép carbon/thép không gỉ số 11</v>
          </cell>
          <cell r="H69" t="str">
            <v xml:space="preserve">Lưỡi dao mổ số 11
</v>
          </cell>
          <cell r="I69" t="str">
            <v xml:space="preserve">Lưỡi dao mổ số 11
</v>
          </cell>
          <cell r="J69" t="str">
            <v xml:space="preserve">không có
</v>
          </cell>
          <cell r="K69" t="str">
            <v xml:space="preserve">Ribbel International Limited
</v>
          </cell>
          <cell r="L69" t="str">
            <v xml:space="preserve"> Ấn Độ
</v>
          </cell>
          <cell r="M69">
            <v>2024</v>
          </cell>
          <cell r="N69" t="str">
            <v xml:space="preserve">Hộp /100 cái </v>
          </cell>
          <cell r="O69" t="str">
            <v>Cái</v>
          </cell>
          <cell r="P69">
            <v>4758</v>
          </cell>
          <cell r="Q69">
            <v>861</v>
          </cell>
          <cell r="R69">
            <v>4096638</v>
          </cell>
          <cell r="S69">
            <v>500</v>
          </cell>
          <cell r="T69">
            <v>0</v>
          </cell>
          <cell r="U69">
            <v>300</v>
          </cell>
          <cell r="V69">
            <v>300</v>
          </cell>
          <cell r="W69">
            <v>300</v>
          </cell>
          <cell r="X69">
            <v>0</v>
          </cell>
          <cell r="Y69">
            <v>1400</v>
          </cell>
          <cell r="Z69">
            <v>3358</v>
          </cell>
          <cell r="AA69">
            <v>3358</v>
          </cell>
          <cell r="AB69">
            <v>0</v>
          </cell>
          <cell r="AC69" t="str">
            <v>Công ty cổ phần trang thiết bị kỹ thuật y tế thành phố Hồ Chí Minh</v>
          </cell>
          <cell r="AD69">
            <v>0</v>
          </cell>
        </row>
        <row r="70">
          <cell r="E70" t="str">
            <v>DM15</v>
          </cell>
          <cell r="F70" t="str">
            <v>VTG24ADM15</v>
          </cell>
          <cell r="G70" t="str">
            <v>Lưỡi dao mổ tiệt trùng, thép carbon/thép không gỉ số 15</v>
          </cell>
          <cell r="H70" t="str">
            <v xml:space="preserve">Lưỡi dao mổ số 15
</v>
          </cell>
          <cell r="I70" t="str">
            <v xml:space="preserve">Lưỡi dao mổ số 15
</v>
          </cell>
          <cell r="J70" t="str">
            <v xml:space="preserve">không có
</v>
          </cell>
          <cell r="K70" t="str">
            <v xml:space="preserve">Ribbel International Limited
</v>
          </cell>
          <cell r="L70" t="str">
            <v xml:space="preserve"> Ấn Độ
</v>
          </cell>
          <cell r="M70">
            <v>2024</v>
          </cell>
          <cell r="N70" t="str">
            <v xml:space="preserve">Hộp /100 cái </v>
          </cell>
          <cell r="O70" t="str">
            <v>Cái</v>
          </cell>
          <cell r="P70">
            <v>2298</v>
          </cell>
          <cell r="Q70">
            <v>861</v>
          </cell>
          <cell r="R70">
            <v>1978578</v>
          </cell>
          <cell r="S70">
            <v>500</v>
          </cell>
          <cell r="T70">
            <v>0</v>
          </cell>
          <cell r="U70">
            <v>0</v>
          </cell>
          <cell r="V70">
            <v>200</v>
          </cell>
          <cell r="W70">
            <v>100</v>
          </cell>
          <cell r="X70">
            <v>0</v>
          </cell>
          <cell r="Y70">
            <v>800</v>
          </cell>
          <cell r="Z70">
            <v>1498</v>
          </cell>
          <cell r="AA70">
            <v>1498</v>
          </cell>
          <cell r="AB70">
            <v>0</v>
          </cell>
          <cell r="AC70" t="str">
            <v>Công ty cổ phần trang thiết bị kỹ thuật y tế thành phố Hồ Chí Minh</v>
          </cell>
          <cell r="AD70">
            <v>0</v>
          </cell>
        </row>
        <row r="71">
          <cell r="E71">
            <v>0</v>
          </cell>
          <cell r="F71" t="str">
            <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row>
        <row r="72">
          <cell r="E72" t="str">
            <v>BB10</v>
          </cell>
          <cell r="F72" t="str">
            <v>VTG24ABB10</v>
          </cell>
          <cell r="G72" t="str">
            <v>Băng bột 10cm x 2,7m</v>
          </cell>
          <cell r="H72" t="str">
            <v xml:space="preserve">BĂNG BỘT BÓ XƯƠNG 10cmcmx2,7m
</v>
          </cell>
          <cell r="I72" t="str">
            <v xml:space="preserve"> Plaster of paris Bandage 
</v>
          </cell>
          <cell r="J72" t="str">
            <v xml:space="preserve"> Không có 
</v>
          </cell>
          <cell r="K72" t="str">
            <v xml:space="preserve">Anji Hongde 
</v>
          </cell>
          <cell r="L72" t="str">
            <v xml:space="preserve"> Trung Quốc 
</v>
          </cell>
          <cell r="M72" t="str">
            <v>2024 trở về sau</v>
          </cell>
          <cell r="N72" t="str">
            <v>Gói 1 cuộn</v>
          </cell>
          <cell r="O72" t="str">
            <v>Cuộn</v>
          </cell>
          <cell r="P72">
            <v>1440</v>
          </cell>
          <cell r="Q72">
            <v>8000</v>
          </cell>
          <cell r="R72">
            <v>11520000</v>
          </cell>
          <cell r="S72">
            <v>100</v>
          </cell>
          <cell r="T72">
            <v>150</v>
          </cell>
          <cell r="U72">
            <v>200</v>
          </cell>
          <cell r="V72">
            <v>100</v>
          </cell>
          <cell r="W72">
            <v>50</v>
          </cell>
          <cell r="X72">
            <v>0</v>
          </cell>
          <cell r="Y72">
            <v>600</v>
          </cell>
          <cell r="Z72">
            <v>840</v>
          </cell>
          <cell r="AA72">
            <v>840</v>
          </cell>
          <cell r="AB72">
            <v>0</v>
          </cell>
          <cell r="AC72" t="str">
            <v>Công ty TNHH dược phẩm Quốc Tế</v>
          </cell>
          <cell r="AD72">
            <v>0</v>
          </cell>
        </row>
        <row r="73">
          <cell r="E73" t="str">
            <v>BB15</v>
          </cell>
          <cell r="F73" t="str">
            <v>VTG24ABB15</v>
          </cell>
          <cell r="G73" t="str">
            <v>Băng bột 15cm x 2,7m</v>
          </cell>
          <cell r="H73" t="str">
            <v xml:space="preserve">BĂNG BỘT BÓ XƯƠNG 15cmcmx2,7m
</v>
          </cell>
          <cell r="I73" t="str">
            <v xml:space="preserve"> Plaster of paris Bandage 
</v>
          </cell>
          <cell r="J73" t="str">
            <v xml:space="preserve"> Không có 
</v>
          </cell>
          <cell r="K73" t="str">
            <v xml:space="preserve">Anji Hongde 
</v>
          </cell>
          <cell r="L73" t="str">
            <v xml:space="preserve"> Trung Quốc 
</v>
          </cell>
          <cell r="M73" t="str">
            <v>2024 trở về sau</v>
          </cell>
          <cell r="N73" t="str">
            <v>Gói 1 cuộn</v>
          </cell>
          <cell r="O73" t="str">
            <v>Cuộn</v>
          </cell>
          <cell r="P73">
            <v>1200</v>
          </cell>
          <cell r="Q73">
            <v>12000</v>
          </cell>
          <cell r="R73">
            <v>14400000</v>
          </cell>
          <cell r="S73">
            <v>150</v>
          </cell>
          <cell r="T73">
            <v>100</v>
          </cell>
          <cell r="U73">
            <v>100</v>
          </cell>
          <cell r="V73">
            <v>200</v>
          </cell>
          <cell r="W73">
            <v>250</v>
          </cell>
          <cell r="X73">
            <v>0</v>
          </cell>
          <cell r="Y73">
            <v>800</v>
          </cell>
          <cell r="Z73">
            <v>400</v>
          </cell>
          <cell r="AA73">
            <v>400</v>
          </cell>
          <cell r="AB73">
            <v>0</v>
          </cell>
          <cell r="AC73" t="str">
            <v>Công ty TNHH dược phẩm Quốc Tế</v>
          </cell>
          <cell r="AD73">
            <v>0</v>
          </cell>
        </row>
        <row r="74">
          <cell r="E74" t="str">
            <v>BT2M</v>
          </cell>
          <cell r="F74" t="str">
            <v>VTG24ABT2M</v>
          </cell>
          <cell r="G74" t="str">
            <v>Băng thun trắng 2 móc 7,5cm x 2m</v>
          </cell>
          <cell r="H74" t="str">
            <v xml:space="preserve">Băng thun y tế 0,075m x 2m
</v>
          </cell>
          <cell r="I74" t="str">
            <v xml:space="preserve">Băng thun y tế 0,075m x 2m
</v>
          </cell>
          <cell r="J74" t="str">
            <v xml:space="preserve">213PA
</v>
          </cell>
          <cell r="K74" t="str">
            <v xml:space="preserve">Châu Ngọc Thạch
</v>
          </cell>
          <cell r="L74" t="str">
            <v xml:space="preserve">Việt Nam
</v>
          </cell>
          <cell r="M74">
            <v>2024</v>
          </cell>
          <cell r="N74" t="str">
            <v>Gói/cuộn</v>
          </cell>
          <cell r="O74" t="str">
            <v>Cuộn</v>
          </cell>
          <cell r="P74">
            <v>189</v>
          </cell>
          <cell r="Q74">
            <v>6405</v>
          </cell>
          <cell r="R74">
            <v>1210545</v>
          </cell>
          <cell r="S74">
            <v>0</v>
          </cell>
          <cell r="T74">
            <v>0</v>
          </cell>
          <cell r="U74">
            <v>0</v>
          </cell>
          <cell r="V74">
            <v>0</v>
          </cell>
          <cell r="W74">
            <v>30</v>
          </cell>
          <cell r="X74">
            <v>0</v>
          </cell>
          <cell r="Y74">
            <v>30</v>
          </cell>
          <cell r="Z74">
            <v>159</v>
          </cell>
          <cell r="AA74">
            <v>159</v>
          </cell>
          <cell r="AB74">
            <v>0</v>
          </cell>
          <cell r="AC74" t="str">
            <v>Công ty cổ phần trang thiết bị kỹ thuật y tế thành phố Hồ Chí Minh</v>
          </cell>
          <cell r="AD74">
            <v>0</v>
          </cell>
        </row>
        <row r="75">
          <cell r="E75" t="str">
            <v>BT3M</v>
          </cell>
          <cell r="F75" t="str">
            <v>VTG24ABT3M</v>
          </cell>
          <cell r="G75" t="str">
            <v>Băng thun trắng 3 móc 10cm x 2m</v>
          </cell>
          <cell r="H75" t="str">
            <v>Băng thun, 10cm x 2m, W2, KVT (1 cuộn/gói) (Danameco, VN)</v>
          </cell>
          <cell r="I75" t="str">
            <v>Tổng Công ty Cổ phần Y tế Danameco</v>
          </cell>
          <cell r="J75" t="str">
            <v>BTH06WK001</v>
          </cell>
          <cell r="K75" t="str">
            <v>Danameco</v>
          </cell>
          <cell r="L75" t="str">
            <v>Việt Nam</v>
          </cell>
          <cell r="M75" t="str">
            <v>≥ 2024</v>
          </cell>
          <cell r="N75" t="str">
            <v>1 cuộn/ gói</v>
          </cell>
          <cell r="O75" t="str">
            <v>Cuộn</v>
          </cell>
          <cell r="P75">
            <v>540</v>
          </cell>
          <cell r="Q75">
            <v>6250</v>
          </cell>
          <cell r="R75">
            <v>3375000</v>
          </cell>
          <cell r="S75">
            <v>50</v>
          </cell>
          <cell r="T75">
            <v>200</v>
          </cell>
          <cell r="U75">
            <v>0</v>
          </cell>
          <cell r="V75">
            <v>50</v>
          </cell>
          <cell r="W75">
            <v>0</v>
          </cell>
          <cell r="X75">
            <v>0</v>
          </cell>
          <cell r="Y75">
            <v>300</v>
          </cell>
          <cell r="Z75">
            <v>240</v>
          </cell>
          <cell r="AA75">
            <v>240</v>
          </cell>
          <cell r="AB75">
            <v>0</v>
          </cell>
          <cell r="AC75" t="str">
            <v>Tổng công ty cổ phần y tế Danameco</v>
          </cell>
          <cell r="AD75">
            <v>0</v>
          </cell>
        </row>
        <row r="76">
          <cell r="E76" t="str">
            <v>BC15</v>
          </cell>
          <cell r="F76" t="str">
            <v>VTG24ABC15</v>
          </cell>
          <cell r="G76" t="str">
            <v>Băng cuộn bản lớn 15cm x 10m Urgoderm hoặc tương đương</v>
          </cell>
          <cell r="H76" t="str">
            <v>Băng keo cuộn co giãn FIX ROLL 15cm x 10m</v>
          </cell>
          <cell r="I76" t="str">
            <v>FIX ROLL</v>
          </cell>
          <cell r="J76" t="str">
            <v>F1510</v>
          </cell>
          <cell r="K76" t="str">
            <v>Công ty TNHH Young Chemical Vina</v>
          </cell>
          <cell r="L76" t="str">
            <v>Việt Nam</v>
          </cell>
          <cell r="M76">
            <v>2024</v>
          </cell>
          <cell r="N76" t="str">
            <v>1 cuộn/ hộp</v>
          </cell>
          <cell r="O76" t="str">
            <v>Cuộn</v>
          </cell>
          <cell r="P76">
            <v>18</v>
          </cell>
          <cell r="Q76">
            <v>158000</v>
          </cell>
          <cell r="R76">
            <v>2844000</v>
          </cell>
          <cell r="S76">
            <v>0</v>
          </cell>
          <cell r="T76">
            <v>3</v>
          </cell>
          <cell r="U76">
            <v>0</v>
          </cell>
          <cell r="V76">
            <v>0</v>
          </cell>
          <cell r="W76">
            <v>0</v>
          </cell>
          <cell r="X76">
            <v>0</v>
          </cell>
          <cell r="Y76">
            <v>3</v>
          </cell>
          <cell r="Z76">
            <v>15</v>
          </cell>
          <cell r="AA76">
            <v>15</v>
          </cell>
          <cell r="AB76">
            <v>0</v>
          </cell>
          <cell r="AC76" t="str">
            <v>Công ty TNHH trang thiết bị y tế Hoàng Ánh Dương</v>
          </cell>
          <cell r="AD76">
            <v>0</v>
          </cell>
        </row>
        <row r="77">
          <cell r="E77" t="str">
            <v>BKLN</v>
          </cell>
          <cell r="F77" t="str">
            <v>VTG24ABKLN</v>
          </cell>
          <cell r="G77" t="str">
            <v>Băng keo lụa 2,5cm x 9m</v>
          </cell>
          <cell r="H77" t="str">
            <v xml:space="preserve">Băng keo lụa y tế RITASILK 2.5cm x 9.14m
</v>
          </cell>
          <cell r="I77" t="str">
            <v xml:space="preserve"> RITASILK  
</v>
          </cell>
          <cell r="J77" t="str">
            <v xml:space="preserve">RT25091
</v>
          </cell>
          <cell r="K77" t="str">
            <v xml:space="preserve">Công ty TNHH dược phẩm Quốc Tế
</v>
          </cell>
          <cell r="L77" t="str">
            <v xml:space="preserve"> Việt Nam 
</v>
          </cell>
          <cell r="M77" t="str">
            <v>2024 trở về sau</v>
          </cell>
          <cell r="N77" t="str">
            <v>Hộp 12 cuộn</v>
          </cell>
          <cell r="O77" t="str">
            <v>Cuộn</v>
          </cell>
          <cell r="P77">
            <v>3883</v>
          </cell>
          <cell r="Q77">
            <v>12000</v>
          </cell>
          <cell r="R77">
            <v>46596000</v>
          </cell>
          <cell r="S77">
            <v>240</v>
          </cell>
          <cell r="T77">
            <v>36</v>
          </cell>
          <cell r="U77">
            <v>300</v>
          </cell>
          <cell r="V77">
            <v>400</v>
          </cell>
          <cell r="W77">
            <v>400</v>
          </cell>
          <cell r="X77">
            <v>0</v>
          </cell>
          <cell r="Y77">
            <v>1376</v>
          </cell>
          <cell r="Z77">
            <v>2507</v>
          </cell>
          <cell r="AA77">
            <v>2507</v>
          </cell>
          <cell r="AB77">
            <v>0</v>
          </cell>
          <cell r="AC77" t="str">
            <v>Công ty TNHH dược phẩm Quốc Tế</v>
          </cell>
          <cell r="AD77">
            <v>0</v>
          </cell>
        </row>
        <row r="78">
          <cell r="E78" t="str">
            <v>BDCN</v>
          </cell>
          <cell r="F78" t="str">
            <v>VTG24ABDCN</v>
          </cell>
          <cell r="G78" t="str">
            <v>Băng dính cá nhân kích thước tương đương 2cm x 6cm</v>
          </cell>
          <cell r="H78" t="str">
            <v xml:space="preserve">Urgo Durable 2cm x 6cm </v>
          </cell>
          <cell r="I78" t="str">
            <v xml:space="preserve">Urgo Durable 2cm x 6cm </v>
          </cell>
          <cell r="J78" t="str">
            <v>Urgo Durable</v>
          </cell>
          <cell r="K78" t="str">
            <v>Urgo Healthcare Products Co., Ltd</v>
          </cell>
          <cell r="L78" t="str">
            <v>Quốc gia: Thái Lan / 
Vùng lãnh thổ: Châu Á</v>
          </cell>
          <cell r="M78">
            <v>2024</v>
          </cell>
          <cell r="N78" t="str">
            <v xml:space="preserve"> Hộp 100 miếng</v>
          </cell>
          <cell r="O78" t="str">
            <v>Miếng</v>
          </cell>
          <cell r="P78">
            <v>2500</v>
          </cell>
          <cell r="Q78">
            <v>600</v>
          </cell>
          <cell r="R78">
            <v>1500000</v>
          </cell>
          <cell r="S78">
            <v>0</v>
          </cell>
          <cell r="T78">
            <v>0</v>
          </cell>
          <cell r="U78">
            <v>0</v>
          </cell>
          <cell r="V78">
            <v>0</v>
          </cell>
          <cell r="W78">
            <v>0</v>
          </cell>
          <cell r="X78">
            <v>0</v>
          </cell>
          <cell r="Y78">
            <v>0</v>
          </cell>
          <cell r="Z78">
            <v>2500</v>
          </cell>
          <cell r="AA78">
            <v>2500</v>
          </cell>
          <cell r="AB78">
            <v>0</v>
          </cell>
          <cell r="AC78" t="str">
            <v>Công ty TNHH dược Kim Đô</v>
          </cell>
          <cell r="AD78" t="str">
            <v>*</v>
          </cell>
        </row>
        <row r="79">
          <cell r="E79">
            <v>0</v>
          </cell>
          <cell r="F79" t="str">
            <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row>
        <row r="80">
          <cell r="E80" t="str">
            <v>GPTT</v>
          </cell>
          <cell r="F80" t="str">
            <v>VTG24AGPTT</v>
          </cell>
          <cell r="G80" t="str">
            <v>Găng phẫu thuật tiệt trùng số 6,5 - 7 - 7.5</v>
          </cell>
          <cell r="H80" t="str">
            <v xml:space="preserve">Găng tay latex phẫu thuật tiệt trùng, có bột – OPISAFE
</v>
          </cell>
          <cell r="I80" t="str">
            <v xml:space="preserve"> OPISAFE 
</v>
          </cell>
          <cell r="J80" t="str">
            <v xml:space="preserve">OS.SSPP
</v>
          </cell>
          <cell r="K80" t="str">
            <v xml:space="preserve">HTC
</v>
          </cell>
          <cell r="L80" t="str">
            <v xml:space="preserve"> Việt Nam 
</v>
          </cell>
          <cell r="M80" t="str">
            <v>2024 trở về sau</v>
          </cell>
          <cell r="N80" t="str">
            <v>Hộp 50 đôi</v>
          </cell>
          <cell r="O80" t="str">
            <v>Đôi</v>
          </cell>
          <cell r="P80">
            <v>7927</v>
          </cell>
          <cell r="Q80">
            <v>3100</v>
          </cell>
          <cell r="R80">
            <v>24573700</v>
          </cell>
          <cell r="S80">
            <v>900</v>
          </cell>
          <cell r="T80">
            <v>900</v>
          </cell>
          <cell r="U80">
            <v>900</v>
          </cell>
          <cell r="V80">
            <v>600</v>
          </cell>
          <cell r="W80">
            <v>600</v>
          </cell>
          <cell r="X80">
            <v>0</v>
          </cell>
          <cell r="Y80">
            <v>3900</v>
          </cell>
          <cell r="Z80">
            <v>4027</v>
          </cell>
          <cell r="AA80">
            <v>4027</v>
          </cell>
          <cell r="AB80">
            <v>0</v>
          </cell>
          <cell r="AC80" t="str">
            <v>Công ty TNHH dược phẩm Quốc Tế</v>
          </cell>
          <cell r="AD80">
            <v>0</v>
          </cell>
        </row>
        <row r="81">
          <cell r="E81" t="str">
            <v>GKCB</v>
          </cell>
          <cell r="F81" t="str">
            <v>VTG24AGKCB</v>
          </cell>
          <cell r="G81" t="str">
            <v>Găng kiểm tra y tế cỡ S - M</v>
          </cell>
          <cell r="H81" t="str">
            <v xml:space="preserve">Găng tay cao su y tế có bột Sri Trang
</v>
          </cell>
          <cell r="I81" t="str">
            <v xml:space="preserve">Sri Trang Latex Powdered Examination Gloves
</v>
          </cell>
          <cell r="J81" t="str">
            <v xml:space="preserve">Sri Trang Latex Powdered Examination Gloves
</v>
          </cell>
          <cell r="K81" t="str">
            <v xml:space="preserve">Sri Trang
</v>
          </cell>
          <cell r="L81" t="str">
            <v xml:space="preserve"> Thái Lan 
</v>
          </cell>
          <cell r="M81" t="str">
            <v>2024 trở về sau</v>
          </cell>
          <cell r="N81" t="str">
            <v>Hộp 50 đôi</v>
          </cell>
          <cell r="O81" t="str">
            <v>Đôi</v>
          </cell>
          <cell r="P81">
            <v>225500</v>
          </cell>
          <cell r="Q81">
            <v>950</v>
          </cell>
          <cell r="R81">
            <v>214225000</v>
          </cell>
          <cell r="S81">
            <v>0</v>
          </cell>
          <cell r="T81">
            <v>0</v>
          </cell>
          <cell r="U81">
            <v>0</v>
          </cell>
          <cell r="V81">
            <v>5000</v>
          </cell>
          <cell r="W81">
            <v>17000</v>
          </cell>
          <cell r="X81">
            <v>0</v>
          </cell>
          <cell r="Y81">
            <v>22000</v>
          </cell>
          <cell r="Z81">
            <v>203500</v>
          </cell>
          <cell r="AA81">
            <v>203500</v>
          </cell>
          <cell r="AB81">
            <v>0</v>
          </cell>
          <cell r="AC81" t="str">
            <v>Công ty TNHH dược phẩm Quốc Tế</v>
          </cell>
          <cell r="AD81">
            <v>0</v>
          </cell>
        </row>
        <row r="82">
          <cell r="E82">
            <v>0</v>
          </cell>
          <cell r="F82" t="str">
            <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row>
        <row r="83">
          <cell r="E83" t="str">
            <v>BGHN</v>
          </cell>
          <cell r="F83" t="str">
            <v>VTG24ABGHN</v>
          </cell>
          <cell r="G83" t="str">
            <v>Bông gòn y tế</v>
          </cell>
          <cell r="H83" t="str">
            <v>Bông hút nước y tế Kotton Care</v>
          </cell>
          <cell r="I83" t="str">
            <v xml:space="preserve">Công ty Cổ Phần Bông Bạch Tuyết </v>
          </cell>
          <cell r="J83">
            <v>10032</v>
          </cell>
          <cell r="K83" t="str">
            <v xml:space="preserve">Công ty Cổ Phần Bông Bạch Tuyết </v>
          </cell>
          <cell r="L83" t="str">
            <v>Việt Nam</v>
          </cell>
          <cell r="M83" t="str">
            <v>2024</v>
          </cell>
          <cell r="N83" t="str">
            <v>1 kg/gói</v>
          </cell>
          <cell r="O83" t="str">
            <v>Kg</v>
          </cell>
          <cell r="P83">
            <v>302</v>
          </cell>
          <cell r="Q83">
            <v>120000</v>
          </cell>
          <cell r="R83">
            <v>36240000</v>
          </cell>
          <cell r="S83">
            <v>0</v>
          </cell>
          <cell r="T83">
            <v>48</v>
          </cell>
          <cell r="U83">
            <v>0</v>
          </cell>
          <cell r="V83">
            <v>24</v>
          </cell>
          <cell r="W83">
            <v>24</v>
          </cell>
          <cell r="X83">
            <v>0</v>
          </cell>
          <cell r="Y83">
            <v>96</v>
          </cell>
          <cell r="Z83">
            <v>206</v>
          </cell>
          <cell r="AA83">
            <v>206</v>
          </cell>
          <cell r="AB83">
            <v>0</v>
          </cell>
          <cell r="AC83" t="str">
            <v>Công ty cổ phần dược phẩm trung ương Codupha</v>
          </cell>
          <cell r="AD83">
            <v>0</v>
          </cell>
        </row>
        <row r="84">
          <cell r="E84" t="str">
            <v>BKHN</v>
          </cell>
          <cell r="F84" t="str">
            <v>VTG24ABKHN</v>
          </cell>
          <cell r="G84" t="str">
            <v>Bông không thấm nước</v>
          </cell>
          <cell r="H84" t="str">
            <v xml:space="preserve">Bông không hút nước (1kg)
</v>
          </cell>
          <cell r="I84" t="str">
            <v xml:space="preserve">Bông không hút nước (1kg)
</v>
          </cell>
          <cell r="J84" t="str">
            <v xml:space="preserve">327PA
</v>
          </cell>
          <cell r="K84" t="str">
            <v xml:space="preserve">Châu Ngọc Thạch
</v>
          </cell>
          <cell r="L84" t="str">
            <v xml:space="preserve">Việt Nam
</v>
          </cell>
          <cell r="M84">
            <v>2024</v>
          </cell>
          <cell r="N84" t="str">
            <v>Gói/kg, Thùng/12 kg</v>
          </cell>
          <cell r="O84" t="str">
            <v>Kg</v>
          </cell>
          <cell r="P84">
            <v>36</v>
          </cell>
          <cell r="Q84">
            <v>105000</v>
          </cell>
          <cell r="R84">
            <v>3780000</v>
          </cell>
          <cell r="S84">
            <v>0</v>
          </cell>
          <cell r="T84">
            <v>5</v>
          </cell>
          <cell r="U84">
            <v>0</v>
          </cell>
          <cell r="V84">
            <v>5</v>
          </cell>
          <cell r="W84">
            <v>0</v>
          </cell>
          <cell r="X84">
            <v>0</v>
          </cell>
          <cell r="Y84">
            <v>10</v>
          </cell>
          <cell r="Z84">
            <v>26</v>
          </cell>
          <cell r="AA84">
            <v>26</v>
          </cell>
          <cell r="AB84">
            <v>0</v>
          </cell>
          <cell r="AC84" t="str">
            <v>Công ty cổ phần trang thiết bị kỹ thuật y tế thành phố Hồ Chí Minh</v>
          </cell>
          <cell r="AD84">
            <v>0</v>
          </cell>
        </row>
        <row r="85">
          <cell r="E85" t="str">
            <v>G06K</v>
          </cell>
          <cell r="F85" t="str">
            <v>VTG24AG06K</v>
          </cell>
          <cell r="G85" t="str">
            <v>Gạc phẫu thuật 10cm x 10cm x 6 lớp</v>
          </cell>
          <cell r="H85" t="str">
            <v>Gạc phẫu thuật 10 x 10cm x 6 lớp, VT (10 cái/gói) (Danameco, VN)</v>
          </cell>
          <cell r="I85" t="str">
            <v>Tổng Công ty Cổ phần Y tế Danameco</v>
          </cell>
          <cell r="J85" t="str">
            <v>GPT58WV010</v>
          </cell>
          <cell r="K85" t="str">
            <v>Danameco</v>
          </cell>
          <cell r="L85" t="str">
            <v>Việt Nam</v>
          </cell>
          <cell r="M85" t="str">
            <v>≥ 2024</v>
          </cell>
          <cell r="N85" t="str">
            <v>10 cái/ gói</v>
          </cell>
          <cell r="O85" t="str">
            <v>Miếng</v>
          </cell>
          <cell r="P85">
            <v>251390</v>
          </cell>
          <cell r="Q85">
            <v>399</v>
          </cell>
          <cell r="R85">
            <v>100304610</v>
          </cell>
          <cell r="S85">
            <v>7000</v>
          </cell>
          <cell r="T85">
            <v>16500</v>
          </cell>
          <cell r="U85">
            <v>16500</v>
          </cell>
          <cell r="V85">
            <v>11000</v>
          </cell>
          <cell r="W85">
            <v>5500</v>
          </cell>
          <cell r="X85">
            <v>0</v>
          </cell>
          <cell r="Y85">
            <v>56500</v>
          </cell>
          <cell r="Z85">
            <v>194890</v>
          </cell>
          <cell r="AA85">
            <v>194890</v>
          </cell>
          <cell r="AB85">
            <v>0</v>
          </cell>
          <cell r="AC85" t="str">
            <v>Tổng công ty cổ phần y tế Danameco</v>
          </cell>
          <cell r="AD85">
            <v>0</v>
          </cell>
        </row>
        <row r="86">
          <cell r="E86" t="str">
            <v>MICM</v>
          </cell>
          <cell r="F86" t="str">
            <v>VTR24AMICM</v>
          </cell>
          <cell r="G86" t="str">
            <v>Miếng cầm máu phẫu thuật Spongostan hoặc tương đương, kích thước 70mm x 50mm x 10mm</v>
          </cell>
          <cell r="H86" t="str">
            <v xml:space="preserve">Miếng cầm máu (SPONJEL 70mmx50mmx10mm)
</v>
          </cell>
          <cell r="I86" t="str">
            <v xml:space="preserve"> SPONJEL 
</v>
          </cell>
          <cell r="J86" t="str">
            <v>SJ7510</v>
          </cell>
          <cell r="K86" t="str">
            <v xml:space="preserve">GENCO TIBBI 
</v>
          </cell>
          <cell r="L86" t="str">
            <v xml:space="preserve"> Thổ Nhĩ Kỳ 
</v>
          </cell>
          <cell r="M86" t="str">
            <v>2024 trở về sau</v>
          </cell>
          <cell r="N86" t="str">
            <v>Hộp 20 miếng</v>
          </cell>
          <cell r="O86" t="str">
            <v>Miếng</v>
          </cell>
          <cell r="P86">
            <v>180</v>
          </cell>
          <cell r="Q86">
            <v>49000</v>
          </cell>
          <cell r="R86">
            <v>8820000</v>
          </cell>
          <cell r="S86">
            <v>0</v>
          </cell>
          <cell r="T86">
            <v>0</v>
          </cell>
          <cell r="U86">
            <v>0</v>
          </cell>
          <cell r="V86">
            <v>0</v>
          </cell>
          <cell r="W86">
            <v>10</v>
          </cell>
          <cell r="X86">
            <v>0</v>
          </cell>
          <cell r="Y86">
            <v>10</v>
          </cell>
          <cell r="Z86">
            <v>170</v>
          </cell>
          <cell r="AA86">
            <v>170</v>
          </cell>
          <cell r="AB86">
            <v>0</v>
          </cell>
          <cell r="AC86" t="str">
            <v>Công ty TNHH dược phẩm Quốc Tế</v>
          </cell>
          <cell r="AD86">
            <v>0</v>
          </cell>
        </row>
        <row r="87">
          <cell r="E87">
            <v>0</v>
          </cell>
          <cell r="F87" t="str">
            <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row>
        <row r="88">
          <cell r="E88" t="str">
            <v>DT3C</v>
          </cell>
          <cell r="F88" t="str">
            <v>VTG24ADT3C</v>
          </cell>
          <cell r="G88" t="str">
            <v>Giấy điện tim 3 cần 63mm x 30m, lõi tròn bằng nhựa cứng</v>
          </cell>
          <cell r="H88" t="str">
            <v xml:space="preserve">giấy điện tim 3 cần (63mm x 30m)
</v>
          </cell>
          <cell r="I88" t="str">
            <v xml:space="preserve"> ECG PAPER 
</v>
          </cell>
          <cell r="J88" t="str">
            <v xml:space="preserve"> Không có 
</v>
          </cell>
          <cell r="K88" t="str">
            <v xml:space="preserve">Tianjin
</v>
          </cell>
          <cell r="L88" t="str">
            <v xml:space="preserve"> Trung Quốc 
</v>
          </cell>
          <cell r="M88" t="str">
            <v>2024 trở về sau</v>
          </cell>
          <cell r="N88" t="str">
            <v>Gói 1 cuộn</v>
          </cell>
          <cell r="O88" t="str">
            <v>Cuộn</v>
          </cell>
          <cell r="P88">
            <v>1245</v>
          </cell>
          <cell r="Q88">
            <v>12200</v>
          </cell>
          <cell r="R88">
            <v>15189000</v>
          </cell>
          <cell r="S88">
            <v>50</v>
          </cell>
          <cell r="T88">
            <v>50</v>
          </cell>
          <cell r="U88">
            <v>50</v>
          </cell>
          <cell r="V88">
            <v>0</v>
          </cell>
          <cell r="W88">
            <v>50</v>
          </cell>
          <cell r="X88">
            <v>0</v>
          </cell>
          <cell r="Y88">
            <v>200</v>
          </cell>
          <cell r="Z88">
            <v>1045</v>
          </cell>
          <cell r="AA88">
            <v>1045</v>
          </cell>
          <cell r="AB88">
            <v>0</v>
          </cell>
          <cell r="AC88" t="str">
            <v>Công ty TNHH dược phẩm Quốc Tế</v>
          </cell>
          <cell r="AD88">
            <v>0</v>
          </cell>
        </row>
        <row r="89">
          <cell r="E89" t="str">
            <v>GISA</v>
          </cell>
          <cell r="F89" t="str">
            <v>VTG24AGISA</v>
          </cell>
          <cell r="G89" t="str">
            <v>Giấy in siêu âm khổ 110mm*20m, 110S</v>
          </cell>
          <cell r="H89" t="str">
            <v xml:space="preserve">Giấy in siêu âm (110mm x 20m)
</v>
          </cell>
          <cell r="I89" t="str">
            <v xml:space="preserve"> ULTRASOUND PAPER 
</v>
          </cell>
          <cell r="J89" t="str">
            <v xml:space="preserve"> Không có 
</v>
          </cell>
          <cell r="K89" t="str">
            <v xml:space="preserve">Tianjin
</v>
          </cell>
          <cell r="L89" t="str">
            <v xml:space="preserve"> Trung Quốc 
</v>
          </cell>
          <cell r="M89" t="str">
            <v>2024 trở về sau</v>
          </cell>
          <cell r="N89" t="str">
            <v>Gói 1 cuộn</v>
          </cell>
          <cell r="O89" t="str">
            <v>Cuộn</v>
          </cell>
          <cell r="P89">
            <v>72</v>
          </cell>
          <cell r="Q89">
            <v>78000</v>
          </cell>
          <cell r="R89">
            <v>5616000</v>
          </cell>
          <cell r="S89">
            <v>0</v>
          </cell>
          <cell r="T89">
            <v>0</v>
          </cell>
          <cell r="U89">
            <v>0</v>
          </cell>
          <cell r="V89">
            <v>0</v>
          </cell>
          <cell r="W89">
            <v>0</v>
          </cell>
          <cell r="X89">
            <v>0</v>
          </cell>
          <cell r="Y89">
            <v>0</v>
          </cell>
          <cell r="Z89">
            <v>72</v>
          </cell>
          <cell r="AA89">
            <v>72</v>
          </cell>
          <cell r="AB89">
            <v>0</v>
          </cell>
          <cell r="AC89" t="str">
            <v>Công ty TNHH dược phẩm Quốc Tế</v>
          </cell>
          <cell r="AD89">
            <v>0</v>
          </cell>
        </row>
        <row r="90">
          <cell r="E90" t="str">
            <v>GIMS</v>
          </cell>
          <cell r="F90" t="str">
            <v>VTG24AGIMS</v>
          </cell>
          <cell r="G90" t="str">
            <v>Giấy in Monitor Sản khoa size 152mm x 90mm x 150 tờ</v>
          </cell>
          <cell r="H90" t="str">
            <v xml:space="preserve">giấy monitor sản khoa F9 (152mm x 90mm x 150 tờ)
</v>
          </cell>
          <cell r="I90" t="str">
            <v xml:space="preserve"> CTG PAPER 
</v>
          </cell>
          <cell r="J90" t="str">
            <v xml:space="preserve"> Không có 
</v>
          </cell>
          <cell r="K90" t="str">
            <v xml:space="preserve">Tianjin
</v>
          </cell>
          <cell r="L90" t="str">
            <v xml:space="preserve"> Trung Quốc 
</v>
          </cell>
          <cell r="M90" t="str">
            <v>2024 trở về sau</v>
          </cell>
          <cell r="N90" t="str">
            <v>Gói 1 xấp</v>
          </cell>
          <cell r="O90" t="str">
            <v>Xấp</v>
          </cell>
          <cell r="P90">
            <v>48</v>
          </cell>
          <cell r="Q90">
            <v>25000</v>
          </cell>
          <cell r="R90">
            <v>1200000</v>
          </cell>
          <cell r="S90">
            <v>0</v>
          </cell>
          <cell r="T90">
            <v>0</v>
          </cell>
          <cell r="U90">
            <v>5</v>
          </cell>
          <cell r="V90">
            <v>0</v>
          </cell>
          <cell r="W90">
            <v>5</v>
          </cell>
          <cell r="X90">
            <v>0</v>
          </cell>
          <cell r="Y90">
            <v>10</v>
          </cell>
          <cell r="Z90">
            <v>38</v>
          </cell>
          <cell r="AA90">
            <v>38</v>
          </cell>
          <cell r="AB90">
            <v>0</v>
          </cell>
          <cell r="AC90" t="str">
            <v>Công ty TNHH dược phẩm Quốc Tế</v>
          </cell>
          <cell r="AD90">
            <v>0</v>
          </cell>
        </row>
        <row r="91">
          <cell r="E91">
            <v>0</v>
          </cell>
          <cell r="F91" t="str">
            <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row>
        <row r="92">
          <cell r="E92" t="str">
            <v>PH26</v>
          </cell>
          <cell r="F92" t="str">
            <v>VTG24APH26</v>
          </cell>
          <cell r="G92" t="str">
            <v>Phim kỹ thuật số tương đương FUJI DRYPIX 4000 (26cm x 36cm)</v>
          </cell>
          <cell r="H92" t="str">
            <v>Phim X quang DI-HL 26x36cm</v>
          </cell>
          <cell r="I92" t="str">
            <v>FUJIFILM</v>
          </cell>
          <cell r="J92" t="str">
            <v>DI-HL</v>
          </cell>
          <cell r="K92" t="str">
            <v>Fujifilm Material Manufacturing Co., ltd.</v>
          </cell>
          <cell r="L92" t="str">
            <v>Nhật Bản</v>
          </cell>
          <cell r="M92" t="str">
            <v>2024 trở về sau</v>
          </cell>
          <cell r="N92" t="str">
            <v>150 tấm/hộp</v>
          </cell>
          <cell r="O92" t="str">
            <v>Tấm</v>
          </cell>
          <cell r="P92">
            <v>19000</v>
          </cell>
          <cell r="Q92">
            <v>23940</v>
          </cell>
          <cell r="R92">
            <v>454860000</v>
          </cell>
          <cell r="S92">
            <v>0</v>
          </cell>
          <cell r="T92">
            <v>1950</v>
          </cell>
          <cell r="U92">
            <v>1500</v>
          </cell>
          <cell r="V92">
            <v>1500</v>
          </cell>
          <cell r="W92">
            <v>2250</v>
          </cell>
          <cell r="X92">
            <v>0</v>
          </cell>
          <cell r="Y92">
            <v>7200</v>
          </cell>
          <cell r="Z92">
            <v>11800</v>
          </cell>
          <cell r="AA92">
            <v>11800</v>
          </cell>
          <cell r="AB92">
            <v>0</v>
          </cell>
          <cell r="AC92" t="str">
            <v>Công ty TNHH Namsion</v>
          </cell>
          <cell r="AD92">
            <v>0</v>
          </cell>
        </row>
        <row r="93">
          <cell r="E93" t="str">
            <v>PH25</v>
          </cell>
          <cell r="F93" t="str">
            <v>VTG24APH25</v>
          </cell>
          <cell r="G93" t="str">
            <v>Phim kỹ thuật số tương đương FUJI DRYPIX 4000 (20cm x 25cm)</v>
          </cell>
          <cell r="H93" t="str">
            <v>Phim X quang DI-HL 20x25cm</v>
          </cell>
          <cell r="I93" t="str">
            <v>FUJIFILM</v>
          </cell>
          <cell r="J93" t="str">
            <v>DI-HL</v>
          </cell>
          <cell r="K93" t="str">
            <v>Fujifilm Material Manufacturing Co., ltd.</v>
          </cell>
          <cell r="L93" t="str">
            <v>Nhật Bản</v>
          </cell>
          <cell r="M93" t="str">
            <v>2024 trở về sau</v>
          </cell>
          <cell r="N93" t="str">
            <v>150 tấm/hộp</v>
          </cell>
          <cell r="O93" t="str">
            <v>Tấm</v>
          </cell>
          <cell r="P93">
            <v>94000</v>
          </cell>
          <cell r="Q93">
            <v>13860</v>
          </cell>
          <cell r="R93">
            <v>1302840000</v>
          </cell>
          <cell r="S93">
            <v>0</v>
          </cell>
          <cell r="T93">
            <v>6000</v>
          </cell>
          <cell r="U93">
            <v>7500</v>
          </cell>
          <cell r="V93">
            <v>6000</v>
          </cell>
          <cell r="W93">
            <v>7500</v>
          </cell>
          <cell r="X93">
            <v>0</v>
          </cell>
          <cell r="Y93">
            <v>27000</v>
          </cell>
          <cell r="Z93">
            <v>67000</v>
          </cell>
          <cell r="AA93">
            <v>67000</v>
          </cell>
          <cell r="AB93">
            <v>0</v>
          </cell>
          <cell r="AC93" t="str">
            <v>Công ty TNHH Namsion</v>
          </cell>
          <cell r="AD93">
            <v>0</v>
          </cell>
        </row>
        <row r="94">
          <cell r="E94" t="str">
            <v>PHNH</v>
          </cell>
          <cell r="F94" t="str">
            <v>VTG24APHNH</v>
          </cell>
          <cell r="G94" t="str">
            <v>Phim nha</v>
          </cell>
          <cell r="H94" t="str">
            <v xml:space="preserve">Phim X- Quang nha khoa
</v>
          </cell>
          <cell r="I94" t="str">
            <v xml:space="preserve">DENTIX
</v>
          </cell>
          <cell r="J94" t="str">
            <v xml:space="preserve">DENTIX E
</v>
          </cell>
          <cell r="K94" t="str">
            <v xml:space="preserve">SKYDENT A.S
</v>
          </cell>
          <cell r="L94" t="str">
            <v xml:space="preserve"> Slovakia 
</v>
          </cell>
          <cell r="M94" t="str">
            <v>2024 trở về sau</v>
          </cell>
          <cell r="N94" t="str">
            <v>Hộp 150  tấm</v>
          </cell>
          <cell r="O94" t="str">
            <v>Tấm</v>
          </cell>
          <cell r="P94">
            <v>16500</v>
          </cell>
          <cell r="Q94">
            <v>5330</v>
          </cell>
          <cell r="R94">
            <v>87945000</v>
          </cell>
          <cell r="S94">
            <v>300</v>
          </cell>
          <cell r="T94">
            <v>1500</v>
          </cell>
          <cell r="U94">
            <v>1500</v>
          </cell>
          <cell r="V94">
            <v>1500</v>
          </cell>
          <cell r="W94">
            <v>450</v>
          </cell>
          <cell r="X94">
            <v>0</v>
          </cell>
          <cell r="Y94">
            <v>5250</v>
          </cell>
          <cell r="Z94">
            <v>11250</v>
          </cell>
          <cell r="AA94">
            <v>11250</v>
          </cell>
          <cell r="AB94">
            <v>0</v>
          </cell>
          <cell r="AC94" t="str">
            <v>Công ty TNHH dược phẩm Quốc Tế</v>
          </cell>
          <cell r="AD94">
            <v>0</v>
          </cell>
        </row>
        <row r="95">
          <cell r="E95">
            <v>0</v>
          </cell>
          <cell r="F95" t="str">
            <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row>
        <row r="96">
          <cell r="E96" t="str">
            <v>CDKV</v>
          </cell>
          <cell r="F96" t="str">
            <v>VTG24ACDKV</v>
          </cell>
          <cell r="G96" t="str">
            <v>Băng cố định khớp vai (Đai Desault)</v>
          </cell>
          <cell r="H96" t="str">
            <v xml:space="preserve">ĐAI DESAUTL (TRÁI - PHẢI)
</v>
          </cell>
          <cell r="I96" t="str">
            <v>GIAHU 005</v>
          </cell>
          <cell r="J96" t="str">
            <v>GIAHU 005</v>
          </cell>
          <cell r="K96" t="str">
            <v>Công ty TNHH MTV Gia Hưng Vi Na</v>
          </cell>
          <cell r="L96" t="str">
            <v xml:space="preserve">VIỆT NAM </v>
          </cell>
          <cell r="M96">
            <v>2024</v>
          </cell>
          <cell r="N96" t="str">
            <v xml:space="preserve">Gói/1 cái </v>
          </cell>
          <cell r="O96" t="str">
            <v>Cái</v>
          </cell>
          <cell r="P96">
            <v>48</v>
          </cell>
          <cell r="Q96">
            <v>51597</v>
          </cell>
          <cell r="R96">
            <v>2476656</v>
          </cell>
          <cell r="S96">
            <v>0</v>
          </cell>
          <cell r="T96">
            <v>8</v>
          </cell>
          <cell r="U96">
            <v>0</v>
          </cell>
          <cell r="V96">
            <v>0</v>
          </cell>
          <cell r="W96">
            <v>0</v>
          </cell>
          <cell r="X96">
            <v>0</v>
          </cell>
          <cell r="Y96">
            <v>8</v>
          </cell>
          <cell r="Z96">
            <v>40</v>
          </cell>
          <cell r="AA96">
            <v>40</v>
          </cell>
          <cell r="AB96">
            <v>0</v>
          </cell>
          <cell r="AC96" t="str">
            <v>Công ty TNHH trang thiết bị y tế Hưng Phát</v>
          </cell>
          <cell r="AD96">
            <v>0</v>
          </cell>
        </row>
        <row r="97">
          <cell r="E97" t="str">
            <v>DATL</v>
          </cell>
          <cell r="F97" t="str">
            <v>VTG24ADATL</v>
          </cell>
          <cell r="G97" t="str">
            <v>Đai cột sống thắt lưng các cỡ</v>
          </cell>
          <cell r="H97" t="str">
            <v>Đai cột sống (Loại 3)</v>
          </cell>
          <cell r="I97" t="str">
            <v>GIAHU</v>
          </cell>
          <cell r="J97" t="str">
            <v>GIAHU-014</v>
          </cell>
          <cell r="K97" t="str">
            <v xml:space="preserve">Gia Hưng Vina </v>
          </cell>
          <cell r="L97" t="str">
            <v xml:space="preserve">Việt Nam </v>
          </cell>
          <cell r="M97" t="str">
            <v>2024</v>
          </cell>
          <cell r="N97" t="str">
            <v xml:space="preserve">Túi 1 cái </v>
          </cell>
          <cell r="O97" t="str">
            <v>Cái</v>
          </cell>
          <cell r="P97">
            <v>10</v>
          </cell>
          <cell r="Q97">
            <v>64575</v>
          </cell>
          <cell r="R97">
            <v>645750</v>
          </cell>
          <cell r="S97">
            <v>0</v>
          </cell>
          <cell r="T97">
            <v>0</v>
          </cell>
          <cell r="U97">
            <v>0</v>
          </cell>
          <cell r="V97">
            <v>0</v>
          </cell>
          <cell r="W97">
            <v>0</v>
          </cell>
          <cell r="X97">
            <v>0</v>
          </cell>
          <cell r="Y97">
            <v>0</v>
          </cell>
          <cell r="Z97">
            <v>10</v>
          </cell>
          <cell r="AA97">
            <v>10</v>
          </cell>
          <cell r="AB97">
            <v>0</v>
          </cell>
          <cell r="AC97" t="str">
            <v>Công ty TNHH thương mại và thiết bị y tế Nhật Minh</v>
          </cell>
          <cell r="AD97" t="str">
            <v>*</v>
          </cell>
        </row>
        <row r="98">
          <cell r="E98" t="str">
            <v>DAXD</v>
          </cell>
          <cell r="F98" t="str">
            <v>VTG24ADAXD</v>
          </cell>
          <cell r="G98" t="str">
            <v>Đai xương đòn các cỡ</v>
          </cell>
          <cell r="H98" t="str">
            <v xml:space="preserve">ĐAI  XƯƠNG ĐÒN </v>
          </cell>
          <cell r="I98" t="str">
            <v xml:space="preserve">GIAHU 004
</v>
          </cell>
          <cell r="J98" t="str">
            <v xml:space="preserve">GIAHU 004
</v>
          </cell>
          <cell r="K98" t="str">
            <v>Công ty TNHH MTV Gia Hưng Vi Na</v>
          </cell>
          <cell r="L98" t="str">
            <v xml:space="preserve">VIỆT NAM </v>
          </cell>
          <cell r="M98">
            <v>2024</v>
          </cell>
          <cell r="N98" t="str">
            <v xml:space="preserve">Gói/1 cái </v>
          </cell>
          <cell r="O98" t="str">
            <v>Cái</v>
          </cell>
          <cell r="P98">
            <v>80</v>
          </cell>
          <cell r="Q98">
            <v>27027</v>
          </cell>
          <cell r="R98">
            <v>2162160</v>
          </cell>
          <cell r="S98">
            <v>0</v>
          </cell>
          <cell r="T98">
            <v>4</v>
          </cell>
          <cell r="U98">
            <v>10</v>
          </cell>
          <cell r="V98">
            <v>0</v>
          </cell>
          <cell r="W98">
            <v>0</v>
          </cell>
          <cell r="X98">
            <v>0</v>
          </cell>
          <cell r="Y98">
            <v>14</v>
          </cell>
          <cell r="Z98">
            <v>66</v>
          </cell>
          <cell r="AA98">
            <v>66</v>
          </cell>
          <cell r="AB98">
            <v>0</v>
          </cell>
          <cell r="AC98" t="str">
            <v>Công ty TNHH trang thiết bị y tế Hưng Phát</v>
          </cell>
          <cell r="AD98">
            <v>0</v>
          </cell>
        </row>
        <row r="99">
          <cell r="E99" t="str">
            <v>NVCT</v>
          </cell>
          <cell r="F99" t="str">
            <v>VTG24ANVCT</v>
          </cell>
          <cell r="G99" t="str">
            <v>Nẹp vải cẳng tay trái, phải các cỡ</v>
          </cell>
          <cell r="H99" t="str">
            <v>NẸP CẲNG TAY DÀI ( T-P)</v>
          </cell>
          <cell r="I99" t="str">
            <v xml:space="preserve">GIAHU 007
</v>
          </cell>
          <cell r="J99" t="str">
            <v xml:space="preserve">GIAHU 007
</v>
          </cell>
          <cell r="K99" t="str">
            <v>Công ty TNHH MTV Gia Hưng Vi Na</v>
          </cell>
          <cell r="L99" t="str">
            <v xml:space="preserve">VIỆT NAM </v>
          </cell>
          <cell r="M99">
            <v>2024</v>
          </cell>
          <cell r="N99" t="str">
            <v xml:space="preserve">Gói/1 cái </v>
          </cell>
          <cell r="O99" t="str">
            <v>Cái</v>
          </cell>
          <cell r="P99">
            <v>110</v>
          </cell>
          <cell r="Q99">
            <v>31942</v>
          </cell>
          <cell r="R99">
            <v>3513620</v>
          </cell>
          <cell r="S99">
            <v>0</v>
          </cell>
          <cell r="T99">
            <v>4</v>
          </cell>
          <cell r="U99">
            <v>8</v>
          </cell>
          <cell r="V99">
            <v>0</v>
          </cell>
          <cell r="W99">
            <v>0</v>
          </cell>
          <cell r="X99">
            <v>0</v>
          </cell>
          <cell r="Y99">
            <v>12</v>
          </cell>
          <cell r="Z99">
            <v>98</v>
          </cell>
          <cell r="AA99">
            <v>98</v>
          </cell>
          <cell r="AB99">
            <v>0</v>
          </cell>
          <cell r="AC99" t="str">
            <v>Công ty TNHH trang thiết bị y tế Hưng Phát</v>
          </cell>
          <cell r="AD99">
            <v>0</v>
          </cell>
        </row>
        <row r="100">
          <cell r="E100" t="str">
            <v>NCXN</v>
          </cell>
          <cell r="F100" t="str">
            <v>VTG24ANCXN</v>
          </cell>
          <cell r="G100" t="str">
            <v>Nẹp chống xoay (ngắn)</v>
          </cell>
          <cell r="H100" t="str">
            <v>Nẹp chống xoay ngắn H1</v>
          </cell>
          <cell r="I100" t="str">
            <v>ORBE</v>
          </cell>
          <cell r="J100">
            <v>724</v>
          </cell>
          <cell r="K100" t="str">
            <v>Công ty TNHH Hameco Hưng Yên</v>
          </cell>
          <cell r="L100" t="str">
            <v>Việt Nam</v>
          </cell>
          <cell r="M100">
            <v>2024</v>
          </cell>
          <cell r="N100" t="str">
            <v>Túi 1 cái</v>
          </cell>
          <cell r="O100" t="str">
            <v>Cái</v>
          </cell>
          <cell r="P100">
            <v>10</v>
          </cell>
          <cell r="Q100">
            <v>180000</v>
          </cell>
          <cell r="R100">
            <v>1800000</v>
          </cell>
          <cell r="S100">
            <v>0</v>
          </cell>
          <cell r="T100">
            <v>0</v>
          </cell>
          <cell r="U100">
            <v>4</v>
          </cell>
          <cell r="V100">
            <v>2</v>
          </cell>
          <cell r="W100">
            <v>0</v>
          </cell>
          <cell r="X100">
            <v>0</v>
          </cell>
          <cell r="Y100">
            <v>6</v>
          </cell>
          <cell r="Z100">
            <v>4</v>
          </cell>
          <cell r="AA100">
            <v>4</v>
          </cell>
          <cell r="AB100">
            <v>0</v>
          </cell>
          <cell r="AC100" t="str">
            <v>Công ty cổ phần thương mại dược vật tư y tế Hà Nội</v>
          </cell>
          <cell r="AD100" t="str">
            <v>*</v>
          </cell>
        </row>
        <row r="101">
          <cell r="E101" t="str">
            <v>NECB</v>
          </cell>
          <cell r="F101" t="str">
            <v>VTG24ANECB</v>
          </cell>
          <cell r="G101" t="str">
            <v>Nẹp vải cẳng bàn chân trái, phải các cỡ</v>
          </cell>
          <cell r="H101" t="str">
            <v xml:space="preserve">Đai vải cẳng bàn chân
</v>
          </cell>
          <cell r="I101" t="str">
            <v xml:space="preserve">Đai vải cẳng bàn chân
</v>
          </cell>
          <cell r="J101" t="str">
            <v xml:space="preserve">1 ; 2 ;3
</v>
          </cell>
          <cell r="K101" t="str">
            <v xml:space="preserve">Kim Ngọc
</v>
          </cell>
          <cell r="L101" t="str">
            <v xml:space="preserve">Việt Nam
</v>
          </cell>
          <cell r="M101">
            <v>2024</v>
          </cell>
          <cell r="N101" t="str">
            <v>Gói/cái</v>
          </cell>
          <cell r="O101" t="str">
            <v>Cái</v>
          </cell>
          <cell r="P101">
            <v>80</v>
          </cell>
          <cell r="Q101">
            <v>81900</v>
          </cell>
          <cell r="R101">
            <v>6552000</v>
          </cell>
          <cell r="S101">
            <v>0</v>
          </cell>
          <cell r="T101">
            <v>9</v>
          </cell>
          <cell r="U101">
            <v>5</v>
          </cell>
          <cell r="V101">
            <v>0</v>
          </cell>
          <cell r="W101">
            <v>0</v>
          </cell>
          <cell r="X101">
            <v>0</v>
          </cell>
          <cell r="Y101">
            <v>14</v>
          </cell>
          <cell r="Z101">
            <v>66</v>
          </cell>
          <cell r="AA101">
            <v>66</v>
          </cell>
          <cell r="AB101">
            <v>0</v>
          </cell>
          <cell r="AC101" t="str">
            <v>Công ty cổ phần trang thiết bị kỹ thuật y tế thành phố Hồ Chí Minh</v>
          </cell>
          <cell r="AD101">
            <v>0</v>
          </cell>
        </row>
        <row r="102">
          <cell r="E102" t="str">
            <v>NEDD</v>
          </cell>
          <cell r="F102" t="str">
            <v>VTG24ANEDD</v>
          </cell>
          <cell r="G102" t="str">
            <v>Nẹp đùi dài (Zimmer) các cỡ</v>
          </cell>
          <cell r="H102" t="str">
            <v xml:space="preserve">ĐAI ZIMMER 
( DÙNG CHO ĐÙI )
</v>
          </cell>
          <cell r="I102" t="str">
            <v xml:space="preserve">"ĐAI ZIMMER 
( DÙNG CHO ĐÙI )"
</v>
          </cell>
          <cell r="J102" t="str">
            <v xml:space="preserve">1 ; 2 ; 3 ; 4 ; 5 ; 6
</v>
          </cell>
          <cell r="K102" t="str">
            <v xml:space="preserve">Kim Ngọc
</v>
          </cell>
          <cell r="L102" t="str">
            <v xml:space="preserve">Việt Nam
</v>
          </cell>
          <cell r="M102">
            <v>2024</v>
          </cell>
          <cell r="N102" t="str">
            <v>Gói/cái</v>
          </cell>
          <cell r="O102" t="str">
            <v>Cái</v>
          </cell>
          <cell r="P102">
            <v>44</v>
          </cell>
          <cell r="Q102">
            <v>74550</v>
          </cell>
          <cell r="R102">
            <v>3280200</v>
          </cell>
          <cell r="S102">
            <v>4</v>
          </cell>
          <cell r="T102">
            <v>0</v>
          </cell>
          <cell r="U102">
            <v>4</v>
          </cell>
          <cell r="V102">
            <v>0</v>
          </cell>
          <cell r="W102">
            <v>2</v>
          </cell>
          <cell r="X102">
            <v>0</v>
          </cell>
          <cell r="Y102">
            <v>10</v>
          </cell>
          <cell r="Z102">
            <v>34</v>
          </cell>
          <cell r="AA102">
            <v>34</v>
          </cell>
          <cell r="AB102">
            <v>0</v>
          </cell>
          <cell r="AC102" t="str">
            <v>Công ty cổ phần trang thiết bị kỹ thuật y tế thành phố Hồ Chí Minh</v>
          </cell>
          <cell r="AD102">
            <v>0</v>
          </cell>
        </row>
        <row r="103">
          <cell r="E103" t="str">
            <v>NNNT</v>
          </cell>
          <cell r="F103" t="str">
            <v>VTG24ANNNT</v>
          </cell>
          <cell r="G103" t="str">
            <v>Nẹp nhôm ngón tay</v>
          </cell>
          <cell r="H103" t="str">
            <v>Nẹp bóng chày</v>
          </cell>
          <cell r="I103" t="str">
            <v>ORBE</v>
          </cell>
          <cell r="J103">
            <v>830</v>
          </cell>
          <cell r="K103" t="str">
            <v>Công ty TNHH Hameco Hưng Yên</v>
          </cell>
          <cell r="L103" t="str">
            <v>Việt Nam</v>
          </cell>
          <cell r="M103">
            <v>2024</v>
          </cell>
          <cell r="N103" t="str">
            <v>Túi 02 cái</v>
          </cell>
          <cell r="O103" t="str">
            <v>Cái</v>
          </cell>
          <cell r="P103">
            <v>70</v>
          </cell>
          <cell r="Q103">
            <v>11000</v>
          </cell>
          <cell r="R103">
            <v>770000</v>
          </cell>
          <cell r="S103">
            <v>0</v>
          </cell>
          <cell r="T103">
            <v>20</v>
          </cell>
          <cell r="U103">
            <v>0</v>
          </cell>
          <cell r="V103">
            <v>0</v>
          </cell>
          <cell r="W103">
            <v>0</v>
          </cell>
          <cell r="X103">
            <v>0</v>
          </cell>
          <cell r="Y103">
            <v>20</v>
          </cell>
          <cell r="Z103">
            <v>50</v>
          </cell>
          <cell r="AA103">
            <v>50</v>
          </cell>
          <cell r="AB103">
            <v>0</v>
          </cell>
          <cell r="AC103" t="str">
            <v>Công ty cổ phần thương mại dược vật tư y tế Hà Nội</v>
          </cell>
          <cell r="AD103" t="str">
            <v>*</v>
          </cell>
        </row>
        <row r="104">
          <cell r="E104" t="str">
            <v>NEIS</v>
          </cell>
          <cell r="F104" t="str">
            <v>VTG24ANEIS</v>
          </cell>
          <cell r="G104" t="str">
            <v>Nẹp inselin</v>
          </cell>
          <cell r="H104" t="str">
            <v>Nẹp Iselin</v>
          </cell>
          <cell r="I104" t="str">
            <v>ORBE</v>
          </cell>
          <cell r="J104">
            <v>821</v>
          </cell>
          <cell r="K104" t="str">
            <v>Công ty TNHH Hameco Hưng Yên</v>
          </cell>
          <cell r="L104" t="str">
            <v>Việt Nam</v>
          </cell>
          <cell r="M104">
            <v>2024</v>
          </cell>
          <cell r="N104" t="str">
            <v>Túi 10 cái</v>
          </cell>
          <cell r="O104" t="str">
            <v>Cái</v>
          </cell>
          <cell r="P104">
            <v>130</v>
          </cell>
          <cell r="Q104">
            <v>10000</v>
          </cell>
          <cell r="R104">
            <v>1300000</v>
          </cell>
          <cell r="S104">
            <v>0</v>
          </cell>
          <cell r="T104">
            <v>20</v>
          </cell>
          <cell r="U104">
            <v>10</v>
          </cell>
          <cell r="V104">
            <v>20</v>
          </cell>
          <cell r="W104">
            <v>0</v>
          </cell>
          <cell r="X104">
            <v>0</v>
          </cell>
          <cell r="Y104">
            <v>50</v>
          </cell>
          <cell r="Z104">
            <v>80</v>
          </cell>
          <cell r="AA104">
            <v>80</v>
          </cell>
          <cell r="AB104">
            <v>0</v>
          </cell>
          <cell r="AC104" t="str">
            <v>Công ty cổ phần thương mại dược vật tư y tế Hà Nội</v>
          </cell>
          <cell r="AD104" t="str">
            <v>*</v>
          </cell>
        </row>
        <row r="105">
          <cell r="E105" t="str">
            <v>NECM</v>
          </cell>
          <cell r="F105" t="str">
            <v>VTG24ANECM</v>
          </cell>
          <cell r="G105" t="str">
            <v>Nẹp cổ mềm các cỡ</v>
          </cell>
          <cell r="H105" t="str">
            <v xml:space="preserve">Đai cổ mềm các cỡ  (3 ; 4 ; 5 ; 6 ; 7 ; 8 ; 9 )
</v>
          </cell>
          <cell r="I105" t="str">
            <v xml:space="preserve">Đai cổ mềm các cỡ  (3 ; 4 ; 5 ; 6 ; 7 ; 8 ; 9 )
</v>
          </cell>
          <cell r="J105" t="str">
            <v xml:space="preserve">3 ; 4 ; 5 ; 6 ; 7 ; 8 ; 9 
</v>
          </cell>
          <cell r="K105" t="str">
            <v xml:space="preserve">Kim Ngọc
</v>
          </cell>
          <cell r="L105" t="str">
            <v xml:space="preserve">Việt Nam
</v>
          </cell>
          <cell r="M105">
            <v>2024</v>
          </cell>
          <cell r="N105" t="str">
            <v>Gói/cái</v>
          </cell>
          <cell r="O105" t="str">
            <v>Cái</v>
          </cell>
          <cell r="P105">
            <v>10</v>
          </cell>
          <cell r="Q105">
            <v>28875</v>
          </cell>
          <cell r="R105">
            <v>288750</v>
          </cell>
          <cell r="S105">
            <v>0</v>
          </cell>
          <cell r="T105">
            <v>0</v>
          </cell>
          <cell r="U105">
            <v>0</v>
          </cell>
          <cell r="V105">
            <v>0</v>
          </cell>
          <cell r="W105">
            <v>0</v>
          </cell>
          <cell r="X105">
            <v>0</v>
          </cell>
          <cell r="Y105">
            <v>0</v>
          </cell>
          <cell r="Z105">
            <v>10</v>
          </cell>
          <cell r="AA105">
            <v>10</v>
          </cell>
          <cell r="AB105">
            <v>0</v>
          </cell>
          <cell r="AC105" t="str">
            <v>Công ty cổ phần trang thiết bị kỹ thuật y tế thành phố Hồ Chí Minh</v>
          </cell>
          <cell r="AD105">
            <v>0</v>
          </cell>
        </row>
        <row r="106">
          <cell r="E106">
            <v>0</v>
          </cell>
          <cell r="F106" t="str">
            <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row>
        <row r="107">
          <cell r="E107" t="str">
            <v>D200</v>
          </cell>
          <cell r="F107" t="str">
            <v>VTG24AD200</v>
          </cell>
          <cell r="G107" t="str">
            <v>Túi ép cuộn dẹt 200mm x 200mm</v>
          </cell>
          <cell r="H107" t="str">
            <v xml:space="preserve">Túi ép dẹp tiệt trùng 200mm x 200m
</v>
          </cell>
          <cell r="I107" t="str">
            <v xml:space="preserve"> Flat Heat - Sealing reel 
</v>
          </cell>
          <cell r="J107" t="str">
            <v xml:space="preserve"> Không có 
</v>
          </cell>
          <cell r="K107" t="str">
            <v xml:space="preserve">Chi nhánh Công ty TNHH dược phẩm Quốc Tế tại Long An
</v>
          </cell>
          <cell r="L107" t="str">
            <v xml:space="preserve"> Việt Nam 
</v>
          </cell>
          <cell r="M107" t="str">
            <v>2024 trở về sau</v>
          </cell>
          <cell r="N107" t="str">
            <v>Thùng 2 cuộn</v>
          </cell>
          <cell r="O107" t="str">
            <v>Cuộn</v>
          </cell>
          <cell r="P107">
            <v>12</v>
          </cell>
          <cell r="Q107">
            <v>450000</v>
          </cell>
          <cell r="R107">
            <v>5400000</v>
          </cell>
          <cell r="S107">
            <v>2</v>
          </cell>
          <cell r="T107">
            <v>0</v>
          </cell>
          <cell r="U107">
            <v>2</v>
          </cell>
          <cell r="V107">
            <v>2</v>
          </cell>
          <cell r="W107">
            <v>2</v>
          </cell>
          <cell r="X107">
            <v>0</v>
          </cell>
          <cell r="Y107">
            <v>8</v>
          </cell>
          <cell r="Z107">
            <v>4</v>
          </cell>
          <cell r="AA107">
            <v>4</v>
          </cell>
          <cell r="AB107">
            <v>0</v>
          </cell>
          <cell r="AC107" t="str">
            <v>Công ty TNHH dược phẩm Quốc Tế</v>
          </cell>
          <cell r="AD107">
            <v>0</v>
          </cell>
        </row>
        <row r="108">
          <cell r="E108" t="str">
            <v>D250</v>
          </cell>
          <cell r="F108" t="str">
            <v>VTG24AD250</v>
          </cell>
          <cell r="G108" t="str">
            <v>Túi ép cuộn dẹt 250mm x 200mm</v>
          </cell>
          <cell r="H108" t="str">
            <v xml:space="preserve">Túi ép dẹp tiệt trùng 250mm x 200m
</v>
          </cell>
          <cell r="I108" t="str">
            <v xml:space="preserve"> Flat Heat - Sealing reel 
</v>
          </cell>
          <cell r="J108" t="str">
            <v xml:space="preserve"> Không có 
</v>
          </cell>
          <cell r="K108" t="str">
            <v xml:space="preserve">Chi nhánh Công ty TNHH dược phẩm Quốc Tế tại Long An
</v>
          </cell>
          <cell r="L108" t="str">
            <v xml:space="preserve"> Việt Nam 
</v>
          </cell>
          <cell r="M108" t="str">
            <v>2024 trở về sau</v>
          </cell>
          <cell r="N108" t="str">
            <v>Thùng 2 cuộn</v>
          </cell>
          <cell r="O108" t="str">
            <v>Cuộn</v>
          </cell>
          <cell r="P108">
            <v>12</v>
          </cell>
          <cell r="Q108">
            <v>550000</v>
          </cell>
          <cell r="R108">
            <v>6600000</v>
          </cell>
          <cell r="S108">
            <v>2</v>
          </cell>
          <cell r="T108">
            <v>0</v>
          </cell>
          <cell r="U108">
            <v>2</v>
          </cell>
          <cell r="V108">
            <v>2</v>
          </cell>
          <cell r="W108">
            <v>2</v>
          </cell>
          <cell r="X108">
            <v>0</v>
          </cell>
          <cell r="Y108">
            <v>8</v>
          </cell>
          <cell r="Z108">
            <v>4</v>
          </cell>
          <cell r="AA108">
            <v>4</v>
          </cell>
          <cell r="AB108">
            <v>0</v>
          </cell>
          <cell r="AC108" t="str">
            <v>Công ty TNHH dược phẩm Quốc Tế</v>
          </cell>
          <cell r="AD108">
            <v>0</v>
          </cell>
        </row>
        <row r="109">
          <cell r="E109">
            <v>0</v>
          </cell>
          <cell r="F109" t="str">
            <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row>
        <row r="110">
          <cell r="E110" t="str">
            <v>DELG</v>
          </cell>
          <cell r="F110" t="str">
            <v>VTG24ADELG</v>
          </cell>
          <cell r="G110" t="str">
            <v>Đè lưỡi gỗ</v>
          </cell>
          <cell r="H110" t="str">
            <v xml:space="preserve">Que đè lưỡi gỗ Hoàng Sơn
</v>
          </cell>
          <cell r="I110" t="str">
            <v xml:space="preserve">Que đè lưỡi gỗ Hoàng Sơn
</v>
          </cell>
          <cell r="J110" t="str">
            <v xml:space="preserve">HS - QĐL
</v>
          </cell>
          <cell r="K110" t="str">
            <v xml:space="preserve">Hoàng Sơn
</v>
          </cell>
          <cell r="L110" t="str">
            <v xml:space="preserve">Việt Nam
</v>
          </cell>
          <cell r="M110">
            <v>2024</v>
          </cell>
          <cell r="N110" t="str">
            <v>Gói/cái
Hộp/100 cái</v>
          </cell>
          <cell r="O110" t="str">
            <v>Cái</v>
          </cell>
          <cell r="P110">
            <v>94270</v>
          </cell>
          <cell r="Q110">
            <v>269</v>
          </cell>
          <cell r="R110">
            <v>25358630</v>
          </cell>
          <cell r="S110">
            <v>3000</v>
          </cell>
          <cell r="T110">
            <v>3000</v>
          </cell>
          <cell r="U110">
            <v>0</v>
          </cell>
          <cell r="V110">
            <v>10000</v>
          </cell>
          <cell r="W110">
            <v>6000</v>
          </cell>
          <cell r="X110">
            <v>0</v>
          </cell>
          <cell r="Y110">
            <v>22000</v>
          </cell>
          <cell r="Z110">
            <v>72270</v>
          </cell>
          <cell r="AA110">
            <v>72270</v>
          </cell>
          <cell r="AB110">
            <v>0</v>
          </cell>
          <cell r="AC110" t="str">
            <v>Công ty cổ phần trang thiết bị kỹ thuật y tế thành phố Hồ Chí Minh</v>
          </cell>
          <cell r="AD110">
            <v>0</v>
          </cell>
        </row>
        <row r="111">
          <cell r="E111" t="str">
            <v>KT4L</v>
          </cell>
          <cell r="F111" t="str">
            <v>VTG24AKT4L</v>
          </cell>
          <cell r="G111" t="str">
            <v>Khẩu trang y tế 4 lớp</v>
          </cell>
          <cell r="H111" t="str">
            <v>Khẩu trang y tế 4 lớp STD đeo tai, Blue, KVT</v>
          </cell>
          <cell r="I111" t="str">
            <v>Tổng Công ty Cổ phần Y tế Danameco</v>
          </cell>
          <cell r="J111" t="str">
            <v>KTY4PLYKV</v>
          </cell>
          <cell r="K111" t="str">
            <v>Danameco</v>
          </cell>
          <cell r="L111" t="str">
            <v>Việt Nam</v>
          </cell>
          <cell r="M111" t="str">
            <v>≥ 2024</v>
          </cell>
          <cell r="N111" t="str">
            <v>50 cái/ hộp</v>
          </cell>
          <cell r="O111" t="str">
            <v>Cái</v>
          </cell>
          <cell r="P111">
            <v>119384</v>
          </cell>
          <cell r="Q111">
            <v>410</v>
          </cell>
          <cell r="R111">
            <v>48947440</v>
          </cell>
          <cell r="S111">
            <v>0</v>
          </cell>
          <cell r="T111">
            <v>0</v>
          </cell>
          <cell r="U111">
            <v>0</v>
          </cell>
          <cell r="V111">
            <v>0</v>
          </cell>
          <cell r="W111">
            <v>10000</v>
          </cell>
          <cell r="X111">
            <v>0</v>
          </cell>
          <cell r="Y111">
            <v>10000</v>
          </cell>
          <cell r="Z111">
            <v>109384</v>
          </cell>
          <cell r="AA111">
            <v>109384</v>
          </cell>
          <cell r="AB111">
            <v>0</v>
          </cell>
          <cell r="AC111" t="str">
            <v>Tổng công ty cổ phần y tế Danameco</v>
          </cell>
          <cell r="AD111">
            <v>0</v>
          </cell>
        </row>
        <row r="112">
          <cell r="E112">
            <v>0</v>
          </cell>
          <cell r="F112" t="str">
            <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row>
        <row r="113">
          <cell r="E113" t="str">
            <v>BBNL</v>
          </cell>
          <cell r="F113" t="str">
            <v>VTG24ABBNL</v>
          </cell>
          <cell r="G113" t="str">
            <v>Bóp bóng người lớn, dùng nhiều lần, túi thở 1500ml, van PEEP 5 ~20 cm H2O, Pop - off 60cm H2O, mặt nạ đệm không khí 20115 dùng cho người lớn, túi chứa 2500ml/PE, hoặc tương tương</v>
          </cell>
          <cell r="H113" t="str">
            <v>Bóng bóp giúp thở (Ambu) 100% silicon người lớn dùng nhiều lần</v>
          </cell>
          <cell r="I113" t="str">
            <v>HS-9288A</v>
          </cell>
          <cell r="J113" t="str">
            <v>HS-9288A</v>
          </cell>
          <cell r="K113" t="str">
            <v>Headstar Medical Products Co., Ltd.</v>
          </cell>
          <cell r="L113" t="str">
            <v>Đài Loan</v>
          </cell>
          <cell r="M113" t="str">
            <v xml:space="preserve">2024
</v>
          </cell>
          <cell r="N113" t="str">
            <v>Bộ/ Gói</v>
          </cell>
          <cell r="O113" t="str">
            <v>Bộ</v>
          </cell>
          <cell r="P113">
            <v>4</v>
          </cell>
          <cell r="Q113">
            <v>839790</v>
          </cell>
          <cell r="R113">
            <v>3359160</v>
          </cell>
          <cell r="S113">
            <v>0</v>
          </cell>
          <cell r="T113">
            <v>2</v>
          </cell>
          <cell r="U113">
            <v>0</v>
          </cell>
          <cell r="V113">
            <v>0</v>
          </cell>
          <cell r="W113">
            <v>0</v>
          </cell>
          <cell r="X113">
            <v>0</v>
          </cell>
          <cell r="Y113">
            <v>2</v>
          </cell>
          <cell r="Z113">
            <v>2</v>
          </cell>
          <cell r="AA113">
            <v>2</v>
          </cell>
          <cell r="AB113">
            <v>0</v>
          </cell>
          <cell r="AC113" t="str">
            <v>Công ty cổ phần trang thiết bị y tế Trọng Tín</v>
          </cell>
          <cell r="AD113">
            <v>0</v>
          </cell>
        </row>
        <row r="114">
          <cell r="E114" t="str">
            <v>BBTE</v>
          </cell>
          <cell r="F114" t="str">
            <v>VTG24ABBTE</v>
          </cell>
          <cell r="G114" t="str">
            <v>Bóp bóng trẻ em, dùng nhiều lần, túi thở 550ml, van PEEP 5 ~20 cm H2O, Pop - off 40cm H2O, mặt nạ đệm không khí 20113 dùng cho trẻ em, túi chứa 2500ml/PE, hoặc tương tương</v>
          </cell>
          <cell r="H114" t="str">
            <v>Bóng bóp giúp thở (Ambu) 100% silicon trẻ em dùng nhiều lần</v>
          </cell>
          <cell r="I114" t="str">
            <v xml:space="preserve"> 
HS-9976A</v>
          </cell>
          <cell r="J114" t="str">
            <v xml:space="preserve"> 
HS-9976A</v>
          </cell>
          <cell r="K114" t="str">
            <v>Headstar Medical Products Co., Ltd.</v>
          </cell>
          <cell r="L114" t="str">
            <v>Đài Loan</v>
          </cell>
          <cell r="M114" t="str">
            <v xml:space="preserve">2024
</v>
          </cell>
          <cell r="N114" t="str">
            <v>Bộ/ Gói</v>
          </cell>
          <cell r="O114" t="str">
            <v>Bộ</v>
          </cell>
          <cell r="P114">
            <v>2</v>
          </cell>
          <cell r="Q114">
            <v>839790</v>
          </cell>
          <cell r="R114">
            <v>1679580</v>
          </cell>
          <cell r="S114">
            <v>0</v>
          </cell>
          <cell r="T114">
            <v>1</v>
          </cell>
          <cell r="U114">
            <v>0</v>
          </cell>
          <cell r="V114">
            <v>0</v>
          </cell>
          <cell r="W114">
            <v>0</v>
          </cell>
          <cell r="X114">
            <v>0</v>
          </cell>
          <cell r="Y114">
            <v>1</v>
          </cell>
          <cell r="Z114">
            <v>1</v>
          </cell>
          <cell r="AA114">
            <v>1</v>
          </cell>
          <cell r="AB114">
            <v>0</v>
          </cell>
          <cell r="AC114" t="str">
            <v>Công ty cổ phần trang thiết bị y tế Trọng Tín</v>
          </cell>
          <cell r="AD114">
            <v>0</v>
          </cell>
        </row>
        <row r="115">
          <cell r="E115" t="str">
            <v>TDTO</v>
          </cell>
          <cell r="F115" t="str">
            <v>VTG24ATDTO</v>
          </cell>
          <cell r="G115" t="str">
            <v>Túi dự trữ khí oxy dùng cho bóp bóng (loại 2000ml)</v>
          </cell>
          <cell r="H115" t="str">
            <v>Túi dự trữ khí oxy dùng cho bóp bóng (loại 2000ml</v>
          </cell>
          <cell r="I115" t="str">
            <v>NCS-863</v>
          </cell>
          <cell r="J115" t="str">
            <v xml:space="preserve">NCS-863
</v>
          </cell>
          <cell r="K115" t="str">
            <v>Non-Change Enterprise Co., Ltd.</v>
          </cell>
          <cell r="L115" t="str">
            <v>Đài Loan</v>
          </cell>
          <cell r="M115" t="str">
            <v>2024</v>
          </cell>
          <cell r="N115" t="str">
            <v>Gói/01 cái</v>
          </cell>
          <cell r="O115" t="str">
            <v>Cái</v>
          </cell>
          <cell r="P115">
            <v>30</v>
          </cell>
          <cell r="Q115">
            <v>39900</v>
          </cell>
          <cell r="R115">
            <v>1197000</v>
          </cell>
          <cell r="S115">
            <v>0</v>
          </cell>
          <cell r="T115">
            <v>10</v>
          </cell>
          <cell r="U115">
            <v>0</v>
          </cell>
          <cell r="V115">
            <v>0</v>
          </cell>
          <cell r="W115">
            <v>0</v>
          </cell>
          <cell r="X115">
            <v>0</v>
          </cell>
          <cell r="Y115">
            <v>10</v>
          </cell>
          <cell r="Z115">
            <v>20</v>
          </cell>
          <cell r="AA115">
            <v>20</v>
          </cell>
          <cell r="AB115">
            <v>0</v>
          </cell>
          <cell r="AC115" t="str">
            <v>Công ty TNHH thương mại thiết bị y tế Thành Khoa</v>
          </cell>
          <cell r="AD115">
            <v>0</v>
          </cell>
        </row>
        <row r="116">
          <cell r="E116" t="str">
            <v>LKMT</v>
          </cell>
          <cell r="F116" t="str">
            <v>VTG24ALKMT</v>
          </cell>
          <cell r="G116" t="str">
            <v>Lọc khuẩn dùng cho máy thở</v>
          </cell>
          <cell r="H116" t="str">
            <v xml:space="preserve">LỌC KHUẨN </v>
          </cell>
          <cell r="I116" t="str">
            <v xml:space="preserve">SK200P
</v>
          </cell>
          <cell r="J116" t="str">
            <v xml:space="preserve">SK200P
</v>
          </cell>
          <cell r="K116" t="str">
            <v>Saykia Corporation</v>
          </cell>
          <cell r="L116" t="str">
            <v xml:space="preserve">ĐÀI LOAN ( TRUNG QUỐC)
</v>
          </cell>
          <cell r="M116">
            <v>2024</v>
          </cell>
          <cell r="N116" t="str">
            <v xml:space="preserve">Gói/1 cái </v>
          </cell>
          <cell r="O116" t="str">
            <v>Cái</v>
          </cell>
          <cell r="P116">
            <v>132</v>
          </cell>
          <cell r="Q116">
            <v>12600</v>
          </cell>
          <cell r="R116">
            <v>1663200</v>
          </cell>
          <cell r="S116">
            <v>0</v>
          </cell>
          <cell r="T116">
            <v>30</v>
          </cell>
          <cell r="U116">
            <v>0</v>
          </cell>
          <cell r="V116">
            <v>0</v>
          </cell>
          <cell r="W116">
            <v>0</v>
          </cell>
          <cell r="X116">
            <v>0</v>
          </cell>
          <cell r="Y116">
            <v>30</v>
          </cell>
          <cell r="Z116">
            <v>102</v>
          </cell>
          <cell r="AA116">
            <v>102</v>
          </cell>
          <cell r="AB116">
            <v>0</v>
          </cell>
          <cell r="AC116" t="str">
            <v>Công ty TNHH trang thiết bị y tế Hưng Phát</v>
          </cell>
          <cell r="AD116" t="str">
            <v>*</v>
          </cell>
        </row>
        <row r="117">
          <cell r="E117" t="str">
            <v>LKHD</v>
          </cell>
          <cell r="F117" t="str">
            <v>VTG24ALKHD</v>
          </cell>
          <cell r="G117" t="str">
            <v>Lọc khuẩn dùng cho máy hút dịch</v>
          </cell>
          <cell r="H117" t="str">
            <v>Lọc vi sinh</v>
          </cell>
          <cell r="I117" t="str">
            <v>Undis</v>
          </cell>
          <cell r="J117" t="str">
            <v>BVF/
SF-01-02/
SF-01-03</v>
          </cell>
          <cell r="K117" t="str">
            <v>Undis</v>
          </cell>
          <cell r="L117" t="str">
            <v>China</v>
          </cell>
          <cell r="M117" t="str">
            <v>2024 trở về sau</v>
          </cell>
          <cell r="N117" t="str">
            <v>Cái/túi</v>
          </cell>
          <cell r="O117" t="str">
            <v>Cái</v>
          </cell>
          <cell r="P117">
            <v>46</v>
          </cell>
          <cell r="Q117">
            <v>36750</v>
          </cell>
          <cell r="R117">
            <v>1690500</v>
          </cell>
          <cell r="S117">
            <v>10</v>
          </cell>
          <cell r="T117">
            <v>0</v>
          </cell>
          <cell r="U117">
            <v>0</v>
          </cell>
          <cell r="V117">
            <v>0</v>
          </cell>
          <cell r="W117">
            <v>0</v>
          </cell>
          <cell r="X117">
            <v>0</v>
          </cell>
          <cell r="Y117">
            <v>10</v>
          </cell>
          <cell r="Z117">
            <v>36</v>
          </cell>
          <cell r="AA117">
            <v>36</v>
          </cell>
          <cell r="AB117">
            <v>0</v>
          </cell>
          <cell r="AC117" t="str">
            <v>Công ty TNHH xuất nhập khẩu kỹ thuật Minh Thành</v>
          </cell>
          <cell r="AD117">
            <v>0</v>
          </cell>
        </row>
        <row r="118">
          <cell r="E118" t="str">
            <v>LKHH</v>
          </cell>
          <cell r="F118" t="str">
            <v>VTG24ALKHH</v>
          </cell>
          <cell r="G118" t="str">
            <v>Dụng cụ lọc vi khuẩn đo chức năng hô hấp</v>
          </cell>
          <cell r="H118" t="str">
            <v>Lọc khuẩn đo chức năng hô hấp</v>
          </cell>
          <cell r="I118" t="str">
            <v>Undis</v>
          </cell>
          <cell r="J118" t="str">
            <v>BVF/
BVF-10
(GLQ-05-02)</v>
          </cell>
          <cell r="K118" t="str">
            <v>Undis</v>
          </cell>
          <cell r="L118" t="str">
            <v>China</v>
          </cell>
          <cell r="M118" t="str">
            <v>2024 trở về sau</v>
          </cell>
          <cell r="N118" t="str">
            <v>Cái/túi</v>
          </cell>
          <cell r="O118" t="str">
            <v>Cái</v>
          </cell>
          <cell r="P118">
            <v>120</v>
          </cell>
          <cell r="Q118">
            <v>21000</v>
          </cell>
          <cell r="R118">
            <v>2520000</v>
          </cell>
          <cell r="S118">
            <v>40</v>
          </cell>
          <cell r="T118">
            <v>0</v>
          </cell>
          <cell r="U118">
            <v>0</v>
          </cell>
          <cell r="V118">
            <v>40</v>
          </cell>
          <cell r="W118">
            <v>0</v>
          </cell>
          <cell r="X118">
            <v>0</v>
          </cell>
          <cell r="Y118">
            <v>80</v>
          </cell>
          <cell r="Z118">
            <v>40</v>
          </cell>
          <cell r="AA118">
            <v>40</v>
          </cell>
          <cell r="AB118">
            <v>0</v>
          </cell>
          <cell r="AC118" t="str">
            <v>Công ty TNHH xuất nhập khẩu kỹ thuật Minh Thành</v>
          </cell>
          <cell r="AD118">
            <v>0</v>
          </cell>
        </row>
        <row r="119">
          <cell r="E119" t="str">
            <v>DCTD</v>
          </cell>
          <cell r="F119" t="str">
            <v>VTG24ADCTD</v>
          </cell>
          <cell r="G119" t="str">
            <v>Điện cực tim dùng 1 lần</v>
          </cell>
          <cell r="H119" t="str">
            <v xml:space="preserve">Điện cực điện tim (dán)
</v>
          </cell>
          <cell r="I119" t="str">
            <v>LT-P-401</v>
          </cell>
          <cell r="J119" t="str">
            <v>LT-P-401</v>
          </cell>
          <cell r="K119" t="str">
            <v xml:space="preserve">Shanghai Litu Medical Appliances Co., Ltd
</v>
          </cell>
          <cell r="L119" t="str">
            <v xml:space="preserve">Trung Quốc
</v>
          </cell>
          <cell r="M119" t="str">
            <v>Năm 2024 trở về sau</v>
          </cell>
          <cell r="N119" t="str">
            <v>50 cái/ gói</v>
          </cell>
          <cell r="O119" t="str">
            <v>Cái</v>
          </cell>
          <cell r="P119">
            <v>6644</v>
          </cell>
          <cell r="Q119">
            <v>1176</v>
          </cell>
          <cell r="R119">
            <v>7813344</v>
          </cell>
          <cell r="S119">
            <v>500</v>
          </cell>
          <cell r="T119">
            <v>0</v>
          </cell>
          <cell r="U119">
            <v>0</v>
          </cell>
          <cell r="V119">
            <v>500</v>
          </cell>
          <cell r="W119">
            <v>0</v>
          </cell>
          <cell r="X119">
            <v>0</v>
          </cell>
          <cell r="Y119">
            <v>1000</v>
          </cell>
          <cell r="Z119">
            <v>5644</v>
          </cell>
          <cell r="AA119">
            <v>5644</v>
          </cell>
          <cell r="AB119">
            <v>0</v>
          </cell>
          <cell r="AC119" t="str">
            <v>Công ty TNHH thiết bị y tế Minh Khoa</v>
          </cell>
          <cell r="AD119">
            <v>0</v>
          </cell>
        </row>
        <row r="120">
          <cell r="E120" t="str">
            <v>MDCM</v>
          </cell>
          <cell r="F120" t="str">
            <v>VTG24AMDCM</v>
          </cell>
          <cell r="G120" t="str">
            <v>Miếng dán che lông mi</v>
          </cell>
          <cell r="H120" t="str">
            <v>Băng vô trùng không thấm nước STERILE ADFLEX (Non-pad) 6cm x 7cm</v>
          </cell>
          <cell r="I120" t="str">
            <v>STERILE ADFLEX (NON-PAD)</v>
          </cell>
          <cell r="J120" t="str">
            <v>VAF6070</v>
          </cell>
          <cell r="K120" t="str">
            <v>Công ty TNHH Young Chemical Vina</v>
          </cell>
          <cell r="L120" t="str">
            <v>Việt Nam</v>
          </cell>
          <cell r="M120">
            <v>2024</v>
          </cell>
          <cell r="N120" t="str">
            <v>100 miếng/ hộp</v>
          </cell>
          <cell r="O120" t="str">
            <v>Cái</v>
          </cell>
          <cell r="P120">
            <v>600</v>
          </cell>
          <cell r="Q120">
            <v>4860</v>
          </cell>
          <cell r="R120">
            <v>2916000</v>
          </cell>
          <cell r="S120">
            <v>0</v>
          </cell>
          <cell r="T120">
            <v>0</v>
          </cell>
          <cell r="U120">
            <v>100</v>
          </cell>
          <cell r="V120">
            <v>0</v>
          </cell>
          <cell r="W120">
            <v>200</v>
          </cell>
          <cell r="X120">
            <v>0</v>
          </cell>
          <cell r="Y120">
            <v>300</v>
          </cell>
          <cell r="Z120">
            <v>300</v>
          </cell>
          <cell r="AA120">
            <v>300</v>
          </cell>
          <cell r="AB120">
            <v>0</v>
          </cell>
          <cell r="AC120" t="str">
            <v>Công ty TNHH trang thiết bị y tế Hoàng Ánh Dương</v>
          </cell>
          <cell r="AD120">
            <v>0</v>
          </cell>
        </row>
        <row r="121">
          <cell r="E121" t="str">
            <v>BVST</v>
          </cell>
          <cell r="F121" t="str">
            <v>VTG24ABVST</v>
          </cell>
          <cell r="G121" t="str">
            <v>Tăm bông ngắn</v>
          </cell>
          <cell r="H121" t="str">
            <v>Tăm bông y tế ráy tai 02 đầu</v>
          </cell>
          <cell r="I121" t="str">
            <v xml:space="preserve">Công ty Cổ Phần Bông Bạch Tuyết </v>
          </cell>
          <cell r="J121">
            <v>10607</v>
          </cell>
          <cell r="K121" t="str">
            <v xml:space="preserve">Công ty Cổ Phần Bông Bạch Tuyết </v>
          </cell>
          <cell r="L121" t="str">
            <v>Việt Nam</v>
          </cell>
          <cell r="M121" t="str">
            <v>2024</v>
          </cell>
          <cell r="N121" t="str">
            <v>100 que/ gói</v>
          </cell>
          <cell r="O121" t="str">
            <v>Cái</v>
          </cell>
          <cell r="P121">
            <v>33075</v>
          </cell>
          <cell r="Q121">
            <v>64</v>
          </cell>
          <cell r="R121">
            <v>2116800</v>
          </cell>
          <cell r="S121">
            <v>0</v>
          </cell>
          <cell r="T121">
            <v>5000</v>
          </cell>
          <cell r="U121">
            <v>0</v>
          </cell>
          <cell r="V121">
            <v>0</v>
          </cell>
          <cell r="W121">
            <v>5000</v>
          </cell>
          <cell r="X121">
            <v>0</v>
          </cell>
          <cell r="Y121">
            <v>10000</v>
          </cell>
          <cell r="Z121">
            <v>23075</v>
          </cell>
          <cell r="AA121">
            <v>23075</v>
          </cell>
          <cell r="AB121">
            <v>0</v>
          </cell>
          <cell r="AC121" t="str">
            <v>Công ty cổ phần dược phẩm trung ương Codupha</v>
          </cell>
          <cell r="AD121">
            <v>0</v>
          </cell>
        </row>
        <row r="122">
          <cell r="E122" t="str">
            <v>TBLD</v>
          </cell>
          <cell r="F122" t="str">
            <v>VTG24ATBLD</v>
          </cell>
          <cell r="G122" t="str">
            <v>Tăm bông lấy mẫu xét nghiệm que dài</v>
          </cell>
          <cell r="H122" t="str">
            <v>Tăm bông y tế Ø5mm tiệt trùng</v>
          </cell>
          <cell r="I122" t="str">
            <v xml:space="preserve">Công ty Cổ Phần Bông Bạch Tuyết </v>
          </cell>
          <cell r="J122">
            <v>10503</v>
          </cell>
          <cell r="K122" t="str">
            <v xml:space="preserve">Công ty Cổ Phần Bông Bạch Tuyết </v>
          </cell>
          <cell r="L122" t="str">
            <v>Việt Nam</v>
          </cell>
          <cell r="M122" t="str">
            <v>2024</v>
          </cell>
          <cell r="N122" t="str">
            <v>5 que/túi, 100 que/lốc</v>
          </cell>
          <cell r="O122" t="str">
            <v>Cái</v>
          </cell>
          <cell r="P122">
            <v>7200</v>
          </cell>
          <cell r="Q122">
            <v>196</v>
          </cell>
          <cell r="R122">
            <v>1411200</v>
          </cell>
          <cell r="S122">
            <v>0</v>
          </cell>
          <cell r="T122">
            <v>0</v>
          </cell>
          <cell r="U122">
            <v>0</v>
          </cell>
          <cell r="V122">
            <v>0</v>
          </cell>
          <cell r="W122">
            <v>1000</v>
          </cell>
          <cell r="X122">
            <v>0</v>
          </cell>
          <cell r="Y122">
            <v>1000</v>
          </cell>
          <cell r="Z122">
            <v>6200</v>
          </cell>
          <cell r="AA122">
            <v>6200</v>
          </cell>
          <cell r="AB122">
            <v>0</v>
          </cell>
          <cell r="AC122" t="str">
            <v>Công ty cổ phần dược phẩm trung ương Codupha</v>
          </cell>
          <cell r="AD122">
            <v>0</v>
          </cell>
        </row>
        <row r="123">
          <cell r="E123" t="str">
            <v>LOGO</v>
          </cell>
          <cell r="F123" t="str">
            <v>VTR24ALOGO</v>
          </cell>
          <cell r="G123" t="str">
            <v>Dụng cụ phẫu thuật cắt trĩ theo phương pháp Longo</v>
          </cell>
          <cell r="H123" t="str">
            <v>Dụng cụ phẫu thuật trĩ bằng phương pháp Longo</v>
          </cell>
          <cell r="I123" t="str">
            <v>Disposable hemorrhoids stapler</v>
          </cell>
          <cell r="J123" t="str">
            <v>HYG-32 HYG-33, HYG-34</v>
          </cell>
          <cell r="K123" t="str">
            <v>Changzhou Haida Medical Equipment Co., Ltd/</v>
          </cell>
          <cell r="L123" t="str">
            <v>Trung Quốc</v>
          </cell>
          <cell r="M123" t="str">
            <v xml:space="preserve">2024
</v>
          </cell>
          <cell r="N123" t="str">
            <v>Hộp 1 cái</v>
          </cell>
          <cell r="O123" t="str">
            <v>Cái</v>
          </cell>
          <cell r="P123">
            <v>144</v>
          </cell>
          <cell r="Q123">
            <v>2050000</v>
          </cell>
          <cell r="R123">
            <v>295200000</v>
          </cell>
          <cell r="S123">
            <v>5</v>
          </cell>
          <cell r="T123">
            <v>0</v>
          </cell>
          <cell r="U123">
            <v>5</v>
          </cell>
          <cell r="V123">
            <v>5</v>
          </cell>
          <cell r="W123">
            <v>0</v>
          </cell>
          <cell r="X123">
            <v>0</v>
          </cell>
          <cell r="Y123">
            <v>15</v>
          </cell>
          <cell r="Z123">
            <v>129</v>
          </cell>
          <cell r="AA123">
            <v>129</v>
          </cell>
          <cell r="AB123">
            <v>0</v>
          </cell>
          <cell r="AC123" t="str">
            <v>Công ty TNHH y tế Bình Minh</v>
          </cell>
          <cell r="AD123">
            <v>0</v>
          </cell>
        </row>
        <row r="124">
          <cell r="E124" t="str">
            <v>CBQD</v>
          </cell>
          <cell r="F124" t="str">
            <v>VTG24ACBQD</v>
          </cell>
          <cell r="G124" t="str">
            <v>Dụng cụ khâu cắt cắt bao quy đầu sử dụng một lần các cỡ: size số 22; 25; 27; 29; 32; 34</v>
          </cell>
          <cell r="H124" t="str">
            <v>Dụng cụ cắt khâu bao quy đầu dùng một lần</v>
          </cell>
          <cell r="I124" t="str">
            <v>Surkon</v>
          </cell>
          <cell r="J124" t="str">
            <v>SHFA-22; SHFA-25; SHFA-27; SHFA-29; SHFA-32; SHFA-34</v>
          </cell>
          <cell r="K124" t="str">
            <v>Wuxi Shukang Medical Appliance Co., Ltd</v>
          </cell>
          <cell r="L124" t="str">
            <v>Trung Quốc</v>
          </cell>
          <cell r="M124" t="str">
            <v>2024</v>
          </cell>
          <cell r="N124" t="str">
            <v>1 bộ / hộp</v>
          </cell>
          <cell r="O124" t="str">
            <v>Cái</v>
          </cell>
          <cell r="P124">
            <v>60</v>
          </cell>
          <cell r="Q124">
            <v>2500000</v>
          </cell>
          <cell r="R124">
            <v>150000000</v>
          </cell>
          <cell r="S124">
            <v>1</v>
          </cell>
          <cell r="T124">
            <v>6</v>
          </cell>
          <cell r="U124">
            <v>1</v>
          </cell>
          <cell r="V124">
            <v>2</v>
          </cell>
          <cell r="W124">
            <v>0</v>
          </cell>
          <cell r="X124">
            <v>0</v>
          </cell>
          <cell r="Y124">
            <v>10</v>
          </cell>
          <cell r="Z124">
            <v>50</v>
          </cell>
          <cell r="AA124">
            <v>50</v>
          </cell>
          <cell r="AB124">
            <v>0</v>
          </cell>
          <cell r="AC124" t="str">
            <v>Công ty TNHH thiết bị y tế Nguyệt Cát</v>
          </cell>
          <cell r="AD124">
            <v>0</v>
          </cell>
        </row>
        <row r="125">
          <cell r="E125" t="str">
            <v>KIST</v>
          </cell>
          <cell r="F125" t="str">
            <v>VTG24AKIST</v>
          </cell>
          <cell r="G125" t="str">
            <v>Kềm sinh thiết, đường kính 2.3mm, dài 1600mm</v>
          </cell>
          <cell r="H125" t="str">
            <v xml:space="preserve">Kìm sinh thiết
</v>
          </cell>
          <cell r="I125" t="str">
            <v>BF0x-xxxxx160</v>
          </cell>
          <cell r="J125" t="str">
            <v>BF0x-xxxxx160</v>
          </cell>
          <cell r="K125" t="str">
            <v>Micro-Tech (Nanjing) Co., Ltd</v>
          </cell>
          <cell r="L125" t="str">
            <v>Trung Quốc</v>
          </cell>
          <cell r="M125" t="str">
            <v>Từ năm 2024 trở về sau</v>
          </cell>
          <cell r="N125" t="str">
            <v>10 cái/ hộp</v>
          </cell>
          <cell r="O125" t="str">
            <v>Cái</v>
          </cell>
          <cell r="P125">
            <v>300</v>
          </cell>
          <cell r="Q125">
            <v>85000</v>
          </cell>
          <cell r="R125">
            <v>25500000</v>
          </cell>
          <cell r="S125">
            <v>20</v>
          </cell>
          <cell r="T125">
            <v>0</v>
          </cell>
          <cell r="U125">
            <v>0</v>
          </cell>
          <cell r="V125">
            <v>40</v>
          </cell>
          <cell r="W125">
            <v>0</v>
          </cell>
          <cell r="X125">
            <v>0</v>
          </cell>
          <cell r="Y125">
            <v>60</v>
          </cell>
          <cell r="Z125">
            <v>240</v>
          </cell>
          <cell r="AA125">
            <v>240</v>
          </cell>
          <cell r="AB125">
            <v>0</v>
          </cell>
          <cell r="AC125" t="str">
            <v>Công ty cổ phần vật tư và trang thiết bị y tế Cường An</v>
          </cell>
          <cell r="AD125">
            <v>0</v>
          </cell>
        </row>
        <row r="126">
          <cell r="E126">
            <v>0</v>
          </cell>
          <cell r="F126">
            <v>0</v>
          </cell>
          <cell r="G126">
            <v>0</v>
          </cell>
          <cell r="H126">
            <v>0</v>
          </cell>
          <cell r="I126">
            <v>0</v>
          </cell>
          <cell r="J126">
            <v>0</v>
          </cell>
          <cell r="K126">
            <v>0</v>
          </cell>
          <cell r="L126">
            <v>0</v>
          </cell>
          <cell r="M126">
            <v>0</v>
          </cell>
          <cell r="N126">
            <v>0</v>
          </cell>
          <cell r="O126">
            <v>0</v>
          </cell>
          <cell r="P126">
            <v>0</v>
          </cell>
          <cell r="Q126">
            <v>0</v>
          </cell>
          <cell r="R126">
            <v>3655745475</v>
          </cell>
          <cell r="S126">
            <v>0</v>
          </cell>
          <cell r="T126">
            <v>0</v>
          </cell>
          <cell r="U126">
            <v>0</v>
          </cell>
          <cell r="V126">
            <v>0</v>
          </cell>
          <cell r="W126">
            <v>0</v>
          </cell>
          <cell r="X126">
            <v>0</v>
          </cell>
          <cell r="Y126">
            <v>0</v>
          </cell>
          <cell r="Z126">
            <v>0</v>
          </cell>
          <cell r="AA126">
            <v>0</v>
          </cell>
          <cell r="AB126">
            <v>0</v>
          </cell>
          <cell r="AC126">
            <v>0</v>
          </cell>
          <cell r="AD126">
            <v>0</v>
          </cell>
        </row>
        <row r="127">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012"/>
  <sheetViews>
    <sheetView workbookViewId="0"/>
  </sheetViews>
  <sheetFormatPr defaultColWidth="4.375" defaultRowHeight="15.75"/>
  <cols>
    <col min="1" max="2" width="8.125" style="67" customWidth="1"/>
    <col min="3" max="3" width="13.625" style="67" customWidth="1"/>
    <col min="4" max="4" width="13.375" style="67" customWidth="1"/>
    <col min="5" max="5" width="28.125" style="64" customWidth="1"/>
    <col min="6" max="6" width="10.5" style="68" customWidth="1"/>
    <col min="7" max="7" width="6" style="68" customWidth="1"/>
    <col min="8" max="8" width="10.5" style="68" customWidth="1"/>
    <col min="9" max="9" width="9.125" style="293" customWidth="1"/>
    <col min="10" max="10" width="6.625" style="293" customWidth="1"/>
    <col min="11" max="25" width="6.625" style="149" customWidth="1"/>
    <col min="26" max="28" width="6.625" style="66" customWidth="1"/>
    <col min="29" max="29" width="6.625" style="149" customWidth="1"/>
    <col min="30" max="30" width="17" style="66" customWidth="1"/>
    <col min="31" max="31" width="12.625" style="327" customWidth="1"/>
    <col min="32" max="32" width="9.875" style="302" customWidth="1"/>
    <col min="33" max="33" width="23.5" style="149" hidden="1" customWidth="1"/>
    <col min="34" max="34" width="12.875" style="66" hidden="1" customWidth="1"/>
    <col min="35" max="35" width="19" style="66" hidden="1" customWidth="1"/>
    <col min="36" max="36" width="24" style="66" hidden="1" customWidth="1"/>
    <col min="37" max="37" width="10.625" style="66" hidden="1" customWidth="1"/>
    <col min="38" max="38" width="15.125" style="66" hidden="1" customWidth="1"/>
    <col min="39" max="39" width="33.375" style="66" hidden="1" customWidth="1"/>
    <col min="40" max="40" width="8.625" style="66" hidden="1" customWidth="1"/>
    <col min="41" max="41" width="13" style="66" hidden="1" customWidth="1"/>
    <col min="42" max="53" width="8.625" style="66" hidden="1" customWidth="1"/>
    <col min="54" max="16384" width="4.375" style="66"/>
  </cols>
  <sheetData>
    <row r="1" spans="1:53" s="28" customFormat="1" ht="65.25" customHeight="1">
      <c r="A1" s="4" t="s">
        <v>286</v>
      </c>
      <c r="B1" s="34"/>
      <c r="C1" s="34"/>
      <c r="D1" s="34"/>
      <c r="E1" s="34"/>
      <c r="I1" s="144"/>
      <c r="J1" s="144"/>
      <c r="K1" s="295"/>
      <c r="L1" s="144"/>
      <c r="M1" s="144"/>
      <c r="N1" s="144"/>
      <c r="O1" s="328"/>
      <c r="P1" s="334"/>
      <c r="Q1" s="262"/>
      <c r="R1" s="262"/>
      <c r="S1" s="262"/>
      <c r="T1" s="262"/>
      <c r="U1" s="144"/>
      <c r="V1" s="144"/>
      <c r="W1" s="144"/>
      <c r="X1" s="144"/>
      <c r="Y1" s="144"/>
      <c r="AC1" s="144"/>
      <c r="AE1" s="317"/>
      <c r="AF1" s="9"/>
      <c r="AG1" s="144"/>
    </row>
    <row r="2" spans="1:53" s="28" customFormat="1" ht="28.5" customHeight="1">
      <c r="A2" s="4" t="s">
        <v>290</v>
      </c>
      <c r="B2" s="75"/>
      <c r="C2" s="75"/>
      <c r="D2" s="75"/>
      <c r="E2" s="75"/>
      <c r="I2" s="144"/>
      <c r="J2" s="144"/>
      <c r="K2" s="144"/>
      <c r="L2" s="144"/>
      <c r="M2" s="144"/>
      <c r="N2" s="144"/>
      <c r="O2" s="144"/>
      <c r="P2" s="144"/>
      <c r="Q2" s="335"/>
      <c r="R2" s="335"/>
      <c r="S2" s="335"/>
      <c r="T2" s="335"/>
      <c r="U2" s="144"/>
      <c r="V2" s="144"/>
      <c r="W2" s="144"/>
      <c r="X2" s="144"/>
      <c r="Y2" s="144"/>
      <c r="AC2" s="144"/>
      <c r="AE2" s="317"/>
      <c r="AF2" s="9"/>
      <c r="AG2" s="144"/>
    </row>
    <row r="3" spans="1:53" s="38" customFormat="1" ht="121.5">
      <c r="A3" s="35"/>
      <c r="B3" s="35"/>
      <c r="C3" s="35"/>
      <c r="D3" s="35"/>
      <c r="E3" s="36"/>
      <c r="F3" s="37"/>
      <c r="G3" s="37"/>
      <c r="H3" s="37"/>
      <c r="I3" s="336"/>
      <c r="J3" s="289"/>
      <c r="K3" s="145"/>
      <c r="L3" s="145"/>
      <c r="M3" s="145"/>
      <c r="N3" s="336" t="s">
        <v>1115</v>
      </c>
      <c r="O3" s="336" t="s">
        <v>1115</v>
      </c>
      <c r="P3" s="145"/>
      <c r="Q3" s="145"/>
      <c r="R3" s="145"/>
      <c r="S3" s="145"/>
      <c r="T3" s="337"/>
      <c r="U3" s="145"/>
      <c r="V3" s="145"/>
      <c r="W3" s="145"/>
      <c r="X3" s="145"/>
      <c r="Y3" s="145"/>
      <c r="AC3" s="145"/>
      <c r="AE3" s="318"/>
      <c r="AF3" s="297"/>
      <c r="AG3" s="145" t="s">
        <v>197</v>
      </c>
    </row>
    <row r="4" spans="1:53" s="39" customFormat="1" ht="66.75" customHeight="1">
      <c r="A4" s="25"/>
      <c r="B4" s="25" t="s">
        <v>0</v>
      </c>
      <c r="C4" s="25" t="s">
        <v>284</v>
      </c>
      <c r="D4" s="25"/>
      <c r="E4" s="25" t="s">
        <v>1</v>
      </c>
      <c r="F4" s="25" t="s">
        <v>2</v>
      </c>
      <c r="G4" s="25"/>
      <c r="H4" s="25" t="s">
        <v>287</v>
      </c>
      <c r="I4" s="146" t="s">
        <v>222</v>
      </c>
      <c r="J4" s="290" t="s">
        <v>225</v>
      </c>
      <c r="K4" s="290" t="s">
        <v>223</v>
      </c>
      <c r="L4" s="290" t="s">
        <v>224</v>
      </c>
      <c r="M4" s="290" t="s">
        <v>226</v>
      </c>
      <c r="N4" s="290" t="s">
        <v>227</v>
      </c>
      <c r="O4" s="290" t="s">
        <v>228</v>
      </c>
      <c r="P4" s="290" t="s">
        <v>229</v>
      </c>
      <c r="Q4" s="290" t="s">
        <v>258</v>
      </c>
      <c r="R4" s="290" t="s">
        <v>259</v>
      </c>
      <c r="S4" s="290" t="s">
        <v>230</v>
      </c>
      <c r="T4" s="290" t="s">
        <v>232</v>
      </c>
      <c r="U4" s="290" t="s">
        <v>233</v>
      </c>
      <c r="V4" s="290" t="s">
        <v>234</v>
      </c>
      <c r="W4" s="338" t="s">
        <v>231</v>
      </c>
      <c r="X4" s="291" t="s">
        <v>248</v>
      </c>
      <c r="Y4" s="296" t="s">
        <v>252</v>
      </c>
      <c r="Z4" s="25" t="s">
        <v>261</v>
      </c>
      <c r="AA4" s="25">
        <v>107</v>
      </c>
      <c r="AB4" s="69" t="s">
        <v>249</v>
      </c>
      <c r="AC4" s="291" t="s">
        <v>260</v>
      </c>
      <c r="AD4" s="25" t="s">
        <v>197</v>
      </c>
      <c r="AE4" s="319" t="s">
        <v>685</v>
      </c>
      <c r="AF4" s="298" t="s">
        <v>199</v>
      </c>
      <c r="AG4" s="146" t="s">
        <v>222</v>
      </c>
      <c r="AH4" s="6" t="s">
        <v>225</v>
      </c>
      <c r="AI4" s="6" t="s">
        <v>223</v>
      </c>
      <c r="AJ4" s="6" t="s">
        <v>224</v>
      </c>
      <c r="AK4" s="6" t="s">
        <v>226</v>
      </c>
      <c r="AL4" s="6" t="s">
        <v>227</v>
      </c>
      <c r="AM4" s="6" t="s">
        <v>228</v>
      </c>
      <c r="AN4" s="6" t="s">
        <v>229</v>
      </c>
      <c r="AO4" s="6" t="s">
        <v>258</v>
      </c>
      <c r="AP4" s="6" t="s">
        <v>259</v>
      </c>
      <c r="AQ4" s="6" t="s">
        <v>230</v>
      </c>
      <c r="AR4" s="6" t="s">
        <v>232</v>
      </c>
      <c r="AS4" s="6" t="s">
        <v>233</v>
      </c>
      <c r="AT4" s="6" t="s">
        <v>234</v>
      </c>
      <c r="AU4" s="10" t="s">
        <v>231</v>
      </c>
      <c r="AV4" s="25" t="s">
        <v>248</v>
      </c>
      <c r="AW4" s="69" t="s">
        <v>252</v>
      </c>
      <c r="AX4" s="25" t="s">
        <v>261</v>
      </c>
      <c r="AY4" s="25">
        <v>107</v>
      </c>
      <c r="AZ4" s="69" t="s">
        <v>249</v>
      </c>
      <c r="BA4" s="25" t="s">
        <v>260</v>
      </c>
    </row>
    <row r="5" spans="1:53" s="39" customFormat="1" ht="16.5">
      <c r="A5" s="11"/>
      <c r="B5" s="11" t="s">
        <v>135</v>
      </c>
      <c r="C5" s="11" t="s">
        <v>196</v>
      </c>
      <c r="D5" s="11"/>
      <c r="E5" s="25" t="s">
        <v>136</v>
      </c>
      <c r="F5" s="12" t="s">
        <v>137</v>
      </c>
      <c r="G5" s="12"/>
      <c r="H5" s="12" t="s">
        <v>138</v>
      </c>
      <c r="I5" s="291" t="s">
        <v>291</v>
      </c>
      <c r="J5" s="291" t="s">
        <v>200</v>
      </c>
      <c r="K5" s="296" t="s">
        <v>201</v>
      </c>
      <c r="L5" s="296" t="s">
        <v>202</v>
      </c>
      <c r="M5" s="296" t="s">
        <v>219</v>
      </c>
      <c r="N5" s="11" t="s">
        <v>204</v>
      </c>
      <c r="O5" s="296" t="s">
        <v>237</v>
      </c>
      <c r="P5" s="260"/>
      <c r="Q5" s="260"/>
      <c r="R5" s="260"/>
      <c r="S5" s="70"/>
      <c r="T5" s="70"/>
      <c r="U5" s="70"/>
      <c r="V5" s="260"/>
      <c r="W5" s="260"/>
      <c r="X5" s="70"/>
      <c r="Y5" s="70"/>
      <c r="Z5" s="70"/>
      <c r="AA5" s="70"/>
      <c r="AB5" s="70"/>
      <c r="AC5" s="260"/>
      <c r="AE5" s="320"/>
      <c r="AF5" s="312"/>
      <c r="AG5" s="147"/>
    </row>
    <row r="6" spans="1:53" s="40" customFormat="1" ht="24.95" customHeight="1">
      <c r="B6" s="13" t="s">
        <v>6</v>
      </c>
      <c r="C6" s="22" t="s">
        <v>7</v>
      </c>
      <c r="D6" s="22"/>
      <c r="E6" s="41"/>
      <c r="F6" s="22"/>
      <c r="G6" s="22"/>
      <c r="H6" s="22"/>
      <c r="I6" s="294"/>
      <c r="J6" s="22"/>
      <c r="K6" s="45"/>
      <c r="L6" s="45"/>
      <c r="M6" s="45"/>
      <c r="N6" s="42"/>
      <c r="O6" s="45"/>
      <c r="P6" s="45"/>
      <c r="Q6" s="45"/>
      <c r="R6" s="45"/>
      <c r="S6" s="42"/>
      <c r="T6" s="42"/>
      <c r="U6" s="42"/>
      <c r="V6" s="45"/>
      <c r="W6" s="45"/>
      <c r="X6" s="42"/>
      <c r="Y6" s="42"/>
      <c r="Z6" s="42"/>
      <c r="AA6" s="42"/>
      <c r="AB6" s="42"/>
      <c r="AC6" s="45"/>
      <c r="AE6" s="321"/>
      <c r="AF6" s="311"/>
      <c r="AG6" s="46"/>
    </row>
    <row r="7" spans="1:53" s="40" customFormat="1" ht="195.75" customHeight="1">
      <c r="A7" s="15" t="s">
        <v>6</v>
      </c>
      <c r="B7" s="15">
        <f>IF($E7="","",SUBTOTAL(3,$E$7:E7))</f>
        <v>1</v>
      </c>
      <c r="C7" s="15" t="str">
        <f>A7&amp;"."&amp;B7</f>
        <v>N01.1</v>
      </c>
      <c r="D7" s="15" t="s">
        <v>292</v>
      </c>
      <c r="E7" s="43" t="s">
        <v>8</v>
      </c>
      <c r="F7" s="15" t="s">
        <v>3</v>
      </c>
      <c r="G7" s="15" t="s">
        <v>220</v>
      </c>
      <c r="H7" s="15">
        <f>SUM(I7:AC7)</f>
        <v>12216</v>
      </c>
      <c r="I7" s="114">
        <v>1560</v>
      </c>
      <c r="J7" s="44">
        <f>VLOOKUP($D7,GMHS!$D$9:$N$75,5,0)</f>
        <v>1200</v>
      </c>
      <c r="K7" s="45">
        <f>VLOOKUP($D7,mắt!$D$9:$N$51,5,0)</f>
        <v>120</v>
      </c>
      <c r="L7" s="45">
        <f>VLOOKUP($D7,TMH!$D$9:$N$42,5,0)</f>
        <v>144</v>
      </c>
      <c r="M7" s="45">
        <f>VLOOKUP($D7,RHM!$D$9:$N$169,5,0)</f>
        <v>600</v>
      </c>
      <c r="N7" s="45">
        <f>VLOOKUP($D7,cc!$D$9:$N$92,5,0)</f>
        <v>720</v>
      </c>
      <c r="O7" s="45">
        <f>VLOOKUP($D7,Nội!$D$9:$N$52,5,0)</f>
        <v>6000</v>
      </c>
      <c r="P7" s="45"/>
      <c r="Q7" s="45"/>
      <c r="R7" s="45">
        <f>VLOOKUP($D7,'Nội soi'!$D$9:$N$169,5,0)</f>
        <v>600</v>
      </c>
      <c r="S7" s="45"/>
      <c r="T7" s="45">
        <f>VLOOKUP($D7,xn!$D$9:$N$169,5,0)</f>
        <v>1200</v>
      </c>
      <c r="U7" s="42"/>
      <c r="V7" s="45"/>
      <c r="W7" s="45">
        <f>VLOOKUP($D7,sản!$D$9:$N$52,5,0)</f>
        <v>72</v>
      </c>
      <c r="X7" s="45"/>
      <c r="Y7" s="45"/>
      <c r="Z7" s="42"/>
      <c r="AA7" s="42"/>
      <c r="AB7" s="42"/>
      <c r="AC7" s="45"/>
      <c r="AD7" s="42"/>
      <c r="AE7" s="316"/>
      <c r="AF7" s="299"/>
      <c r="AG7" s="163" t="str">
        <f>VLOOKUP($D7,ngoại!$C$10:$I$64,6,0)</f>
        <v>Dùng tiêm thuốc cho bệnh nhân nội trú, tiểu phẫu,hộp chống sốc.</v>
      </c>
      <c r="AH7" s="47" t="str">
        <f>VLOOKUP($D7,GMHS!$D$9:$N$75,6,0)</f>
        <v>Tiêm thuốc</v>
      </c>
      <c r="AI7" s="42" t="str">
        <f>VLOOKUP($D7,mắt!$D$9:$N$51,6,0)</f>
        <v>Sd cho bn mổ đục thủy tinh thể</v>
      </c>
      <c r="AJ7" s="42" t="str">
        <f>VLOOKUP($D7,TMH!$D$9:$N$42,6,0)</f>
        <v>Dùng cho BN cắt Amydan</v>
      </c>
      <c r="AK7" s="42" t="str">
        <f>VLOOKUP($D7,RHM!$D$9:$N$169,6,0)</f>
        <v>bơm rửa ổ răng sau phẫu thuật nhổ răng</v>
      </c>
      <c r="AL7" s="42" t="str">
        <f>VLOOKUP($D7,cc!$D$9:$N$92,6,0)</f>
        <v>tiêm thuốc, pha thuốc</v>
      </c>
      <c r="AM7" s="42" t="str">
        <f>VLOOKUP($D7,Nội!$D$9:$N$52,6,0)</f>
        <v>Pha thuốc, tiêm thuốc cho người bệnh</v>
      </c>
      <c r="AP7" s="42" t="str">
        <f>VLOOKUP($D7,'Nội soi'!$D$9:$N$169,6,0)</f>
        <v>Dùng  cho BN gây mê NS</v>
      </c>
      <c r="AQ7" s="42"/>
      <c r="AR7" s="42" t="str">
        <f>VLOOKUP($D7,xn!$D$9:$N$169,6,0)</f>
        <v>Lấy máu bệnh nhân khoa sản, bệnh nhân phẩu thuật</v>
      </c>
      <c r="AS7" s="42"/>
      <c r="AU7" s="42" t="str">
        <f>VLOOKUP($D7,sản!$D$9:$N$52,6,0)</f>
        <v>Gây tê, tiêm thuốc</v>
      </c>
    </row>
    <row r="8" spans="1:53" s="40" customFormat="1" ht="50.1" customHeight="1">
      <c r="A8" s="15"/>
      <c r="B8" s="15"/>
      <c r="C8" s="15"/>
      <c r="D8" s="15" t="str">
        <f>D7</f>
        <v>BT10</v>
      </c>
      <c r="E8" s="43"/>
      <c r="F8" s="15"/>
      <c r="G8" s="15" t="s">
        <v>221</v>
      </c>
      <c r="H8" s="15">
        <f t="shared" ref="H8:H71" si="0">SUM(I8:AC8)</f>
        <v>0</v>
      </c>
      <c r="I8" s="114"/>
      <c r="J8" s="15"/>
      <c r="K8" s="45"/>
      <c r="L8" s="45"/>
      <c r="M8" s="45"/>
      <c r="N8" s="42"/>
      <c r="O8" s="45"/>
      <c r="P8" s="45"/>
      <c r="Q8" s="45"/>
      <c r="R8" s="45"/>
      <c r="S8" s="42"/>
      <c r="T8" s="42"/>
      <c r="U8" s="42"/>
      <c r="V8" s="45"/>
      <c r="W8" s="45"/>
      <c r="X8" s="42"/>
      <c r="Y8" s="42"/>
      <c r="Z8" s="42"/>
      <c r="AA8" s="42"/>
      <c r="AB8" s="42"/>
      <c r="AC8" s="45"/>
      <c r="AD8" s="42"/>
      <c r="AE8" s="316"/>
      <c r="AF8" s="299"/>
      <c r="AG8" s="163"/>
      <c r="AH8" s="47"/>
      <c r="AI8" s="42"/>
      <c r="AJ8" s="42"/>
      <c r="AK8" s="42"/>
      <c r="AL8" s="42"/>
      <c r="AM8" s="42"/>
      <c r="AP8" s="42"/>
      <c r="AQ8" s="42"/>
      <c r="AR8" s="42"/>
      <c r="AS8" s="42"/>
      <c r="AU8" s="42"/>
    </row>
    <row r="9" spans="1:53" s="40" customFormat="1" ht="50.1" customHeight="1">
      <c r="A9" s="15"/>
      <c r="B9" s="15"/>
      <c r="C9" s="15"/>
      <c r="D9" s="15" t="str">
        <f>D8</f>
        <v>BT10</v>
      </c>
      <c r="E9" s="43"/>
      <c r="F9" s="15"/>
      <c r="G9" s="15" t="s">
        <v>235</v>
      </c>
      <c r="H9" s="15">
        <f t="shared" si="0"/>
        <v>0</v>
      </c>
      <c r="I9" s="114"/>
      <c r="J9" s="15"/>
      <c r="K9" s="45"/>
      <c r="L9" s="45"/>
      <c r="M9" s="45"/>
      <c r="N9" s="42"/>
      <c r="O9" s="45"/>
      <c r="P9" s="45"/>
      <c r="Q9" s="45"/>
      <c r="R9" s="45"/>
      <c r="S9" s="42"/>
      <c r="T9" s="42"/>
      <c r="U9" s="42"/>
      <c r="V9" s="45"/>
      <c r="W9" s="45"/>
      <c r="X9" s="42"/>
      <c r="Y9" s="42"/>
      <c r="Z9" s="42"/>
      <c r="AA9" s="42"/>
      <c r="AB9" s="42"/>
      <c r="AC9" s="45"/>
      <c r="AD9" s="42"/>
      <c r="AE9" s="316"/>
      <c r="AF9" s="299"/>
      <c r="AG9" s="163"/>
      <c r="AH9" s="47"/>
      <c r="AI9" s="42"/>
      <c r="AJ9" s="42"/>
      <c r="AK9" s="42"/>
      <c r="AL9" s="42"/>
      <c r="AM9" s="42"/>
      <c r="AP9" s="42"/>
      <c r="AQ9" s="42"/>
      <c r="AR9" s="42"/>
      <c r="AS9" s="42"/>
      <c r="AU9" s="42"/>
    </row>
    <row r="10" spans="1:53" s="40" customFormat="1" ht="145.5" customHeight="1">
      <c r="A10" s="15" t="s">
        <v>6</v>
      </c>
      <c r="B10" s="15">
        <f>IF($E10="","",SUBTOTAL(3,$E$7:E10))</f>
        <v>2</v>
      </c>
      <c r="C10" s="15" t="str">
        <f>A10&amp;"."&amp;B10</f>
        <v>N01.2</v>
      </c>
      <c r="D10" s="15" t="s">
        <v>293</v>
      </c>
      <c r="E10" s="43" t="s">
        <v>9</v>
      </c>
      <c r="F10" s="15" t="s">
        <v>3</v>
      </c>
      <c r="G10" s="15" t="s">
        <v>220</v>
      </c>
      <c r="H10" s="15">
        <f t="shared" si="0"/>
        <v>4325</v>
      </c>
      <c r="I10" s="114">
        <v>48</v>
      </c>
      <c r="J10" s="44">
        <f>VLOOKUP($D10,GMHS!$D$9:$N$75,5,0)</f>
        <v>48</v>
      </c>
      <c r="K10" s="45">
        <f>VLOOKUP($D10,mắt!$D$9:$N$51,5,0)</f>
        <v>2400</v>
      </c>
      <c r="L10" s="45"/>
      <c r="M10" s="45"/>
      <c r="N10" s="45">
        <f>VLOOKUP($D10,cc!$D$9:$N$92,5,0)</f>
        <v>1800</v>
      </c>
      <c r="O10" s="45">
        <f>VLOOKUP($D10,Nội!$D$9:$N$52,5,0)</f>
        <v>5</v>
      </c>
      <c r="P10" s="45"/>
      <c r="Q10" s="45"/>
      <c r="R10" s="45"/>
      <c r="S10" s="42"/>
      <c r="T10" s="42"/>
      <c r="U10" s="42"/>
      <c r="V10" s="45"/>
      <c r="W10" s="45">
        <f>VLOOKUP($D10,sản!$D$9:$N$52,5,0)</f>
        <v>24</v>
      </c>
      <c r="X10" s="45"/>
      <c r="Y10" s="45"/>
      <c r="Z10" s="42"/>
      <c r="AA10" s="42"/>
      <c r="AB10" s="42"/>
      <c r="AC10" s="45"/>
      <c r="AD10" s="42"/>
      <c r="AE10" s="316"/>
      <c r="AF10" s="299"/>
      <c r="AG10" s="163" t="str">
        <f>VLOOKUP($D10,ngoại!$C$10:$I$64,6,0)</f>
        <v>Dùng tiêm thuốc cho bệnh nhân nội trú, tiểu phẫu,hộp chống sốc.</v>
      </c>
      <c r="AH10" s="47" t="str">
        <f>VLOOKUP($D10,GMHS!$D$9:$N$75,6,0)</f>
        <v>Tiêm thuốc
cơ số hộp chống sốc</v>
      </c>
      <c r="AI10" s="42" t="str">
        <f>VLOOKUP($D10,mắt!$D$9:$N$51,6,0)</f>
        <v>Sd cho bn mổ đục thủy tinh thể, mổ lẹo</v>
      </c>
      <c r="AJ10" s="42"/>
      <c r="AK10" s="42"/>
      <c r="AL10" s="42" t="str">
        <f>VLOOKUP($D10,cc!$D$9:$N$92,6,0)</f>
        <v>tiêm thuốc, bơm hậu môn</v>
      </c>
      <c r="AM10" s="42" t="str">
        <f>VLOOKUP($D10,Nội!$D$9:$N$52,6,0)</f>
        <v>Cơ số hộp thuốc chống sốc</v>
      </c>
      <c r="AP10" s="42">
        <f>VLOOKUP($D10,'Nội soi'!$D$9:$N$169,6,0)</f>
        <v>0</v>
      </c>
      <c r="AQ10" s="42"/>
      <c r="AR10" s="42"/>
      <c r="AS10" s="42"/>
      <c r="AU10" s="42" t="str">
        <f>VLOOKUP($D10,sản!$D$9:$N$52,6,0)</f>
        <v>Cơ số hộp chống sốc</v>
      </c>
    </row>
    <row r="11" spans="1:53" s="40" customFormat="1" ht="50.1" customHeight="1">
      <c r="A11" s="15"/>
      <c r="B11" s="15"/>
      <c r="C11" s="15"/>
      <c r="D11" s="15" t="str">
        <f>D10</f>
        <v>BT01</v>
      </c>
      <c r="E11" s="43"/>
      <c r="F11" s="15"/>
      <c r="G11" s="15" t="s">
        <v>221</v>
      </c>
      <c r="H11" s="15">
        <f t="shared" si="0"/>
        <v>0</v>
      </c>
      <c r="I11" s="114"/>
      <c r="J11" s="15"/>
      <c r="K11" s="45"/>
      <c r="L11" s="45"/>
      <c r="M11" s="45"/>
      <c r="N11" s="42"/>
      <c r="O11" s="45"/>
      <c r="P11" s="45"/>
      <c r="Q11" s="45"/>
      <c r="R11" s="45"/>
      <c r="S11" s="42"/>
      <c r="T11" s="42"/>
      <c r="U11" s="42"/>
      <c r="V11" s="45"/>
      <c r="W11" s="45"/>
      <c r="X11" s="42"/>
      <c r="Y11" s="42"/>
      <c r="Z11" s="42"/>
      <c r="AA11" s="42"/>
      <c r="AB11" s="42"/>
      <c r="AC11" s="45"/>
      <c r="AD11" s="42"/>
      <c r="AE11" s="316"/>
      <c r="AF11" s="299"/>
      <c r="AG11" s="163"/>
      <c r="AH11" s="47"/>
      <c r="AI11" s="42"/>
      <c r="AJ11" s="42"/>
      <c r="AK11" s="42"/>
      <c r="AL11" s="42"/>
      <c r="AM11" s="42"/>
      <c r="AP11" s="42"/>
      <c r="AQ11" s="42"/>
      <c r="AR11" s="42"/>
      <c r="AS11" s="42"/>
      <c r="AU11" s="42"/>
    </row>
    <row r="12" spans="1:53" s="40" customFormat="1" ht="50.1" customHeight="1">
      <c r="A12" s="15"/>
      <c r="B12" s="15"/>
      <c r="C12" s="15"/>
      <c r="D12" s="15" t="str">
        <f>D11</f>
        <v>BT01</v>
      </c>
      <c r="E12" s="43"/>
      <c r="F12" s="15"/>
      <c r="G12" s="15" t="s">
        <v>235</v>
      </c>
      <c r="H12" s="15">
        <f t="shared" si="0"/>
        <v>0</v>
      </c>
      <c r="I12" s="114"/>
      <c r="J12" s="15"/>
      <c r="K12" s="45"/>
      <c r="L12" s="45"/>
      <c r="M12" s="45"/>
      <c r="N12" s="42"/>
      <c r="O12" s="45"/>
      <c r="P12" s="45"/>
      <c r="Q12" s="45"/>
      <c r="R12" s="45"/>
      <c r="S12" s="42"/>
      <c r="T12" s="42"/>
      <c r="U12" s="42"/>
      <c r="V12" s="45"/>
      <c r="W12" s="45"/>
      <c r="X12" s="42"/>
      <c r="Y12" s="42"/>
      <c r="Z12" s="42"/>
      <c r="AA12" s="42"/>
      <c r="AB12" s="42"/>
      <c r="AC12" s="45"/>
      <c r="AD12" s="42"/>
      <c r="AE12" s="316"/>
      <c r="AF12" s="299"/>
      <c r="AG12" s="163"/>
      <c r="AH12" s="47"/>
      <c r="AI12" s="42"/>
      <c r="AJ12" s="42"/>
      <c r="AK12" s="42"/>
      <c r="AL12" s="42"/>
      <c r="AM12" s="42"/>
      <c r="AP12" s="42"/>
      <c r="AQ12" s="42"/>
      <c r="AR12" s="42"/>
      <c r="AS12" s="42"/>
      <c r="AU12" s="42"/>
    </row>
    <row r="13" spans="1:53" s="40" customFormat="1" ht="50.1" customHeight="1">
      <c r="A13" s="15" t="s">
        <v>6</v>
      </c>
      <c r="B13" s="15">
        <f>IF($E13="","",SUBTOTAL(3,$E$7:E13))</f>
        <v>3</v>
      </c>
      <c r="C13" s="15" t="str">
        <f>A13&amp;"."&amp;B13</f>
        <v>N01.3</v>
      </c>
      <c r="D13" s="15" t="s">
        <v>294</v>
      </c>
      <c r="E13" s="43" t="s">
        <v>246</v>
      </c>
      <c r="F13" s="15" t="s">
        <v>3</v>
      </c>
      <c r="G13" s="15" t="s">
        <v>220</v>
      </c>
      <c r="H13" s="15">
        <f t="shared" si="0"/>
        <v>3420</v>
      </c>
      <c r="I13" s="114"/>
      <c r="J13" s="15"/>
      <c r="K13" s="45"/>
      <c r="L13" s="45"/>
      <c r="M13" s="45"/>
      <c r="N13" s="42"/>
      <c r="O13" s="45"/>
      <c r="P13" s="45"/>
      <c r="Q13" s="45">
        <f>VLOOKUP($D13,'DA LIỄU'!$D$11:$N$137,5,0)</f>
        <v>420</v>
      </c>
      <c r="R13" s="45"/>
      <c r="S13" s="42"/>
      <c r="T13" s="42"/>
      <c r="U13" s="42"/>
      <c r="V13" s="45"/>
      <c r="W13" s="45">
        <f>VLOOKUP($D13,sản!$D$9:$N$52,5,0)</f>
        <v>3000</v>
      </c>
      <c r="X13" s="45"/>
      <c r="Y13" s="45"/>
      <c r="Z13" s="42"/>
      <c r="AA13" s="42"/>
      <c r="AB13" s="42"/>
      <c r="AC13" s="45"/>
      <c r="AD13" s="42"/>
      <c r="AE13" s="316"/>
      <c r="AF13" s="299"/>
      <c r="AG13" s="163"/>
      <c r="AH13" s="47"/>
      <c r="AI13" s="42"/>
      <c r="AJ13" s="42"/>
      <c r="AK13" s="42"/>
      <c r="AL13" s="42"/>
      <c r="AM13" s="42"/>
      <c r="AO13" s="40" t="str">
        <f>VLOOKUP($D13,'DA LIỄU'!$D$11:$N$137,6,0)</f>
        <v>Dùng gây tê cho bệnh nhân đốt laser</v>
      </c>
      <c r="AP13" s="42">
        <f>VLOOKUP($D13,'Nội soi'!$D$9:$N$169,6,0)</f>
        <v>0</v>
      </c>
      <c r="AQ13" s="42"/>
      <c r="AR13" s="42"/>
      <c r="AS13" s="42"/>
      <c r="AU13" s="42" t="str">
        <f>VLOOKUP($D13,sản!$D$9:$N$52,6,0)</f>
        <v>Sử dụng tiêm vaccin, thử thuốc</v>
      </c>
    </row>
    <row r="14" spans="1:53" s="40" customFormat="1" ht="50.1" customHeight="1">
      <c r="A14" s="15"/>
      <c r="B14" s="15"/>
      <c r="C14" s="15"/>
      <c r="D14" s="15" t="str">
        <f>D13</f>
        <v>B125</v>
      </c>
      <c r="E14" s="43"/>
      <c r="F14" s="15"/>
      <c r="G14" s="15" t="s">
        <v>220</v>
      </c>
      <c r="H14" s="15">
        <f t="shared" si="0"/>
        <v>0</v>
      </c>
      <c r="I14" s="114"/>
      <c r="J14" s="15"/>
      <c r="K14" s="45"/>
      <c r="L14" s="45"/>
      <c r="M14" s="45"/>
      <c r="N14" s="42"/>
      <c r="O14" s="45"/>
      <c r="P14" s="45"/>
      <c r="Q14" s="45"/>
      <c r="R14" s="45"/>
      <c r="S14" s="42"/>
      <c r="T14" s="42"/>
      <c r="U14" s="42"/>
      <c r="V14" s="45"/>
      <c r="W14" s="45"/>
      <c r="X14" s="42"/>
      <c r="Y14" s="42"/>
      <c r="Z14" s="42"/>
      <c r="AA14" s="42"/>
      <c r="AB14" s="42"/>
      <c r="AC14" s="45"/>
      <c r="AD14" s="42"/>
      <c r="AE14" s="316"/>
      <c r="AF14" s="299"/>
      <c r="AG14" s="163"/>
      <c r="AH14" s="47"/>
      <c r="AI14" s="42"/>
      <c r="AJ14" s="42"/>
      <c r="AK14" s="42"/>
      <c r="AL14" s="42"/>
      <c r="AM14" s="42"/>
      <c r="AP14" s="42"/>
      <c r="AQ14" s="42"/>
      <c r="AR14" s="42"/>
      <c r="AS14" s="42"/>
      <c r="AU14" s="42"/>
    </row>
    <row r="15" spans="1:53" s="40" customFormat="1" ht="50.1" customHeight="1">
      <c r="A15" s="15"/>
      <c r="B15" s="15"/>
      <c r="C15" s="15"/>
      <c r="D15" s="15" t="str">
        <f>D14</f>
        <v>B125</v>
      </c>
      <c r="E15" s="43"/>
      <c r="F15" s="15"/>
      <c r="G15" s="15" t="s">
        <v>221</v>
      </c>
      <c r="H15" s="15">
        <f t="shared" si="0"/>
        <v>0</v>
      </c>
      <c r="I15" s="114"/>
      <c r="J15" s="15"/>
      <c r="K15" s="45"/>
      <c r="L15" s="45"/>
      <c r="M15" s="45"/>
      <c r="N15" s="42"/>
      <c r="O15" s="45"/>
      <c r="P15" s="45"/>
      <c r="Q15" s="45"/>
      <c r="R15" s="45"/>
      <c r="S15" s="42"/>
      <c r="T15" s="42"/>
      <c r="U15" s="42"/>
      <c r="V15" s="45"/>
      <c r="W15" s="45"/>
      <c r="X15" s="42"/>
      <c r="Y15" s="42"/>
      <c r="Z15" s="42"/>
      <c r="AA15" s="42"/>
      <c r="AB15" s="42"/>
      <c r="AC15" s="45"/>
      <c r="AD15" s="42"/>
      <c r="AE15" s="316"/>
      <c r="AF15" s="299"/>
      <c r="AG15" s="163"/>
      <c r="AH15" s="47"/>
      <c r="AI15" s="42"/>
      <c r="AJ15" s="42"/>
      <c r="AK15" s="42"/>
      <c r="AL15" s="42"/>
      <c r="AM15" s="42"/>
      <c r="AP15" s="42"/>
      <c r="AQ15" s="42"/>
      <c r="AR15" s="42"/>
      <c r="AS15" s="42"/>
      <c r="AU15" s="42"/>
    </row>
    <row r="16" spans="1:53" s="40" customFormat="1" ht="50.1" customHeight="1">
      <c r="A16" s="15" t="s">
        <v>6</v>
      </c>
      <c r="B16" s="15">
        <f>IF($E16="","",SUBTOTAL(3,$E$7:E16))</f>
        <v>4</v>
      </c>
      <c r="C16" s="15" t="str">
        <f>A16&amp;"."&amp;B16</f>
        <v>N01.4</v>
      </c>
      <c r="D16" s="15" t="s">
        <v>295</v>
      </c>
      <c r="E16" s="43" t="s">
        <v>10</v>
      </c>
      <c r="F16" s="15" t="s">
        <v>3</v>
      </c>
      <c r="G16" s="15" t="s">
        <v>235</v>
      </c>
      <c r="H16" s="15">
        <f t="shared" si="0"/>
        <v>3600</v>
      </c>
      <c r="I16" s="114"/>
      <c r="J16" s="44">
        <f>VLOOKUP($D16,GMHS!$D$9:$N$75,5,0)</f>
        <v>480</v>
      </c>
      <c r="K16" s="45"/>
      <c r="L16" s="45"/>
      <c r="M16" s="45"/>
      <c r="N16" s="45">
        <f>VLOOKUP($D16,cc!$D$9:$N$92,5,0)</f>
        <v>240</v>
      </c>
      <c r="O16" s="45">
        <f>VLOOKUP($D16,Nội!$D$9:$N$52,5,0)</f>
        <v>1200</v>
      </c>
      <c r="P16" s="45"/>
      <c r="Q16" s="45"/>
      <c r="R16" s="45">
        <f>VLOOKUP($D16,'Nội soi'!$D$9:$N$169,5,0)</f>
        <v>1680</v>
      </c>
      <c r="S16" s="45"/>
      <c r="T16" s="42"/>
      <c r="U16" s="42"/>
      <c r="V16" s="45"/>
      <c r="W16" s="45"/>
      <c r="X16" s="42"/>
      <c r="Y16" s="42"/>
      <c r="Z16" s="42"/>
      <c r="AA16" s="42"/>
      <c r="AB16" s="42"/>
      <c r="AC16" s="45"/>
      <c r="AD16" s="42"/>
      <c r="AE16" s="316"/>
      <c r="AF16" s="299"/>
      <c r="AG16" s="163"/>
      <c r="AH16" s="47" t="str">
        <f>VLOOKUP($D16,GMHS!$D$9:$N$75,6,0)</f>
        <v>Tiêm thuốc</v>
      </c>
      <c r="AI16" s="42"/>
      <c r="AJ16" s="42"/>
      <c r="AK16" s="42"/>
      <c r="AL16" s="42" t="str">
        <f>VLOOKUP($D16,cc!$D$9:$N$92,6,0)</f>
        <v>tiêm thuốc</v>
      </c>
      <c r="AM16" s="42" t="str">
        <f>VLOOKUP($D16,Nội!$D$9:$N$52,6,0)</f>
        <v>Pha thuốc, tiêm thuốc cho người bệnh</v>
      </c>
      <c r="AP16" s="42" t="str">
        <f>VLOOKUP($D16,'Nội soi'!$D$9:$N$169,6,0)</f>
        <v>Dùng bơm thuốc cho BN gây mê NS và bơm rửa máy NS</v>
      </c>
      <c r="AQ16" s="42"/>
      <c r="AR16" s="42"/>
      <c r="AS16" s="42"/>
      <c r="AU16" s="42"/>
    </row>
    <row r="17" spans="1:47" s="40" customFormat="1" ht="50.1" customHeight="1">
      <c r="A17" s="15"/>
      <c r="B17" s="15"/>
      <c r="C17" s="15"/>
      <c r="D17" s="15" t="str">
        <f>D16</f>
        <v>BT20</v>
      </c>
      <c r="E17" s="43"/>
      <c r="F17" s="15"/>
      <c r="G17" s="15" t="s">
        <v>220</v>
      </c>
      <c r="H17" s="15">
        <f t="shared" si="0"/>
        <v>0</v>
      </c>
      <c r="I17" s="114"/>
      <c r="J17" s="15"/>
      <c r="K17" s="45"/>
      <c r="L17" s="45"/>
      <c r="M17" s="45"/>
      <c r="N17" s="42"/>
      <c r="O17" s="45"/>
      <c r="P17" s="45"/>
      <c r="Q17" s="45"/>
      <c r="R17" s="45"/>
      <c r="S17" s="42"/>
      <c r="T17" s="42"/>
      <c r="U17" s="42"/>
      <c r="V17" s="45"/>
      <c r="W17" s="45"/>
      <c r="X17" s="42"/>
      <c r="Y17" s="42"/>
      <c r="Z17" s="42"/>
      <c r="AA17" s="42"/>
      <c r="AB17" s="42"/>
      <c r="AC17" s="45"/>
      <c r="AD17" s="42"/>
      <c r="AE17" s="316"/>
      <c r="AF17" s="299"/>
      <c r="AG17" s="163"/>
      <c r="AH17" s="47"/>
      <c r="AI17" s="42"/>
      <c r="AJ17" s="42"/>
      <c r="AK17" s="42"/>
      <c r="AL17" s="42"/>
      <c r="AM17" s="42"/>
      <c r="AP17" s="42"/>
      <c r="AQ17" s="42"/>
      <c r="AR17" s="42"/>
      <c r="AS17" s="42"/>
      <c r="AU17" s="42"/>
    </row>
    <row r="18" spans="1:47" s="40" customFormat="1" ht="50.1" customHeight="1">
      <c r="A18" s="15"/>
      <c r="B18" s="15"/>
      <c r="C18" s="15"/>
      <c r="D18" s="15" t="str">
        <f>D17</f>
        <v>BT20</v>
      </c>
      <c r="E18" s="43"/>
      <c r="F18" s="15"/>
      <c r="G18" s="15" t="s">
        <v>221</v>
      </c>
      <c r="H18" s="15">
        <f t="shared" si="0"/>
        <v>0</v>
      </c>
      <c r="I18" s="114"/>
      <c r="J18" s="15"/>
      <c r="K18" s="45"/>
      <c r="L18" s="45"/>
      <c r="M18" s="45"/>
      <c r="N18" s="42"/>
      <c r="O18" s="45"/>
      <c r="P18" s="45"/>
      <c r="Q18" s="45"/>
      <c r="R18" s="45"/>
      <c r="S18" s="42"/>
      <c r="T18" s="42"/>
      <c r="U18" s="42"/>
      <c r="V18" s="45"/>
      <c r="W18" s="45"/>
      <c r="X18" s="42"/>
      <c r="Y18" s="42"/>
      <c r="Z18" s="42"/>
      <c r="AA18" s="42"/>
      <c r="AB18" s="42"/>
      <c r="AC18" s="45"/>
      <c r="AD18" s="42"/>
      <c r="AE18" s="316"/>
      <c r="AF18" s="299"/>
      <c r="AG18" s="163"/>
      <c r="AH18" s="47"/>
      <c r="AI18" s="42"/>
      <c r="AJ18" s="42"/>
      <c r="AK18" s="42"/>
      <c r="AL18" s="42"/>
      <c r="AM18" s="42"/>
      <c r="AP18" s="42"/>
      <c r="AQ18" s="42"/>
      <c r="AR18" s="42"/>
      <c r="AS18" s="42"/>
      <c r="AU18" s="42"/>
    </row>
    <row r="19" spans="1:47" s="40" customFormat="1" ht="50.1" customHeight="1">
      <c r="A19" s="15" t="s">
        <v>6</v>
      </c>
      <c r="B19" s="15">
        <f>IF($E19="","",SUBTOTAL(3,$E$7:E19))</f>
        <v>5</v>
      </c>
      <c r="C19" s="15" t="str">
        <f>A19&amp;"."&amp;B19</f>
        <v>N01.5</v>
      </c>
      <c r="D19" s="15" t="s">
        <v>297</v>
      </c>
      <c r="E19" s="43" t="s">
        <v>11</v>
      </c>
      <c r="F19" s="15" t="s">
        <v>3</v>
      </c>
      <c r="G19" s="15" t="s">
        <v>235</v>
      </c>
      <c r="H19" s="15">
        <f t="shared" si="0"/>
        <v>18000</v>
      </c>
      <c r="I19" s="114"/>
      <c r="J19" s="15"/>
      <c r="K19" s="45"/>
      <c r="L19" s="45"/>
      <c r="M19" s="45"/>
      <c r="N19" s="42"/>
      <c r="O19" s="45"/>
      <c r="P19" s="45"/>
      <c r="Q19" s="45"/>
      <c r="R19" s="45"/>
      <c r="S19" s="42"/>
      <c r="T19" s="45">
        <f>VLOOKUP($D19,xn!$D$9:$N$169,5,0)</f>
        <v>18000</v>
      </c>
      <c r="U19" s="42"/>
      <c r="V19" s="45"/>
      <c r="W19" s="45"/>
      <c r="X19" s="42"/>
      <c r="Y19" s="42"/>
      <c r="Z19" s="42"/>
      <c r="AA19" s="42"/>
      <c r="AB19" s="42"/>
      <c r="AC19" s="45"/>
      <c r="AD19" s="42"/>
      <c r="AE19" s="316"/>
      <c r="AF19" s="299"/>
      <c r="AG19" s="163"/>
      <c r="AH19" s="47"/>
      <c r="AI19" s="42"/>
      <c r="AJ19" s="42"/>
      <c r="AK19" s="42"/>
      <c r="AL19" s="42"/>
      <c r="AM19" s="42"/>
      <c r="AP19" s="42">
        <f>VLOOKUP($D19,'Nội soi'!$D$9:$N$169,6,0)</f>
        <v>0</v>
      </c>
      <c r="AQ19" s="42"/>
      <c r="AR19" s="42" t="str">
        <f>VLOOKUP($D19,xn!$D$9:$N$169,6,0)</f>
        <v xml:space="preserve">Lấy máu bệnh nhân </v>
      </c>
      <c r="AS19" s="42"/>
      <c r="AU19" s="42"/>
    </row>
    <row r="20" spans="1:47" s="40" customFormat="1" ht="50.1" customHeight="1">
      <c r="A20" s="15"/>
      <c r="B20" s="15"/>
      <c r="C20" s="15"/>
      <c r="D20" s="15" t="str">
        <f>D19</f>
        <v>B323</v>
      </c>
      <c r="E20" s="43"/>
      <c r="F20" s="15"/>
      <c r="G20" s="15" t="s">
        <v>220</v>
      </c>
      <c r="H20" s="15">
        <f t="shared" si="0"/>
        <v>0</v>
      </c>
      <c r="I20" s="114"/>
      <c r="J20" s="15"/>
      <c r="K20" s="45"/>
      <c r="L20" s="45"/>
      <c r="M20" s="45"/>
      <c r="N20" s="42"/>
      <c r="O20" s="45"/>
      <c r="P20" s="45"/>
      <c r="Q20" s="45"/>
      <c r="R20" s="45"/>
      <c r="S20" s="42"/>
      <c r="T20" s="42"/>
      <c r="U20" s="42"/>
      <c r="V20" s="45"/>
      <c r="W20" s="45"/>
      <c r="X20" s="42"/>
      <c r="Y20" s="42"/>
      <c r="Z20" s="42"/>
      <c r="AA20" s="42"/>
      <c r="AB20" s="42"/>
      <c r="AC20" s="45"/>
      <c r="AD20" s="42"/>
      <c r="AE20" s="316"/>
      <c r="AF20" s="299"/>
      <c r="AG20" s="163"/>
      <c r="AH20" s="47"/>
      <c r="AI20" s="42"/>
      <c r="AJ20" s="42"/>
      <c r="AK20" s="42"/>
      <c r="AL20" s="42"/>
      <c r="AM20" s="42"/>
      <c r="AP20" s="42"/>
      <c r="AQ20" s="42"/>
      <c r="AR20" s="42"/>
      <c r="AS20" s="42"/>
      <c r="AU20" s="42"/>
    </row>
    <row r="21" spans="1:47" s="40" customFormat="1" ht="50.1" customHeight="1">
      <c r="A21" s="15"/>
      <c r="B21" s="15"/>
      <c r="C21" s="15"/>
      <c r="D21" s="15" t="str">
        <f>D20</f>
        <v>B323</v>
      </c>
      <c r="E21" s="43"/>
      <c r="F21" s="15"/>
      <c r="G21" s="15" t="s">
        <v>220</v>
      </c>
      <c r="H21" s="15">
        <f t="shared" si="0"/>
        <v>0</v>
      </c>
      <c r="I21" s="114"/>
      <c r="J21" s="15"/>
      <c r="K21" s="45"/>
      <c r="L21" s="45"/>
      <c r="M21" s="45"/>
      <c r="N21" s="42"/>
      <c r="O21" s="45"/>
      <c r="P21" s="45"/>
      <c r="Q21" s="45"/>
      <c r="R21" s="45"/>
      <c r="S21" s="42"/>
      <c r="T21" s="42"/>
      <c r="U21" s="42"/>
      <c r="V21" s="45"/>
      <c r="W21" s="45"/>
      <c r="X21" s="42"/>
      <c r="Y21" s="42"/>
      <c r="Z21" s="42"/>
      <c r="AA21" s="42"/>
      <c r="AB21" s="42"/>
      <c r="AC21" s="45"/>
      <c r="AD21" s="42"/>
      <c r="AE21" s="316"/>
      <c r="AF21" s="299"/>
      <c r="AG21" s="163"/>
      <c r="AH21" s="47"/>
      <c r="AI21" s="42"/>
      <c r="AJ21" s="42"/>
      <c r="AK21" s="42"/>
      <c r="AL21" s="42"/>
      <c r="AM21" s="42"/>
      <c r="AP21" s="42"/>
      <c r="AQ21" s="42"/>
      <c r="AR21" s="42"/>
      <c r="AS21" s="42"/>
      <c r="AU21" s="42"/>
    </row>
    <row r="22" spans="1:47" s="40" customFormat="1" ht="50.1" customHeight="1">
      <c r="A22" s="15" t="s">
        <v>6</v>
      </c>
      <c r="B22" s="15">
        <f>IF($E22="","",SUBTOTAL(3,$E$7:E22))</f>
        <v>6</v>
      </c>
      <c r="C22" s="15" t="str">
        <f>A22&amp;"."&amp;B22</f>
        <v>N01.6</v>
      </c>
      <c r="D22" s="15" t="s">
        <v>298</v>
      </c>
      <c r="E22" s="43" t="s">
        <v>12</v>
      </c>
      <c r="F22" s="15" t="s">
        <v>3</v>
      </c>
      <c r="G22" s="15" t="s">
        <v>221</v>
      </c>
      <c r="H22" s="15">
        <f t="shared" si="0"/>
        <v>2640</v>
      </c>
      <c r="I22" s="114"/>
      <c r="J22" s="15"/>
      <c r="K22" s="45">
        <f>VLOOKUP($D22,mắt!$D$9:$N$51,5,0)</f>
        <v>840</v>
      </c>
      <c r="L22" s="45"/>
      <c r="M22" s="45">
        <f>VLOOKUP($D22,RHM!$D$9:$N$169,5,0)</f>
        <v>1200</v>
      </c>
      <c r="N22" s="42"/>
      <c r="O22" s="45"/>
      <c r="P22" s="45"/>
      <c r="Q22" s="45"/>
      <c r="R22" s="45"/>
      <c r="S22" s="42"/>
      <c r="T22" s="45">
        <f>VLOOKUP($D22,xn!$D$9:$N$169,5,0)</f>
        <v>600</v>
      </c>
      <c r="U22" s="42"/>
      <c r="V22" s="45"/>
      <c r="W22" s="45"/>
      <c r="X22" s="42"/>
      <c r="Y22" s="42"/>
      <c r="Z22" s="42"/>
      <c r="AA22" s="42"/>
      <c r="AB22" s="42"/>
      <c r="AC22" s="45"/>
      <c r="AD22" s="42"/>
      <c r="AE22" s="316"/>
      <c r="AF22" s="299"/>
      <c r="AG22" s="163"/>
      <c r="AH22" s="47"/>
      <c r="AI22" s="42" t="str">
        <f>VLOOKUP($D22,mắt!$D$9:$N$51,6,0)</f>
        <v>Sd cho bn mổ đục thủy tinh thể, mổ lẹo</v>
      </c>
      <c r="AJ22" s="42"/>
      <c r="AK22" s="42" t="str">
        <f>VLOOKUP($D22,RHM!$D$9:$N$169,6,0)</f>
        <v xml:space="preserve">bơm rửa ống tủy trong điều trị tủy </v>
      </c>
      <c r="AL22" s="42"/>
      <c r="AM22" s="42"/>
      <c r="AP22" s="42">
        <f>VLOOKUP($D22,'Nội soi'!$D$9:$N$169,6,0)</f>
        <v>0</v>
      </c>
      <c r="AQ22" s="42"/>
      <c r="AR22" s="42" t="str">
        <f>VLOOKUP($D22,xn!$D$9:$N$169,6,0)</f>
        <v>Lấy máu bệnh nhân nhi</v>
      </c>
      <c r="AS22" s="42"/>
      <c r="AU22" s="42"/>
    </row>
    <row r="23" spans="1:47" s="40" customFormat="1" ht="22.5" customHeight="1">
      <c r="A23" s="15"/>
      <c r="B23" s="15"/>
      <c r="C23" s="15"/>
      <c r="D23" s="15" t="str">
        <f>D22</f>
        <v>B325</v>
      </c>
      <c r="E23" s="43"/>
      <c r="F23" s="15"/>
      <c r="G23" s="15" t="s">
        <v>235</v>
      </c>
      <c r="H23" s="15">
        <f t="shared" si="0"/>
        <v>0</v>
      </c>
      <c r="I23" s="114"/>
      <c r="J23" s="15"/>
      <c r="K23" s="45"/>
      <c r="L23" s="45"/>
      <c r="M23" s="45"/>
      <c r="N23" s="42"/>
      <c r="O23" s="45"/>
      <c r="P23" s="45"/>
      <c r="Q23" s="45"/>
      <c r="R23" s="45"/>
      <c r="S23" s="42"/>
      <c r="T23" s="42"/>
      <c r="U23" s="42"/>
      <c r="V23" s="45"/>
      <c r="W23" s="45"/>
      <c r="X23" s="42"/>
      <c r="Y23" s="42"/>
      <c r="Z23" s="42"/>
      <c r="AA23" s="42"/>
      <c r="AB23" s="42"/>
      <c r="AC23" s="45"/>
      <c r="AD23" s="42"/>
      <c r="AE23" s="316"/>
      <c r="AF23" s="299"/>
      <c r="AG23" s="163"/>
      <c r="AH23" s="47"/>
      <c r="AI23" s="42"/>
      <c r="AJ23" s="42"/>
      <c r="AK23" s="42"/>
      <c r="AL23" s="42"/>
      <c r="AM23" s="42"/>
      <c r="AP23" s="42"/>
      <c r="AQ23" s="42"/>
      <c r="AR23" s="42"/>
      <c r="AS23" s="42"/>
      <c r="AU23" s="42"/>
    </row>
    <row r="24" spans="1:47" s="40" customFormat="1" ht="36.75" customHeight="1">
      <c r="A24" s="15"/>
      <c r="B24" s="15"/>
      <c r="C24" s="15"/>
      <c r="D24" s="15" t="str">
        <f>D23</f>
        <v>B325</v>
      </c>
      <c r="E24" s="43"/>
      <c r="F24" s="15"/>
      <c r="G24" s="15" t="s">
        <v>220</v>
      </c>
      <c r="H24" s="15">
        <f t="shared" si="0"/>
        <v>0</v>
      </c>
      <c r="I24" s="114"/>
      <c r="J24" s="15"/>
      <c r="K24" s="45"/>
      <c r="L24" s="45"/>
      <c r="M24" s="45"/>
      <c r="N24" s="42"/>
      <c r="O24" s="45"/>
      <c r="P24" s="45"/>
      <c r="Q24" s="45"/>
      <c r="R24" s="45"/>
      <c r="S24" s="42"/>
      <c r="T24" s="42"/>
      <c r="U24" s="42"/>
      <c r="V24" s="45"/>
      <c r="W24" s="45"/>
      <c r="X24" s="42"/>
      <c r="Y24" s="42"/>
      <c r="Z24" s="42"/>
      <c r="AA24" s="42"/>
      <c r="AB24" s="42"/>
      <c r="AC24" s="45"/>
      <c r="AD24" s="42"/>
      <c r="AE24" s="316"/>
      <c r="AF24" s="299"/>
      <c r="AG24" s="163"/>
      <c r="AH24" s="47"/>
      <c r="AI24" s="42"/>
      <c r="AJ24" s="42"/>
      <c r="AK24" s="42"/>
      <c r="AL24" s="42"/>
      <c r="AM24" s="42"/>
      <c r="AP24" s="42"/>
      <c r="AQ24" s="42"/>
      <c r="AR24" s="42"/>
      <c r="AS24" s="42"/>
      <c r="AU24" s="42"/>
    </row>
    <row r="25" spans="1:47" s="40" customFormat="1" ht="50.1" customHeight="1">
      <c r="A25" s="15" t="s">
        <v>6</v>
      </c>
      <c r="B25" s="15">
        <f>IF($E25="","",SUBTOTAL(3,$E$7:E25))</f>
        <v>7</v>
      </c>
      <c r="C25" s="15" t="str">
        <f>A25&amp;"."&amp;B25</f>
        <v>N01.7</v>
      </c>
      <c r="D25" s="15" t="s">
        <v>299</v>
      </c>
      <c r="E25" s="43" t="s">
        <v>13</v>
      </c>
      <c r="F25" s="15" t="s">
        <v>3</v>
      </c>
      <c r="G25" s="15" t="s">
        <v>221</v>
      </c>
      <c r="H25" s="15">
        <f t="shared" si="0"/>
        <v>133200</v>
      </c>
      <c r="I25" s="114">
        <v>2400</v>
      </c>
      <c r="J25" s="44">
        <f>VLOOKUP($D25,GMHS!$D$9:$N$75,5,0)</f>
        <v>840</v>
      </c>
      <c r="K25" s="45">
        <f>VLOOKUP($D25,mắt!$D$9:$N$51,5,0)</f>
        <v>2400</v>
      </c>
      <c r="L25" s="45">
        <f>VLOOKUP($D25,TMH!$D$9:$N$42,5,0)</f>
        <v>120</v>
      </c>
      <c r="M25" s="45"/>
      <c r="N25" s="45">
        <f>VLOOKUP($D25,cc!$D$9:$N$92,5,0)</f>
        <v>10800</v>
      </c>
      <c r="O25" s="45">
        <f>VLOOKUP($D25,Nội!$D$9:$N$52,5,0)</f>
        <v>7200</v>
      </c>
      <c r="P25" s="45"/>
      <c r="Q25" s="45"/>
      <c r="R25" s="45">
        <f>VLOOKUP($D25,'Nội soi'!$D$9:$N$169,5,0)</f>
        <v>1200</v>
      </c>
      <c r="S25" s="45"/>
      <c r="T25" s="45">
        <f>VLOOKUP($D25,xn!$D$9:$N$169,5,0)</f>
        <v>108000</v>
      </c>
      <c r="U25" s="42"/>
      <c r="V25" s="45"/>
      <c r="W25" s="45">
        <f>VLOOKUP($D25,sản!$D$9:$N$52,5,0)</f>
        <v>240</v>
      </c>
      <c r="X25" s="45"/>
      <c r="Y25" s="45"/>
      <c r="Z25" s="42"/>
      <c r="AA25" s="42"/>
      <c r="AB25" s="42"/>
      <c r="AC25" s="45"/>
      <c r="AD25" s="42"/>
      <c r="AE25" s="316"/>
      <c r="AF25" s="299"/>
      <c r="AG25" s="163" t="str">
        <f>VLOOKUP($D25,ngoại!$C$10:$I$64,6,0)</f>
        <v>Dùng tiêm thuốc cho bệnh nhân nội trú, tiểu phẫu,hộp chống sốc.</v>
      </c>
      <c r="AH25" s="47" t="str">
        <f>VLOOKUP($D25,GMHS!$D$9:$N$75,6,0)</f>
        <v>Tiêm thuốc</v>
      </c>
      <c r="AI25" s="42" t="str">
        <f>VLOOKUP($D25,mắt!$D$9:$N$51,6,0)</f>
        <v>Sd cho bn mổ đục thủy tinh thể, mổ lẹo, thông lệ đạo</v>
      </c>
      <c r="AJ25" s="42" t="str">
        <f>VLOOKUP($D25,TMH!$D$9:$N$42,6,0)</f>
        <v xml:space="preserve">
Dùng cho BN cắt Amydan, tiểu phẫu</v>
      </c>
      <c r="AK25" s="42"/>
      <c r="AL25" s="42" t="str">
        <f>VLOOKUP($D25,cc!$D$9:$N$92,6,0)</f>
        <v>tiêm thuốc, pha thuốc
lấy máu</v>
      </c>
      <c r="AM25" s="42" t="str">
        <f>VLOOKUP($D25,Nội!$D$9:$N$52,6,0)</f>
        <v>Pha thuốc, tiêm thuốc cho người bệnh</v>
      </c>
      <c r="AP25" s="42" t="str">
        <f>VLOOKUP($D25,'Nội soi'!$D$9:$N$169,6,0)</f>
        <v>Dùng  cho BN gây mê NS</v>
      </c>
      <c r="AQ25" s="42"/>
      <c r="AR25" s="42" t="str">
        <f>VLOOKUP($D25,xn!$D$9:$N$169,6,0)</f>
        <v>Lấy máu bệnh nhân</v>
      </c>
      <c r="AS25" s="42"/>
      <c r="AU25" s="42" t="str">
        <f>VLOOKUP($D25,sản!$D$9:$N$52,6,0)</f>
        <v>Gây tê, tiêm thuốc</v>
      </c>
    </row>
    <row r="26" spans="1:47" s="40" customFormat="1" ht="50.1" customHeight="1">
      <c r="A26" s="15"/>
      <c r="B26" s="15"/>
      <c r="C26" s="15"/>
      <c r="D26" s="15" t="str">
        <f>D25</f>
        <v>BT05</v>
      </c>
      <c r="E26" s="43"/>
      <c r="F26" s="15"/>
      <c r="G26" s="15" t="s">
        <v>235</v>
      </c>
      <c r="H26" s="15">
        <f t="shared" si="0"/>
        <v>0</v>
      </c>
      <c r="I26" s="114"/>
      <c r="J26" s="15"/>
      <c r="K26" s="45"/>
      <c r="L26" s="45"/>
      <c r="M26" s="45"/>
      <c r="N26" s="42"/>
      <c r="O26" s="45"/>
      <c r="P26" s="45"/>
      <c r="Q26" s="45"/>
      <c r="R26" s="45"/>
      <c r="S26" s="42"/>
      <c r="T26" s="42"/>
      <c r="U26" s="42"/>
      <c r="V26" s="45"/>
      <c r="W26" s="45"/>
      <c r="X26" s="42"/>
      <c r="Y26" s="42"/>
      <c r="Z26" s="42"/>
      <c r="AA26" s="42"/>
      <c r="AB26" s="42"/>
      <c r="AC26" s="45"/>
      <c r="AD26" s="42"/>
      <c r="AE26" s="316"/>
      <c r="AF26" s="299"/>
      <c r="AG26" s="163"/>
      <c r="AH26" s="47"/>
      <c r="AI26" s="42"/>
      <c r="AJ26" s="42"/>
      <c r="AK26" s="42"/>
      <c r="AL26" s="42"/>
      <c r="AM26" s="42"/>
      <c r="AP26" s="42"/>
      <c r="AQ26" s="42"/>
      <c r="AR26" s="42"/>
      <c r="AS26" s="42"/>
      <c r="AU26" s="42"/>
    </row>
    <row r="27" spans="1:47" s="40" customFormat="1" ht="50.1" customHeight="1">
      <c r="A27" s="15"/>
      <c r="B27" s="15"/>
      <c r="C27" s="15"/>
      <c r="D27" s="15" t="str">
        <f>D26</f>
        <v>BT05</v>
      </c>
      <c r="E27" s="43"/>
      <c r="F27" s="15"/>
      <c r="G27" s="15" t="s">
        <v>220</v>
      </c>
      <c r="H27" s="15">
        <f t="shared" si="0"/>
        <v>0</v>
      </c>
      <c r="I27" s="114"/>
      <c r="J27" s="15"/>
      <c r="K27" s="45"/>
      <c r="L27" s="45"/>
      <c r="M27" s="45"/>
      <c r="N27" s="42"/>
      <c r="O27" s="45"/>
      <c r="P27" s="45"/>
      <c r="Q27" s="45"/>
      <c r="R27" s="45"/>
      <c r="S27" s="42"/>
      <c r="T27" s="42"/>
      <c r="U27" s="42"/>
      <c r="V27" s="45"/>
      <c r="W27" s="45"/>
      <c r="X27" s="42"/>
      <c r="Y27" s="42"/>
      <c r="Z27" s="42"/>
      <c r="AA27" s="42"/>
      <c r="AB27" s="42"/>
      <c r="AC27" s="45"/>
      <c r="AD27" s="42"/>
      <c r="AE27" s="316"/>
      <c r="AF27" s="299"/>
      <c r="AG27" s="163"/>
      <c r="AH27" s="47"/>
      <c r="AI27" s="42"/>
      <c r="AJ27" s="42"/>
      <c r="AK27" s="42"/>
      <c r="AL27" s="42"/>
      <c r="AM27" s="42"/>
      <c r="AP27" s="42"/>
      <c r="AQ27" s="42"/>
      <c r="AR27" s="42"/>
      <c r="AS27" s="42"/>
      <c r="AU27" s="42"/>
    </row>
    <row r="28" spans="1:47" s="40" customFormat="1" ht="50.1" customHeight="1">
      <c r="A28" s="15" t="s">
        <v>6</v>
      </c>
      <c r="B28" s="15">
        <f>IF($E28="","",SUBTOTAL(3,$E$7:E28))</f>
        <v>8</v>
      </c>
      <c r="C28" s="15" t="str">
        <f>A28&amp;"."&amp;B28</f>
        <v>N01.8</v>
      </c>
      <c r="D28" s="15" t="s">
        <v>300</v>
      </c>
      <c r="E28" s="43" t="s">
        <v>301</v>
      </c>
      <c r="F28" s="15" t="s">
        <v>3</v>
      </c>
      <c r="G28" s="15" t="s">
        <v>220</v>
      </c>
      <c r="H28" s="15">
        <f t="shared" si="0"/>
        <v>600</v>
      </c>
      <c r="I28" s="114"/>
      <c r="J28" s="15"/>
      <c r="K28" s="45"/>
      <c r="L28" s="45"/>
      <c r="M28" s="45"/>
      <c r="N28" s="45">
        <f>VLOOKUP($D28,cc!$D$9:$N$92,5,0)</f>
        <v>240</v>
      </c>
      <c r="O28" s="45"/>
      <c r="P28" s="45"/>
      <c r="Q28" s="45"/>
      <c r="R28" s="45">
        <f>VLOOKUP($D28,'Nội soi'!$D$9:$N$169,5,0)</f>
        <v>360</v>
      </c>
      <c r="S28" s="45"/>
      <c r="T28" s="42"/>
      <c r="U28" s="42"/>
      <c r="V28" s="45"/>
      <c r="W28" s="45"/>
      <c r="X28" s="42"/>
      <c r="Y28" s="42"/>
      <c r="Z28" s="42"/>
      <c r="AA28" s="42"/>
      <c r="AB28" s="42"/>
      <c r="AC28" s="45"/>
      <c r="AD28" s="42"/>
      <c r="AE28" s="316"/>
      <c r="AF28" s="299"/>
      <c r="AG28" s="163"/>
      <c r="AH28" s="47"/>
      <c r="AI28" s="42"/>
      <c r="AJ28" s="42"/>
      <c r="AK28" s="42"/>
      <c r="AL28" s="42" t="str">
        <f>VLOOKUP($D28,cc!$D$9:$N$92,6,0)</f>
        <v>bơm tiêm điện</v>
      </c>
      <c r="AM28" s="42">
        <f>VLOOKUP($D28,Nội!$D$9:$N$52,6,0)</f>
        <v>0</v>
      </c>
      <c r="AP28" s="42" t="str">
        <f>VLOOKUP($D28,'Nội soi'!$D$9:$N$169,6,0)</f>
        <v>Dùng bơm thuốc cho BN gây mê NS</v>
      </c>
      <c r="AQ28" s="42"/>
      <c r="AR28" s="42"/>
      <c r="AS28" s="42"/>
      <c r="AU28" s="42"/>
    </row>
    <row r="29" spans="1:47" s="40" customFormat="1" ht="50.1" customHeight="1">
      <c r="A29" s="15"/>
      <c r="B29" s="15"/>
      <c r="C29" s="15"/>
      <c r="D29" s="15" t="str">
        <f>D28</f>
        <v>BT50</v>
      </c>
      <c r="E29" s="43"/>
      <c r="F29" s="15"/>
      <c r="G29" s="15" t="s">
        <v>221</v>
      </c>
      <c r="H29" s="15">
        <f t="shared" si="0"/>
        <v>0</v>
      </c>
      <c r="I29" s="114"/>
      <c r="J29" s="15"/>
      <c r="K29" s="45"/>
      <c r="L29" s="45"/>
      <c r="M29" s="45"/>
      <c r="N29" s="42"/>
      <c r="O29" s="45"/>
      <c r="P29" s="45"/>
      <c r="Q29" s="45"/>
      <c r="R29" s="45"/>
      <c r="S29" s="42"/>
      <c r="T29" s="42"/>
      <c r="U29" s="42"/>
      <c r="V29" s="45"/>
      <c r="W29" s="45"/>
      <c r="X29" s="42"/>
      <c r="Y29" s="42"/>
      <c r="Z29" s="42"/>
      <c r="AA29" s="42"/>
      <c r="AB29" s="42"/>
      <c r="AC29" s="45"/>
      <c r="AD29" s="42"/>
      <c r="AE29" s="316"/>
      <c r="AF29" s="299"/>
      <c r="AG29" s="163"/>
      <c r="AH29" s="47"/>
      <c r="AI29" s="42"/>
      <c r="AJ29" s="42"/>
      <c r="AK29" s="42"/>
      <c r="AL29" s="42"/>
      <c r="AM29" s="42"/>
      <c r="AP29" s="42"/>
      <c r="AQ29" s="42"/>
      <c r="AR29" s="42"/>
      <c r="AS29" s="42"/>
      <c r="AU29" s="42"/>
    </row>
    <row r="30" spans="1:47" s="40" customFormat="1" ht="50.1" customHeight="1">
      <c r="A30" s="15"/>
      <c r="B30" s="15"/>
      <c r="C30" s="15"/>
      <c r="D30" s="15" t="str">
        <f>D29</f>
        <v>BT50</v>
      </c>
      <c r="E30" s="43"/>
      <c r="F30" s="15"/>
      <c r="G30" s="15" t="s">
        <v>235</v>
      </c>
      <c r="H30" s="15">
        <f t="shared" si="0"/>
        <v>0</v>
      </c>
      <c r="I30" s="114"/>
      <c r="J30" s="15"/>
      <c r="K30" s="45"/>
      <c r="L30" s="45"/>
      <c r="M30" s="45"/>
      <c r="N30" s="42"/>
      <c r="O30" s="45"/>
      <c r="P30" s="45"/>
      <c r="Q30" s="45"/>
      <c r="R30" s="45"/>
      <c r="S30" s="42"/>
      <c r="T30" s="42"/>
      <c r="U30" s="42"/>
      <c r="V30" s="45"/>
      <c r="W30" s="45"/>
      <c r="X30" s="42"/>
      <c r="Y30" s="42"/>
      <c r="Z30" s="42"/>
      <c r="AA30" s="42"/>
      <c r="AB30" s="42"/>
      <c r="AC30" s="45"/>
      <c r="AD30" s="42"/>
      <c r="AE30" s="316"/>
      <c r="AF30" s="299"/>
      <c r="AG30" s="163"/>
      <c r="AH30" s="47"/>
      <c r="AI30" s="42"/>
      <c r="AJ30" s="42"/>
      <c r="AK30" s="42"/>
      <c r="AL30" s="42"/>
      <c r="AM30" s="42"/>
      <c r="AP30" s="42"/>
      <c r="AQ30" s="42"/>
      <c r="AR30" s="42"/>
      <c r="AS30" s="42"/>
      <c r="AU30" s="42"/>
    </row>
    <row r="31" spans="1:47" s="40" customFormat="1" ht="33">
      <c r="A31" s="15" t="s">
        <v>6</v>
      </c>
      <c r="B31" s="15">
        <f>IF($E31="","",SUBTOTAL(3,$E$7:E31))</f>
        <v>9</v>
      </c>
      <c r="C31" s="15" t="str">
        <f>A31&amp;"."&amp;B31</f>
        <v>N01.9</v>
      </c>
      <c r="D31" s="15" t="s">
        <v>302</v>
      </c>
      <c r="E31" s="43" t="s">
        <v>15</v>
      </c>
      <c r="F31" s="15" t="s">
        <v>3</v>
      </c>
      <c r="G31" s="15" t="s">
        <v>220</v>
      </c>
      <c r="H31" s="15">
        <f t="shared" si="0"/>
        <v>197</v>
      </c>
      <c r="I31" s="114"/>
      <c r="J31" s="15"/>
      <c r="K31" s="45">
        <f>VLOOKUP($D31,mắt!$D$9:$N$51,5,0)</f>
        <v>72</v>
      </c>
      <c r="L31" s="45"/>
      <c r="M31" s="45"/>
      <c r="N31" s="45">
        <f>VLOOKUP($D31,cc!$D$9:$N$92,5,0)</f>
        <v>120</v>
      </c>
      <c r="O31" s="45">
        <f>VLOOKUP($D31,Nội!$D$9:$N$52,5,0)</f>
        <v>5</v>
      </c>
      <c r="P31" s="45"/>
      <c r="Q31" s="45"/>
      <c r="R31" s="45"/>
      <c r="S31" s="42"/>
      <c r="T31" s="42"/>
      <c r="U31" s="42"/>
      <c r="V31" s="45"/>
      <c r="W31" s="45"/>
      <c r="X31" s="42"/>
      <c r="Y31" s="42"/>
      <c r="Z31" s="42"/>
      <c r="AA31" s="42"/>
      <c r="AB31" s="42"/>
      <c r="AC31" s="45"/>
      <c r="AD31" s="42"/>
      <c r="AE31" s="316"/>
      <c r="AF31" s="299"/>
      <c r="AG31" s="163"/>
      <c r="AH31" s="47"/>
      <c r="AI31" s="42" t="str">
        <f>VLOOKUP($D31,mắt!$D$9:$N$51,6,0)</f>
        <v>Sd cho bn mổ đục thủy tinh thể</v>
      </c>
      <c r="AJ31" s="42"/>
      <c r="AK31" s="42"/>
      <c r="AL31" s="42" t="str">
        <f>VLOOKUP($D31,cc!$D$9:$N$92,6,0)</f>
        <v>cho ăn, rửa bàng quang</v>
      </c>
      <c r="AM31" s="42" t="str">
        <f>VLOOKUP($D31,Nội!$D$9:$N$52,6,0)</f>
        <v>Bơm thức ăn qua sonde dạ dày cho NB</v>
      </c>
      <c r="AP31" s="42">
        <f>VLOOKUP($D31,'Nội soi'!$D$9:$N$169,6,0)</f>
        <v>0</v>
      </c>
      <c r="AQ31" s="42"/>
      <c r="AR31" s="42"/>
      <c r="AS31" s="42"/>
      <c r="AU31" s="42"/>
    </row>
    <row r="32" spans="1:47" s="40" customFormat="1" ht="16.5">
      <c r="A32" s="15"/>
      <c r="B32" s="15"/>
      <c r="C32" s="15"/>
      <c r="D32" s="15" t="str">
        <f>D31</f>
        <v>B50K</v>
      </c>
      <c r="E32" s="43"/>
      <c r="F32" s="15"/>
      <c r="G32" s="15" t="s">
        <v>221</v>
      </c>
      <c r="H32" s="15">
        <f t="shared" si="0"/>
        <v>0</v>
      </c>
      <c r="I32" s="114"/>
      <c r="J32" s="15"/>
      <c r="K32" s="45"/>
      <c r="L32" s="45"/>
      <c r="M32" s="45"/>
      <c r="N32" s="42"/>
      <c r="O32" s="45"/>
      <c r="P32" s="45"/>
      <c r="Q32" s="45"/>
      <c r="R32" s="45"/>
      <c r="S32" s="42"/>
      <c r="T32" s="42"/>
      <c r="U32" s="42"/>
      <c r="V32" s="45"/>
      <c r="W32" s="45"/>
      <c r="X32" s="42"/>
      <c r="Y32" s="42"/>
      <c r="Z32" s="42"/>
      <c r="AA32" s="42"/>
      <c r="AB32" s="42"/>
      <c r="AC32" s="45"/>
      <c r="AD32" s="42"/>
      <c r="AE32" s="316"/>
      <c r="AF32" s="299"/>
      <c r="AG32" s="163"/>
      <c r="AH32" s="47"/>
      <c r="AI32" s="42"/>
      <c r="AJ32" s="42"/>
      <c r="AK32" s="42"/>
      <c r="AL32" s="42"/>
      <c r="AM32" s="42"/>
      <c r="AP32" s="42"/>
      <c r="AQ32" s="42"/>
      <c r="AR32" s="42"/>
      <c r="AS32" s="42"/>
      <c r="AU32" s="42"/>
    </row>
    <row r="33" spans="1:47" s="40" customFormat="1" ht="16.5">
      <c r="A33" s="15"/>
      <c r="B33" s="15"/>
      <c r="C33" s="15"/>
      <c r="D33" s="15" t="str">
        <f>D32</f>
        <v>B50K</v>
      </c>
      <c r="E33" s="43"/>
      <c r="F33" s="15"/>
      <c r="G33" s="15" t="s">
        <v>235</v>
      </c>
      <c r="H33" s="15">
        <f t="shared" si="0"/>
        <v>0</v>
      </c>
      <c r="I33" s="114"/>
      <c r="J33" s="15"/>
      <c r="K33" s="45"/>
      <c r="L33" s="45"/>
      <c r="M33" s="45"/>
      <c r="N33" s="42"/>
      <c r="O33" s="45"/>
      <c r="P33" s="45"/>
      <c r="Q33" s="45"/>
      <c r="R33" s="45"/>
      <c r="S33" s="42"/>
      <c r="T33" s="42"/>
      <c r="U33" s="42"/>
      <c r="V33" s="45"/>
      <c r="W33" s="45"/>
      <c r="X33" s="42"/>
      <c r="Y33" s="42"/>
      <c r="Z33" s="42"/>
      <c r="AA33" s="42"/>
      <c r="AB33" s="42"/>
      <c r="AC33" s="45"/>
      <c r="AD33" s="42"/>
      <c r="AE33" s="316"/>
      <c r="AF33" s="299"/>
      <c r="AG33" s="163"/>
      <c r="AH33" s="47"/>
      <c r="AI33" s="42"/>
      <c r="AJ33" s="42"/>
      <c r="AK33" s="42"/>
      <c r="AL33" s="42"/>
      <c r="AM33" s="42"/>
      <c r="AP33" s="42"/>
      <c r="AQ33" s="42"/>
      <c r="AR33" s="42"/>
      <c r="AS33" s="42"/>
      <c r="AU33" s="42"/>
    </row>
    <row r="34" spans="1:47" s="40" customFormat="1" ht="33">
      <c r="A34" s="15" t="s">
        <v>6</v>
      </c>
      <c r="B34" s="15">
        <f>IF($E34="","",SUBTOTAL(3,$E$7:E34))</f>
        <v>10</v>
      </c>
      <c r="C34" s="15" t="str">
        <f>A34&amp;"."&amp;B34</f>
        <v>N01.10</v>
      </c>
      <c r="D34" s="15" t="s">
        <v>303</v>
      </c>
      <c r="E34" s="43" t="s">
        <v>16</v>
      </c>
      <c r="F34" s="15" t="s">
        <v>3</v>
      </c>
      <c r="G34" s="15" t="s">
        <v>220</v>
      </c>
      <c r="H34" s="15">
        <f t="shared" si="0"/>
        <v>0</v>
      </c>
      <c r="I34" s="114"/>
      <c r="J34" s="15"/>
      <c r="K34" s="45"/>
      <c r="L34" s="45"/>
      <c r="M34" s="45"/>
      <c r="N34" s="42"/>
      <c r="O34" s="45"/>
      <c r="P34" s="45"/>
      <c r="Q34" s="45"/>
      <c r="R34" s="45"/>
      <c r="S34" s="42"/>
      <c r="T34" s="42"/>
      <c r="U34" s="42"/>
      <c r="V34" s="45"/>
      <c r="W34" s="45"/>
      <c r="X34" s="42"/>
      <c r="Y34" s="42"/>
      <c r="Z34" s="42"/>
      <c r="AA34" s="42"/>
      <c r="AB34" s="42"/>
      <c r="AC34" s="45"/>
      <c r="AD34" s="42"/>
      <c r="AE34" s="316"/>
      <c r="AF34" s="299"/>
      <c r="AG34" s="163"/>
      <c r="AH34" s="47"/>
      <c r="AI34" s="42"/>
      <c r="AJ34" s="42"/>
      <c r="AK34" s="42"/>
      <c r="AL34" s="42"/>
      <c r="AM34" s="42"/>
      <c r="AP34" s="42">
        <f>VLOOKUP($D34,'Nội soi'!$D$9:$N$169,6,0)</f>
        <v>0</v>
      </c>
      <c r="AQ34" s="42"/>
      <c r="AR34" s="42"/>
      <c r="AS34" s="42"/>
      <c r="AU34" s="42"/>
    </row>
    <row r="35" spans="1:47" s="40" customFormat="1" ht="16.5">
      <c r="A35" s="15"/>
      <c r="B35" s="15"/>
      <c r="C35" s="15"/>
      <c r="D35" s="15" t="str">
        <f>D34</f>
        <v>BTIS</v>
      </c>
      <c r="E35" s="43"/>
      <c r="F35" s="15"/>
      <c r="G35" s="15" t="s">
        <v>221</v>
      </c>
      <c r="H35" s="15">
        <f t="shared" si="0"/>
        <v>0</v>
      </c>
      <c r="I35" s="114"/>
      <c r="J35" s="15"/>
      <c r="K35" s="45"/>
      <c r="L35" s="45"/>
      <c r="M35" s="45"/>
      <c r="N35" s="42"/>
      <c r="O35" s="45"/>
      <c r="P35" s="45"/>
      <c r="Q35" s="45"/>
      <c r="R35" s="45"/>
      <c r="S35" s="42"/>
      <c r="T35" s="42"/>
      <c r="U35" s="42"/>
      <c r="V35" s="45"/>
      <c r="W35" s="45"/>
      <c r="X35" s="42"/>
      <c r="Y35" s="42"/>
      <c r="Z35" s="42"/>
      <c r="AA35" s="42"/>
      <c r="AB35" s="42"/>
      <c r="AC35" s="45"/>
      <c r="AD35" s="42"/>
      <c r="AE35" s="316"/>
      <c r="AF35" s="299"/>
      <c r="AG35" s="163"/>
      <c r="AH35" s="47"/>
      <c r="AI35" s="42"/>
      <c r="AJ35" s="42"/>
      <c r="AK35" s="42"/>
      <c r="AL35" s="42"/>
      <c r="AM35" s="42"/>
      <c r="AP35" s="42"/>
      <c r="AQ35" s="42"/>
      <c r="AR35" s="42"/>
      <c r="AS35" s="42"/>
      <c r="AU35" s="42"/>
    </row>
    <row r="36" spans="1:47" s="40" customFormat="1" ht="16.5">
      <c r="A36" s="15"/>
      <c r="B36" s="15"/>
      <c r="C36" s="15"/>
      <c r="D36" s="15" t="str">
        <f>D35</f>
        <v>BTIS</v>
      </c>
      <c r="E36" s="43"/>
      <c r="F36" s="15"/>
      <c r="G36" s="15" t="s">
        <v>235</v>
      </c>
      <c r="H36" s="15">
        <f t="shared" si="0"/>
        <v>0</v>
      </c>
      <c r="I36" s="114"/>
      <c r="J36" s="15"/>
      <c r="K36" s="45"/>
      <c r="L36" s="45"/>
      <c r="M36" s="45"/>
      <c r="N36" s="42"/>
      <c r="O36" s="45"/>
      <c r="P36" s="45"/>
      <c r="Q36" s="45"/>
      <c r="R36" s="45"/>
      <c r="S36" s="42"/>
      <c r="T36" s="42"/>
      <c r="U36" s="42"/>
      <c r="V36" s="45"/>
      <c r="W36" s="45"/>
      <c r="X36" s="42"/>
      <c r="Y36" s="42"/>
      <c r="Z36" s="42"/>
      <c r="AA36" s="42"/>
      <c r="AB36" s="42"/>
      <c r="AC36" s="45"/>
      <c r="AD36" s="42"/>
      <c r="AE36" s="316"/>
      <c r="AF36" s="299"/>
      <c r="AG36" s="163"/>
      <c r="AH36" s="47"/>
      <c r="AI36" s="42"/>
      <c r="AJ36" s="42"/>
      <c r="AK36" s="42"/>
      <c r="AL36" s="42"/>
      <c r="AM36" s="42"/>
      <c r="AP36" s="42"/>
      <c r="AQ36" s="42"/>
      <c r="AR36" s="42"/>
      <c r="AS36" s="42"/>
      <c r="AU36" s="42"/>
    </row>
    <row r="37" spans="1:47" s="40" customFormat="1" ht="33">
      <c r="A37" s="15" t="s">
        <v>6</v>
      </c>
      <c r="B37" s="15">
        <f>IF($E37="","",SUBTOTAL(3,$E$7:E37))</f>
        <v>11</v>
      </c>
      <c r="C37" s="15" t="str">
        <f>A37&amp;"."&amp;B37</f>
        <v>N01.11</v>
      </c>
      <c r="D37" s="15" t="s">
        <v>304</v>
      </c>
      <c r="E37" s="43" t="s">
        <v>17</v>
      </c>
      <c r="F37" s="15" t="s">
        <v>3</v>
      </c>
      <c r="G37" s="15" t="s">
        <v>220</v>
      </c>
      <c r="H37" s="15">
        <f t="shared" si="0"/>
        <v>13956</v>
      </c>
      <c r="I37" s="114">
        <v>1500</v>
      </c>
      <c r="J37" s="44">
        <f>VLOOKUP($D37,GMHS!$D$9:$N$75,5,0)</f>
        <v>1320</v>
      </c>
      <c r="K37" s="45">
        <f>VLOOKUP($D37,mắt!$D$9:$N$51,5,0)</f>
        <v>72</v>
      </c>
      <c r="L37" s="45">
        <f>VLOOKUP($D37,TMH!$D$9:$N$42,5,0)</f>
        <v>144</v>
      </c>
      <c r="M37" s="45"/>
      <c r="N37" s="45">
        <f>VLOOKUP($D37,cc!$D$9:$N$92,5,0)</f>
        <v>3600</v>
      </c>
      <c r="O37" s="45">
        <f>VLOOKUP($D37,Nội!$D$9:$N$52,5,0)</f>
        <v>6000</v>
      </c>
      <c r="P37" s="45"/>
      <c r="Q37" s="45"/>
      <c r="R37" s="45">
        <f>VLOOKUP($D37,'Nội soi'!$D$9:$N$169,5,0)</f>
        <v>1200</v>
      </c>
      <c r="S37" s="45"/>
      <c r="T37" s="42"/>
      <c r="U37" s="42"/>
      <c r="V37" s="45"/>
      <c r="W37" s="45">
        <f>VLOOKUP($D37,sản!$D$9:$N$52,5,0)</f>
        <v>120</v>
      </c>
      <c r="X37" s="45"/>
      <c r="Y37" s="45"/>
      <c r="Z37" s="42"/>
      <c r="AA37" s="42"/>
      <c r="AB37" s="42"/>
      <c r="AC37" s="45"/>
      <c r="AD37" s="42"/>
      <c r="AE37" s="316"/>
      <c r="AF37" s="299"/>
      <c r="AG37" s="163" t="str">
        <f>VLOOKUP($D37,ngoại!$C$10:$I$64,6,0)</f>
        <v>Pha thuốc, rút thuốc
có thể tích lớn</v>
      </c>
      <c r="AH37" s="47" t="str">
        <f>VLOOKUP($D37,GMHS!$D$9:$N$75,6,0)</f>
        <v>Pha thuốc</v>
      </c>
      <c r="AI37" s="42" t="str">
        <f>VLOOKUP($D37,mắt!$D$9:$N$51,6,0)</f>
        <v>Sd cho bn mổ đục thủy tinh thể</v>
      </c>
      <c r="AJ37" s="42" t="str">
        <f>VLOOKUP($D37,TMH!$D$9:$N$42,6,0)</f>
        <v>Dùng cho BN cắt Amydan</v>
      </c>
      <c r="AK37" s="42"/>
      <c r="AL37" s="42" t="str">
        <f>VLOOKUP($D37,cc!$D$9:$N$92,6,0)</f>
        <v>pha thuốc</v>
      </c>
      <c r="AM37" s="42" t="str">
        <f>VLOOKUP($D37,Nội!$D$9:$N$52,6,0)</f>
        <v>Pha thuốc, rút thuốc tiêm</v>
      </c>
      <c r="AP37" s="42" t="str">
        <f>VLOOKUP($D37,'Nội soi'!$D$9:$N$169,6,0)</f>
        <v>Dùng  cho BN gây mê NS</v>
      </c>
      <c r="AQ37" s="42"/>
      <c r="AR37" s="42"/>
      <c r="AS37" s="42"/>
      <c r="AU37" s="42" t="str">
        <f>VLOOKUP($D37,sản!$D$9:$N$52,6,0)</f>
        <v>Pha thuốc</v>
      </c>
    </row>
    <row r="38" spans="1:47" s="40" customFormat="1" ht="16.5">
      <c r="A38" s="15"/>
      <c r="B38" s="15"/>
      <c r="C38" s="15"/>
      <c r="D38" s="15" t="str">
        <f>D37</f>
        <v>KT18</v>
      </c>
      <c r="E38" s="43"/>
      <c r="F38" s="15"/>
      <c r="G38" s="15" t="s">
        <v>221</v>
      </c>
      <c r="H38" s="15">
        <f t="shared" si="0"/>
        <v>0</v>
      </c>
      <c r="I38" s="114"/>
      <c r="J38" s="15"/>
      <c r="K38" s="45"/>
      <c r="L38" s="45"/>
      <c r="M38" s="45"/>
      <c r="N38" s="42"/>
      <c r="O38" s="45"/>
      <c r="P38" s="45"/>
      <c r="Q38" s="45"/>
      <c r="R38" s="45"/>
      <c r="S38" s="42"/>
      <c r="T38" s="42"/>
      <c r="U38" s="42"/>
      <c r="V38" s="45"/>
      <c r="W38" s="45"/>
      <c r="X38" s="42"/>
      <c r="Y38" s="42"/>
      <c r="Z38" s="42"/>
      <c r="AA38" s="42"/>
      <c r="AB38" s="42"/>
      <c r="AC38" s="45"/>
      <c r="AD38" s="42"/>
      <c r="AE38" s="316"/>
      <c r="AF38" s="299"/>
      <c r="AG38" s="163"/>
      <c r="AH38" s="47"/>
      <c r="AI38" s="42"/>
      <c r="AJ38" s="42"/>
      <c r="AK38" s="42"/>
      <c r="AL38" s="42"/>
      <c r="AM38" s="42"/>
      <c r="AP38" s="42"/>
      <c r="AQ38" s="42"/>
      <c r="AR38" s="42"/>
      <c r="AS38" s="42"/>
      <c r="AU38" s="42"/>
    </row>
    <row r="39" spans="1:47" s="40" customFormat="1" ht="16.5">
      <c r="A39" s="15"/>
      <c r="B39" s="15"/>
      <c r="C39" s="15"/>
      <c r="D39" s="15" t="str">
        <f>D38</f>
        <v>KT18</v>
      </c>
      <c r="E39" s="43"/>
      <c r="F39" s="15"/>
      <c r="G39" s="15" t="s">
        <v>235</v>
      </c>
      <c r="H39" s="15">
        <f t="shared" si="0"/>
        <v>0</v>
      </c>
      <c r="I39" s="114"/>
      <c r="J39" s="15"/>
      <c r="K39" s="45"/>
      <c r="L39" s="45"/>
      <c r="M39" s="45"/>
      <c r="N39" s="42"/>
      <c r="O39" s="45"/>
      <c r="P39" s="45"/>
      <c r="Q39" s="45"/>
      <c r="R39" s="45"/>
      <c r="S39" s="42"/>
      <c r="T39" s="42"/>
      <c r="U39" s="42"/>
      <c r="V39" s="45"/>
      <c r="W39" s="45"/>
      <c r="X39" s="42"/>
      <c r="Y39" s="42"/>
      <c r="Z39" s="42"/>
      <c r="AA39" s="42"/>
      <c r="AB39" s="42"/>
      <c r="AC39" s="45"/>
      <c r="AD39" s="42"/>
      <c r="AE39" s="316"/>
      <c r="AF39" s="299"/>
      <c r="AG39" s="163"/>
      <c r="AH39" s="47"/>
      <c r="AI39" s="42"/>
      <c r="AJ39" s="42"/>
      <c r="AK39" s="42"/>
      <c r="AL39" s="42"/>
      <c r="AM39" s="42"/>
      <c r="AP39" s="42"/>
      <c r="AQ39" s="42"/>
      <c r="AR39" s="42"/>
      <c r="AS39" s="42"/>
      <c r="AU39" s="42"/>
    </row>
    <row r="40" spans="1:47" s="46" customFormat="1" ht="16.5">
      <c r="A40" s="15" t="s">
        <v>6</v>
      </c>
      <c r="B40" s="15">
        <f>IF($E40="","",SUBTOTAL(3,$E$7:E40))</f>
        <v>12</v>
      </c>
      <c r="C40" s="15" t="str">
        <f>A40&amp;"."&amp;B40</f>
        <v>N01.12</v>
      </c>
      <c r="D40" s="15" t="s">
        <v>305</v>
      </c>
      <c r="E40" s="43" t="s">
        <v>306</v>
      </c>
      <c r="F40" s="44" t="s">
        <v>3</v>
      </c>
      <c r="G40" s="15" t="s">
        <v>220</v>
      </c>
      <c r="H40" s="15">
        <f t="shared" si="0"/>
        <v>7200</v>
      </c>
      <c r="I40" s="114"/>
      <c r="J40" s="15"/>
      <c r="K40" s="45"/>
      <c r="L40" s="45"/>
      <c r="M40" s="45"/>
      <c r="N40" s="42"/>
      <c r="O40" s="45"/>
      <c r="P40" s="45"/>
      <c r="Q40" s="45"/>
      <c r="R40" s="45"/>
      <c r="S40" s="42"/>
      <c r="T40" s="42"/>
      <c r="U40" s="45">
        <f>VLOOKUP($D40,YHCT!$D$9:$N$45,5,0)</f>
        <v>7200</v>
      </c>
      <c r="V40" s="45"/>
      <c r="W40" s="45"/>
      <c r="X40" s="45"/>
      <c r="Y40" s="45"/>
      <c r="Z40" s="45"/>
      <c r="AA40" s="45"/>
      <c r="AB40" s="45"/>
      <c r="AC40" s="45"/>
      <c r="AD40" s="45"/>
      <c r="AE40" s="322"/>
      <c r="AF40" s="313"/>
      <c r="AG40" s="163"/>
      <c r="AH40" s="47"/>
      <c r="AI40" s="42"/>
      <c r="AJ40" s="42"/>
      <c r="AK40" s="42"/>
      <c r="AL40" s="42"/>
      <c r="AM40" s="42"/>
      <c r="AO40" s="40"/>
      <c r="AP40" s="42">
        <f>VLOOKUP($D40,'Nội soi'!$D$9:$N$169,6,0)</f>
        <v>0</v>
      </c>
      <c r="AQ40" s="42"/>
      <c r="AR40" s="42"/>
      <c r="AU40" s="42"/>
    </row>
    <row r="41" spans="1:47" s="46" customFormat="1" ht="16.5">
      <c r="A41" s="15"/>
      <c r="B41" s="15"/>
      <c r="C41" s="15"/>
      <c r="D41" s="15" t="str">
        <f>D40</f>
        <v>KT23</v>
      </c>
      <c r="E41" s="43"/>
      <c r="F41" s="44"/>
      <c r="G41" s="15" t="s">
        <v>221</v>
      </c>
      <c r="H41" s="15">
        <f t="shared" si="0"/>
        <v>0</v>
      </c>
      <c r="I41" s="114"/>
      <c r="J41" s="15"/>
      <c r="K41" s="45"/>
      <c r="L41" s="45"/>
      <c r="M41" s="45"/>
      <c r="N41" s="42"/>
      <c r="O41" s="45"/>
      <c r="P41" s="45"/>
      <c r="Q41" s="45"/>
      <c r="R41" s="45"/>
      <c r="S41" s="42"/>
      <c r="T41" s="42"/>
      <c r="U41" s="42"/>
      <c r="V41" s="45"/>
      <c r="W41" s="45"/>
      <c r="X41" s="45"/>
      <c r="Y41" s="45"/>
      <c r="Z41" s="45"/>
      <c r="AA41" s="45"/>
      <c r="AB41" s="45"/>
      <c r="AC41" s="45"/>
      <c r="AD41" s="45"/>
      <c r="AE41" s="322"/>
      <c r="AF41" s="313"/>
      <c r="AG41" s="163"/>
      <c r="AH41" s="47"/>
      <c r="AI41" s="42"/>
      <c r="AJ41" s="42"/>
      <c r="AK41" s="42"/>
      <c r="AL41" s="42"/>
      <c r="AM41" s="42"/>
      <c r="AO41" s="40"/>
      <c r="AP41" s="42"/>
      <c r="AQ41" s="42"/>
      <c r="AR41" s="42"/>
      <c r="AS41" s="42"/>
      <c r="AU41" s="42"/>
    </row>
    <row r="42" spans="1:47" s="46" customFormat="1" ht="16.5">
      <c r="A42" s="15"/>
      <c r="B42" s="15"/>
      <c r="C42" s="15"/>
      <c r="D42" s="15" t="str">
        <f>D41</f>
        <v>KT23</v>
      </c>
      <c r="E42" s="43"/>
      <c r="F42" s="44"/>
      <c r="G42" s="15" t="s">
        <v>235</v>
      </c>
      <c r="H42" s="15">
        <f t="shared" si="0"/>
        <v>0</v>
      </c>
      <c r="I42" s="114"/>
      <c r="J42" s="15"/>
      <c r="K42" s="45"/>
      <c r="L42" s="45"/>
      <c r="M42" s="45"/>
      <c r="N42" s="42"/>
      <c r="O42" s="45"/>
      <c r="P42" s="45"/>
      <c r="Q42" s="45"/>
      <c r="R42" s="45"/>
      <c r="S42" s="42"/>
      <c r="T42" s="42"/>
      <c r="U42" s="42"/>
      <c r="V42" s="45"/>
      <c r="W42" s="45"/>
      <c r="X42" s="45"/>
      <c r="Y42" s="45"/>
      <c r="Z42" s="45"/>
      <c r="AA42" s="45"/>
      <c r="AB42" s="45"/>
      <c r="AC42" s="45"/>
      <c r="AD42" s="45"/>
      <c r="AE42" s="322"/>
      <c r="AF42" s="313"/>
      <c r="AG42" s="163"/>
      <c r="AH42" s="47"/>
      <c r="AI42" s="42"/>
      <c r="AJ42" s="42"/>
      <c r="AK42" s="42"/>
      <c r="AL42" s="42"/>
      <c r="AM42" s="42"/>
      <c r="AO42" s="40"/>
      <c r="AP42" s="42"/>
      <c r="AQ42" s="42"/>
      <c r="AR42" s="42"/>
      <c r="AS42" s="42"/>
      <c r="AU42" s="42"/>
    </row>
    <row r="43" spans="1:47" s="40" customFormat="1" ht="18" customHeight="1">
      <c r="A43" s="15" t="s">
        <v>6</v>
      </c>
      <c r="B43" s="15">
        <f>IF($E43="","",SUBTOTAL(3,$E$7:E43))</f>
        <v>13</v>
      </c>
      <c r="C43" s="15" t="str">
        <f>A43&amp;"."&amp;B43</f>
        <v>N01.13</v>
      </c>
      <c r="D43" s="15" t="s">
        <v>307</v>
      </c>
      <c r="E43" s="43" t="s">
        <v>18</v>
      </c>
      <c r="F43" s="15" t="s">
        <v>3</v>
      </c>
      <c r="G43" s="15" t="s">
        <v>220</v>
      </c>
      <c r="H43" s="15">
        <f t="shared" si="0"/>
        <v>1800</v>
      </c>
      <c r="I43" s="114"/>
      <c r="J43" s="15"/>
      <c r="K43" s="45">
        <f>VLOOKUP($D43,mắt!$D$9:$N$51,5,0)</f>
        <v>1800</v>
      </c>
      <c r="L43" s="45"/>
      <c r="M43" s="45"/>
      <c r="N43" s="42"/>
      <c r="O43" s="45"/>
      <c r="P43" s="45"/>
      <c r="Q43" s="45"/>
      <c r="R43" s="45"/>
      <c r="S43" s="42"/>
      <c r="T43" s="42"/>
      <c r="U43" s="42"/>
      <c r="V43" s="45"/>
      <c r="W43" s="45"/>
      <c r="X43" s="42"/>
      <c r="Y43" s="42"/>
      <c r="Z43" s="42"/>
      <c r="AA43" s="42"/>
      <c r="AB43" s="42"/>
      <c r="AC43" s="45"/>
      <c r="AD43" s="42"/>
      <c r="AE43" s="316"/>
      <c r="AF43" s="299"/>
      <c r="AG43" s="163"/>
      <c r="AH43" s="47"/>
      <c r="AI43" s="42" t="str">
        <f>VLOOKUP($D43,mắt!$D$9:$N$51,6,0)</f>
        <v>Sd cho bn mổ đục thủy tinh thể, lấy dị vật, sạn vôi</v>
      </c>
      <c r="AJ43" s="42"/>
      <c r="AK43" s="42"/>
      <c r="AL43" s="42"/>
      <c r="AM43" s="42"/>
      <c r="AP43" s="42">
        <f>VLOOKUP($D43,'Nội soi'!$D$9:$N$169,6,0)</f>
        <v>0</v>
      </c>
      <c r="AQ43" s="42"/>
      <c r="AR43" s="42"/>
      <c r="AS43" s="42"/>
      <c r="AU43" s="42"/>
    </row>
    <row r="44" spans="1:47" s="40" customFormat="1" ht="18" customHeight="1">
      <c r="A44" s="15"/>
      <c r="B44" s="15"/>
      <c r="C44" s="15"/>
      <c r="D44" s="15" t="str">
        <f>D43</f>
        <v>KT25</v>
      </c>
      <c r="E44" s="43"/>
      <c r="F44" s="15"/>
      <c r="G44" s="15" t="s">
        <v>221</v>
      </c>
      <c r="H44" s="15">
        <f t="shared" si="0"/>
        <v>0</v>
      </c>
      <c r="I44" s="114"/>
      <c r="J44" s="15"/>
      <c r="K44" s="45"/>
      <c r="L44" s="45"/>
      <c r="M44" s="45"/>
      <c r="N44" s="42"/>
      <c r="O44" s="45"/>
      <c r="P44" s="45"/>
      <c r="Q44" s="45"/>
      <c r="R44" s="45"/>
      <c r="S44" s="42"/>
      <c r="T44" s="42"/>
      <c r="U44" s="42"/>
      <c r="V44" s="45"/>
      <c r="W44" s="45"/>
      <c r="X44" s="42"/>
      <c r="Y44" s="42"/>
      <c r="Z44" s="42"/>
      <c r="AA44" s="42"/>
      <c r="AB44" s="42"/>
      <c r="AC44" s="45"/>
      <c r="AD44" s="42"/>
      <c r="AE44" s="316"/>
      <c r="AF44" s="299"/>
      <c r="AG44" s="163"/>
      <c r="AH44" s="47"/>
      <c r="AI44" s="42"/>
      <c r="AJ44" s="42"/>
      <c r="AK44" s="42"/>
      <c r="AL44" s="42"/>
      <c r="AM44" s="42"/>
      <c r="AP44" s="42"/>
      <c r="AQ44" s="42"/>
      <c r="AR44" s="42"/>
      <c r="AS44" s="42"/>
      <c r="AU44" s="42"/>
    </row>
    <row r="45" spans="1:47" s="40" customFormat="1" ht="18" customHeight="1">
      <c r="A45" s="15"/>
      <c r="B45" s="15"/>
      <c r="C45" s="15"/>
      <c r="D45" s="15" t="str">
        <f>D44</f>
        <v>KT25</v>
      </c>
      <c r="E45" s="43"/>
      <c r="F45" s="15"/>
      <c r="G45" s="15" t="s">
        <v>235</v>
      </c>
      <c r="H45" s="15">
        <f t="shared" si="0"/>
        <v>0</v>
      </c>
      <c r="I45" s="114"/>
      <c r="J45" s="15"/>
      <c r="K45" s="45"/>
      <c r="L45" s="45"/>
      <c r="M45" s="45"/>
      <c r="N45" s="42"/>
      <c r="O45" s="45"/>
      <c r="P45" s="45"/>
      <c r="Q45" s="45"/>
      <c r="R45" s="45"/>
      <c r="S45" s="42"/>
      <c r="T45" s="42"/>
      <c r="U45" s="42"/>
      <c r="V45" s="45"/>
      <c r="W45" s="45"/>
      <c r="X45" s="42"/>
      <c r="Y45" s="42"/>
      <c r="Z45" s="42"/>
      <c r="AA45" s="42"/>
      <c r="AB45" s="42"/>
      <c r="AC45" s="45"/>
      <c r="AD45" s="42"/>
      <c r="AE45" s="316"/>
      <c r="AF45" s="299"/>
      <c r="AG45" s="163"/>
      <c r="AH45" s="47"/>
      <c r="AI45" s="42"/>
      <c r="AJ45" s="42"/>
      <c r="AK45" s="42"/>
      <c r="AL45" s="42"/>
      <c r="AM45" s="42"/>
      <c r="AP45" s="42"/>
      <c r="AQ45" s="42"/>
      <c r="AR45" s="42"/>
      <c r="AS45" s="42"/>
      <c r="AU45" s="42"/>
    </row>
    <row r="46" spans="1:47" s="40" customFormat="1" ht="16.5">
      <c r="A46" s="15" t="s">
        <v>6</v>
      </c>
      <c r="B46" s="15">
        <f>IF($E46="","",SUBTOTAL(3,$E$7:E46))</f>
        <v>14</v>
      </c>
      <c r="C46" s="15" t="str">
        <f>A46&amp;"."&amp;B46</f>
        <v>N01.14</v>
      </c>
      <c r="D46" s="15" t="s">
        <v>308</v>
      </c>
      <c r="E46" s="43" t="s">
        <v>123</v>
      </c>
      <c r="F46" s="15" t="s">
        <v>3</v>
      </c>
      <c r="G46" s="15" t="s">
        <v>220</v>
      </c>
      <c r="H46" s="15">
        <f t="shared" si="0"/>
        <v>1320</v>
      </c>
      <c r="I46" s="114"/>
      <c r="J46" s="15"/>
      <c r="K46" s="45">
        <f>VLOOKUP($D46,mắt!$D$9:$N$51,5,0)</f>
        <v>1320</v>
      </c>
      <c r="L46" s="45"/>
      <c r="M46" s="45"/>
      <c r="N46" s="42"/>
      <c r="O46" s="45"/>
      <c r="P46" s="45"/>
      <c r="Q46" s="45"/>
      <c r="R46" s="45"/>
      <c r="S46" s="42"/>
      <c r="T46" s="42"/>
      <c r="U46" s="42"/>
      <c r="V46" s="45"/>
      <c r="W46" s="45"/>
      <c r="X46" s="42"/>
      <c r="Y46" s="42"/>
      <c r="Z46" s="42"/>
      <c r="AA46" s="42"/>
      <c r="AB46" s="42"/>
      <c r="AC46" s="45"/>
      <c r="AD46" s="42"/>
      <c r="AE46" s="316"/>
      <c r="AF46" s="299"/>
      <c r="AG46" s="163"/>
      <c r="AH46" s="47"/>
      <c r="AI46" s="42" t="str">
        <f>VLOOKUP($D46,mắt!$D$9:$N$51,6,0)</f>
        <v>Sd cho bn mổ đục thủy tinh thể</v>
      </c>
      <c r="AJ46" s="42"/>
      <c r="AK46" s="42"/>
      <c r="AL46" s="42"/>
      <c r="AM46" s="42"/>
      <c r="AP46" s="42">
        <f>VLOOKUP($D46,'Nội soi'!$D$9:$N$169,6,0)</f>
        <v>0</v>
      </c>
      <c r="AQ46" s="42"/>
      <c r="AR46" s="42"/>
      <c r="AS46" s="42"/>
      <c r="AU46" s="42"/>
    </row>
    <row r="47" spans="1:47" s="40" customFormat="1" ht="16.5">
      <c r="A47" s="15"/>
      <c r="B47" s="15"/>
      <c r="C47" s="15"/>
      <c r="D47" s="15" t="str">
        <f>D46</f>
        <v>KHCP</v>
      </c>
      <c r="E47" s="43"/>
      <c r="F47" s="15"/>
      <c r="G47" s="15" t="s">
        <v>221</v>
      </c>
      <c r="H47" s="15">
        <f t="shared" si="0"/>
        <v>0</v>
      </c>
      <c r="I47" s="114"/>
      <c r="J47" s="15"/>
      <c r="K47" s="45"/>
      <c r="L47" s="45"/>
      <c r="M47" s="45"/>
      <c r="N47" s="42"/>
      <c r="O47" s="45"/>
      <c r="P47" s="45"/>
      <c r="Q47" s="45"/>
      <c r="R47" s="45"/>
      <c r="S47" s="42"/>
      <c r="T47" s="42"/>
      <c r="U47" s="42"/>
      <c r="V47" s="45"/>
      <c r="W47" s="45"/>
      <c r="X47" s="42"/>
      <c r="Y47" s="42"/>
      <c r="Z47" s="42"/>
      <c r="AA47" s="42"/>
      <c r="AB47" s="42"/>
      <c r="AC47" s="45"/>
      <c r="AD47" s="42"/>
      <c r="AE47" s="316"/>
      <c r="AF47" s="299"/>
      <c r="AG47" s="163"/>
      <c r="AH47" s="47"/>
      <c r="AI47" s="42"/>
      <c r="AJ47" s="42"/>
      <c r="AK47" s="42"/>
      <c r="AL47" s="42"/>
      <c r="AM47" s="42"/>
      <c r="AP47" s="42"/>
      <c r="AQ47" s="42"/>
      <c r="AR47" s="42"/>
      <c r="AS47" s="42"/>
      <c r="AU47" s="42"/>
    </row>
    <row r="48" spans="1:47" s="40" customFormat="1" ht="16.5">
      <c r="A48" s="15"/>
      <c r="B48" s="15"/>
      <c r="C48" s="15"/>
      <c r="D48" s="15" t="str">
        <f>D47</f>
        <v>KHCP</v>
      </c>
      <c r="E48" s="43"/>
      <c r="F48" s="15"/>
      <c r="G48" s="15" t="s">
        <v>235</v>
      </c>
      <c r="H48" s="15">
        <f t="shared" si="0"/>
        <v>0</v>
      </c>
      <c r="I48" s="114"/>
      <c r="J48" s="15"/>
      <c r="K48" s="45"/>
      <c r="L48" s="45"/>
      <c r="M48" s="45"/>
      <c r="N48" s="42"/>
      <c r="O48" s="45"/>
      <c r="P48" s="45"/>
      <c r="Q48" s="45"/>
      <c r="R48" s="45"/>
      <c r="S48" s="42"/>
      <c r="T48" s="42"/>
      <c r="U48" s="42"/>
      <c r="V48" s="45"/>
      <c r="W48" s="45"/>
      <c r="X48" s="42"/>
      <c r="Y48" s="42"/>
      <c r="Z48" s="42"/>
      <c r="AA48" s="42"/>
      <c r="AB48" s="42"/>
      <c r="AC48" s="45"/>
      <c r="AD48" s="42"/>
      <c r="AE48" s="316"/>
      <c r="AF48" s="299"/>
      <c r="AG48" s="163"/>
      <c r="AH48" s="47"/>
      <c r="AI48" s="42"/>
      <c r="AJ48" s="42"/>
      <c r="AK48" s="42"/>
      <c r="AL48" s="42"/>
      <c r="AM48" s="42"/>
      <c r="AP48" s="42"/>
      <c r="AQ48" s="42"/>
      <c r="AR48" s="42"/>
      <c r="AS48" s="42"/>
      <c r="AU48" s="42"/>
    </row>
    <row r="49" spans="1:47" s="40" customFormat="1" ht="33">
      <c r="A49" s="15" t="s">
        <v>6</v>
      </c>
      <c r="B49" s="15">
        <f>IF($E49="","",SUBTOTAL(3,$E$7:E49))</f>
        <v>15</v>
      </c>
      <c r="C49" s="15" t="str">
        <f>A49&amp;"."&amp;B49</f>
        <v>N01.15</v>
      </c>
      <c r="D49" s="15" t="s">
        <v>309</v>
      </c>
      <c r="E49" s="43" t="s">
        <v>247</v>
      </c>
      <c r="F49" s="15" t="s">
        <v>3</v>
      </c>
      <c r="G49" s="15" t="s">
        <v>220</v>
      </c>
      <c r="H49" s="15">
        <f t="shared" si="0"/>
        <v>120</v>
      </c>
      <c r="I49" s="114"/>
      <c r="J49" s="15"/>
      <c r="K49" s="45"/>
      <c r="L49" s="45"/>
      <c r="M49" s="45"/>
      <c r="N49" s="42"/>
      <c r="O49" s="45"/>
      <c r="P49" s="45"/>
      <c r="Q49" s="45"/>
      <c r="R49" s="45"/>
      <c r="S49" s="42"/>
      <c r="T49" s="42"/>
      <c r="U49" s="42"/>
      <c r="V49" s="45"/>
      <c r="W49" s="45">
        <f>VLOOKUP($D49,sản!$D$9:$N$52,5,0)</f>
        <v>120</v>
      </c>
      <c r="X49" s="45"/>
      <c r="Y49" s="45"/>
      <c r="Z49" s="42"/>
      <c r="AA49" s="42"/>
      <c r="AB49" s="42"/>
      <c r="AC49" s="45"/>
      <c r="AD49" s="42"/>
      <c r="AE49" s="316"/>
      <c r="AF49" s="299"/>
      <c r="AG49" s="163"/>
      <c r="AH49" s="47"/>
      <c r="AI49" s="42"/>
      <c r="AJ49" s="42"/>
      <c r="AK49" s="42"/>
      <c r="AL49" s="42"/>
      <c r="AM49" s="42"/>
      <c r="AP49" s="42">
        <f>VLOOKUP($D49,'Nội soi'!$D$9:$N$169,6,0)</f>
        <v>0</v>
      </c>
      <c r="AQ49" s="42"/>
      <c r="AR49" s="42"/>
      <c r="AS49" s="42"/>
      <c r="AU49" s="42" t="str">
        <f>VLOOKUP($D49,sản!$D$9:$N$52,6,0)</f>
        <v>Truyền dịch, truyền thuốc qua tĩnh mạch</v>
      </c>
    </row>
    <row r="50" spans="1:47" s="40" customFormat="1" ht="16.5">
      <c r="A50" s="15"/>
      <c r="B50" s="15"/>
      <c r="C50" s="15"/>
      <c r="D50" s="15" t="str">
        <f>D49</f>
        <v>CB23</v>
      </c>
      <c r="E50" s="43"/>
      <c r="F50" s="15"/>
      <c r="G50" s="15" t="s">
        <v>221</v>
      </c>
      <c r="H50" s="15">
        <f t="shared" si="0"/>
        <v>0</v>
      </c>
      <c r="I50" s="114"/>
      <c r="J50" s="15"/>
      <c r="K50" s="45"/>
      <c r="L50" s="45"/>
      <c r="M50" s="45"/>
      <c r="N50" s="42"/>
      <c r="O50" s="45"/>
      <c r="P50" s="45"/>
      <c r="Q50" s="45"/>
      <c r="R50" s="45"/>
      <c r="S50" s="42"/>
      <c r="T50" s="42"/>
      <c r="U50" s="42"/>
      <c r="V50" s="45"/>
      <c r="W50" s="45"/>
      <c r="X50" s="42"/>
      <c r="Y50" s="42"/>
      <c r="Z50" s="42"/>
      <c r="AA50" s="42"/>
      <c r="AB50" s="42"/>
      <c r="AC50" s="45"/>
      <c r="AD50" s="42"/>
      <c r="AE50" s="316"/>
      <c r="AF50" s="299"/>
      <c r="AG50" s="163"/>
      <c r="AH50" s="47"/>
      <c r="AI50" s="42"/>
      <c r="AJ50" s="42"/>
      <c r="AK50" s="42"/>
      <c r="AL50" s="42"/>
      <c r="AM50" s="42"/>
      <c r="AP50" s="42"/>
      <c r="AQ50" s="42"/>
      <c r="AR50" s="42"/>
      <c r="AS50" s="42"/>
      <c r="AU50" s="42"/>
    </row>
    <row r="51" spans="1:47" s="40" customFormat="1" ht="16.5">
      <c r="A51" s="15"/>
      <c r="B51" s="15"/>
      <c r="C51" s="15"/>
      <c r="D51" s="15" t="str">
        <f>D50</f>
        <v>CB23</v>
      </c>
      <c r="E51" s="43"/>
      <c r="F51" s="15"/>
      <c r="G51" s="15" t="s">
        <v>235</v>
      </c>
      <c r="H51" s="15">
        <f t="shared" si="0"/>
        <v>0</v>
      </c>
      <c r="I51" s="114"/>
      <c r="J51" s="15"/>
      <c r="K51" s="45"/>
      <c r="L51" s="45"/>
      <c r="M51" s="45"/>
      <c r="N51" s="42"/>
      <c r="O51" s="45"/>
      <c r="P51" s="45"/>
      <c r="Q51" s="45"/>
      <c r="R51" s="45"/>
      <c r="S51" s="42"/>
      <c r="T51" s="42"/>
      <c r="U51" s="42"/>
      <c r="V51" s="45"/>
      <c r="W51" s="45"/>
      <c r="X51" s="42"/>
      <c r="Y51" s="42"/>
      <c r="Z51" s="42"/>
      <c r="AA51" s="42"/>
      <c r="AB51" s="42"/>
      <c r="AC51" s="45"/>
      <c r="AD51" s="42"/>
      <c r="AE51" s="316"/>
      <c r="AF51" s="299"/>
      <c r="AG51" s="163"/>
      <c r="AH51" s="47"/>
      <c r="AI51" s="42"/>
      <c r="AJ51" s="42"/>
      <c r="AK51" s="42"/>
      <c r="AL51" s="42"/>
      <c r="AM51" s="42"/>
      <c r="AP51" s="42"/>
      <c r="AQ51" s="42"/>
      <c r="AR51" s="42"/>
      <c r="AS51" s="42"/>
      <c r="AU51" s="42"/>
    </row>
    <row r="52" spans="1:47" s="40" customFormat="1" ht="66">
      <c r="A52" s="15" t="s">
        <v>6</v>
      </c>
      <c r="B52" s="15">
        <f>IF($E52="","",SUBTOTAL(3,$E$7:E52))</f>
        <v>16</v>
      </c>
      <c r="C52" s="15" t="str">
        <f>A52&amp;"."&amp;B52</f>
        <v>N01.16</v>
      </c>
      <c r="D52" s="15" t="s">
        <v>310</v>
      </c>
      <c r="E52" s="43" t="s">
        <v>268</v>
      </c>
      <c r="F52" s="15" t="s">
        <v>3</v>
      </c>
      <c r="G52" s="15" t="s">
        <v>220</v>
      </c>
      <c r="H52" s="15">
        <f t="shared" si="0"/>
        <v>65</v>
      </c>
      <c r="I52" s="114">
        <f>VLOOKUP($D52,ngoại!$C$10:$I$64,5,0)</f>
        <v>4</v>
      </c>
      <c r="J52" s="44">
        <f>VLOOKUP($D52,GMHS!$D$9:$N$75,5,0)</f>
        <v>8</v>
      </c>
      <c r="K52" s="45"/>
      <c r="L52" s="45"/>
      <c r="M52" s="45"/>
      <c r="N52" s="45">
        <f>VLOOKUP($D52,cc!$D$9:$N$92,5,0)</f>
        <v>24</v>
      </c>
      <c r="O52" s="45">
        <f>VLOOKUP($D52,Nội!$D$9:$N$52,5,0)</f>
        <v>5</v>
      </c>
      <c r="P52" s="45"/>
      <c r="Q52" s="45"/>
      <c r="R52" s="45"/>
      <c r="S52" s="42"/>
      <c r="T52" s="42"/>
      <c r="U52" s="42"/>
      <c r="V52" s="45"/>
      <c r="W52" s="45">
        <f>VLOOKUP($D52,sản!$D$9:$N$52,5,0)</f>
        <v>24</v>
      </c>
      <c r="X52" s="45"/>
      <c r="Y52" s="45"/>
      <c r="Z52" s="42"/>
      <c r="AA52" s="42"/>
      <c r="AB52" s="42"/>
      <c r="AC52" s="45"/>
      <c r="AD52" s="42"/>
      <c r="AE52" s="316"/>
      <c r="AF52" s="299"/>
      <c r="AG52" s="163" t="str">
        <f>VLOOKUP($D52,ngoại!$C$10:$I$64,6,0)</f>
        <v>Hộp chống sốc</v>
      </c>
      <c r="AH52" s="47" t="str">
        <f>VLOOKUP($D52,GMHS!$D$9:$N$75,6,0)</f>
        <v>Lập đường truyền IV
Cơ số hộp chống sốc</v>
      </c>
      <c r="AI52" s="42"/>
      <c r="AJ52" s="42"/>
      <c r="AK52" s="42"/>
      <c r="AL52" s="42" t="str">
        <f>VLOOKUP($D52,cc!$D$9:$N$92,6,0)</f>
        <v>chống sốc</v>
      </c>
      <c r="AM52" s="42" t="str">
        <f>VLOOKUP($D52,Nội!$D$9:$N$52,6,0)</f>
        <v>Cơ số hộp thuốc chống sốc</v>
      </c>
      <c r="AP52" s="42">
        <f>VLOOKUP($D52,'Nội soi'!$D$9:$N$169,6,0)</f>
        <v>0</v>
      </c>
      <c r="AQ52" s="42"/>
      <c r="AR52" s="42"/>
      <c r="AS52" s="42"/>
      <c r="AU52" s="42" t="str">
        <f>VLOOKUP($D52,sản!$D$9:$N$52,6,0)</f>
        <v>Cơ số hộp chống sốc</v>
      </c>
    </row>
    <row r="53" spans="1:47" s="40" customFormat="1" ht="16.5">
      <c r="A53" s="15"/>
      <c r="B53" s="15"/>
      <c r="C53" s="15"/>
      <c r="D53" s="15" t="str">
        <f>D52</f>
        <v>KL16</v>
      </c>
      <c r="E53" s="43"/>
      <c r="F53" s="15"/>
      <c r="G53" s="15" t="s">
        <v>221</v>
      </c>
      <c r="H53" s="15">
        <f t="shared" si="0"/>
        <v>0</v>
      </c>
      <c r="I53" s="114"/>
      <c r="J53" s="15"/>
      <c r="K53" s="45"/>
      <c r="L53" s="45"/>
      <c r="M53" s="45"/>
      <c r="N53" s="42"/>
      <c r="O53" s="45"/>
      <c r="P53" s="45"/>
      <c r="Q53" s="45"/>
      <c r="R53" s="45"/>
      <c r="S53" s="42"/>
      <c r="T53" s="42"/>
      <c r="U53" s="42"/>
      <c r="V53" s="45"/>
      <c r="W53" s="45"/>
      <c r="X53" s="42"/>
      <c r="Y53" s="42"/>
      <c r="Z53" s="42"/>
      <c r="AA53" s="42"/>
      <c r="AB53" s="42"/>
      <c r="AC53" s="45"/>
      <c r="AD53" s="42"/>
      <c r="AE53" s="316"/>
      <c r="AF53" s="299"/>
      <c r="AG53" s="163"/>
      <c r="AH53" s="47"/>
      <c r="AI53" s="42"/>
      <c r="AJ53" s="42"/>
      <c r="AK53" s="42"/>
      <c r="AL53" s="42"/>
      <c r="AM53" s="42"/>
      <c r="AP53" s="42"/>
      <c r="AQ53" s="42"/>
      <c r="AR53" s="42"/>
      <c r="AS53" s="42"/>
      <c r="AU53" s="42"/>
    </row>
    <row r="54" spans="1:47" s="40" customFormat="1" ht="16.5">
      <c r="A54" s="15"/>
      <c r="B54" s="15"/>
      <c r="C54" s="15"/>
      <c r="D54" s="15" t="str">
        <f>D53</f>
        <v>KL16</v>
      </c>
      <c r="E54" s="43"/>
      <c r="F54" s="15"/>
      <c r="G54" s="15" t="s">
        <v>235</v>
      </c>
      <c r="H54" s="15">
        <f t="shared" si="0"/>
        <v>0</v>
      </c>
      <c r="I54" s="114"/>
      <c r="J54" s="15"/>
      <c r="K54" s="45"/>
      <c r="L54" s="45"/>
      <c r="M54" s="45"/>
      <c r="N54" s="42"/>
      <c r="O54" s="45"/>
      <c r="P54" s="45"/>
      <c r="Q54" s="45"/>
      <c r="R54" s="45"/>
      <c r="S54" s="42"/>
      <c r="T54" s="42"/>
      <c r="U54" s="42"/>
      <c r="V54" s="45"/>
      <c r="W54" s="45"/>
      <c r="X54" s="42"/>
      <c r="Y54" s="42"/>
      <c r="Z54" s="42"/>
      <c r="AA54" s="42"/>
      <c r="AB54" s="42"/>
      <c r="AC54" s="45"/>
      <c r="AD54" s="42"/>
      <c r="AE54" s="316"/>
      <c r="AF54" s="299"/>
      <c r="AG54" s="163"/>
      <c r="AH54" s="47"/>
      <c r="AI54" s="42"/>
      <c r="AJ54" s="42"/>
      <c r="AK54" s="42"/>
      <c r="AL54" s="42"/>
      <c r="AM54" s="42"/>
      <c r="AP54" s="42"/>
      <c r="AQ54" s="42"/>
      <c r="AR54" s="42"/>
      <c r="AS54" s="42"/>
      <c r="AU54" s="42"/>
    </row>
    <row r="55" spans="1:47" s="40" customFormat="1" ht="49.5">
      <c r="A55" s="15" t="s">
        <v>6</v>
      </c>
      <c r="B55" s="15">
        <f>IF($E55="","",SUBTOTAL(3,$E$7:E55))</f>
        <v>17</v>
      </c>
      <c r="C55" s="15" t="str">
        <f>A55&amp;"."&amp;B55</f>
        <v>N01.17</v>
      </c>
      <c r="D55" s="15" t="s">
        <v>311</v>
      </c>
      <c r="E55" s="43" t="s">
        <v>265</v>
      </c>
      <c r="F55" s="15" t="s">
        <v>3</v>
      </c>
      <c r="G55" s="15" t="s">
        <v>220</v>
      </c>
      <c r="H55" s="15">
        <f t="shared" si="0"/>
        <v>150</v>
      </c>
      <c r="I55" s="114"/>
      <c r="J55" s="15"/>
      <c r="K55" s="45"/>
      <c r="L55" s="45"/>
      <c r="M55" s="45"/>
      <c r="N55" s="45">
        <f>VLOOKUP($D55,cc!$D$9:$N$92,5,0)</f>
        <v>150</v>
      </c>
      <c r="O55" s="45"/>
      <c r="P55" s="45"/>
      <c r="Q55" s="45"/>
      <c r="R55" s="45"/>
      <c r="S55" s="42"/>
      <c r="T55" s="42"/>
      <c r="U55" s="42"/>
      <c r="V55" s="45"/>
      <c r="W55" s="45"/>
      <c r="X55" s="42"/>
      <c r="Y55" s="42"/>
      <c r="Z55" s="42"/>
      <c r="AA55" s="42"/>
      <c r="AB55" s="42"/>
      <c r="AC55" s="45"/>
      <c r="AD55" s="42"/>
      <c r="AE55" s="316"/>
      <c r="AF55" s="299"/>
      <c r="AG55" s="163"/>
      <c r="AH55" s="47"/>
      <c r="AI55" s="42"/>
      <c r="AJ55" s="42"/>
      <c r="AK55" s="42"/>
      <c r="AL55" s="42" t="str">
        <f>VLOOKUP($D55,cc!$D$9:$N$92,6,0)</f>
        <v>truyền máu</v>
      </c>
      <c r="AM55" s="42"/>
      <c r="AP55" s="42">
        <f>VLOOKUP($D55,'Nội soi'!$D$9:$N$169,6,0)</f>
        <v>0</v>
      </c>
      <c r="AQ55" s="42"/>
      <c r="AR55" s="42"/>
      <c r="AS55" s="42"/>
      <c r="AU55" s="42"/>
    </row>
    <row r="56" spans="1:47" s="40" customFormat="1" ht="16.5">
      <c r="A56" s="15"/>
      <c r="B56" s="15"/>
      <c r="C56" s="15"/>
      <c r="D56" s="15" t="str">
        <f>D55</f>
        <v>KL18</v>
      </c>
      <c r="E56" s="43"/>
      <c r="F56" s="15"/>
      <c r="G56" s="15" t="s">
        <v>221</v>
      </c>
      <c r="H56" s="15">
        <f t="shared" si="0"/>
        <v>0</v>
      </c>
      <c r="I56" s="114"/>
      <c r="J56" s="15"/>
      <c r="K56" s="45"/>
      <c r="L56" s="45"/>
      <c r="M56" s="45"/>
      <c r="N56" s="42"/>
      <c r="O56" s="45"/>
      <c r="P56" s="45"/>
      <c r="Q56" s="45"/>
      <c r="R56" s="45"/>
      <c r="S56" s="42"/>
      <c r="T56" s="42"/>
      <c r="U56" s="42"/>
      <c r="V56" s="45"/>
      <c r="W56" s="45"/>
      <c r="X56" s="42"/>
      <c r="Y56" s="42"/>
      <c r="Z56" s="42"/>
      <c r="AA56" s="42"/>
      <c r="AB56" s="42"/>
      <c r="AC56" s="45"/>
      <c r="AD56" s="42"/>
      <c r="AE56" s="316"/>
      <c r="AF56" s="299"/>
      <c r="AG56" s="163"/>
      <c r="AH56" s="47"/>
      <c r="AI56" s="42"/>
      <c r="AJ56" s="42"/>
      <c r="AK56" s="42"/>
      <c r="AL56" s="42"/>
      <c r="AM56" s="42"/>
      <c r="AP56" s="42"/>
      <c r="AQ56" s="42"/>
      <c r="AR56" s="42"/>
      <c r="AS56" s="42"/>
      <c r="AU56" s="42"/>
    </row>
    <row r="57" spans="1:47" s="40" customFormat="1" ht="16.5">
      <c r="A57" s="15"/>
      <c r="B57" s="15"/>
      <c r="C57" s="15"/>
      <c r="D57" s="15" t="str">
        <f>D56</f>
        <v>KL18</v>
      </c>
      <c r="E57" s="43"/>
      <c r="F57" s="15"/>
      <c r="G57" s="15" t="s">
        <v>235</v>
      </c>
      <c r="H57" s="15">
        <f t="shared" si="0"/>
        <v>0</v>
      </c>
      <c r="I57" s="114"/>
      <c r="J57" s="15"/>
      <c r="K57" s="45"/>
      <c r="L57" s="45"/>
      <c r="M57" s="45"/>
      <c r="N57" s="42"/>
      <c r="O57" s="45"/>
      <c r="P57" s="45"/>
      <c r="Q57" s="45"/>
      <c r="R57" s="45"/>
      <c r="S57" s="42"/>
      <c r="T57" s="42"/>
      <c r="U57" s="42"/>
      <c r="V57" s="45"/>
      <c r="W57" s="45"/>
      <c r="X57" s="42"/>
      <c r="Y57" s="42"/>
      <c r="Z57" s="42"/>
      <c r="AA57" s="42"/>
      <c r="AB57" s="42"/>
      <c r="AC57" s="45"/>
      <c r="AD57" s="42"/>
      <c r="AE57" s="316"/>
      <c r="AF57" s="299"/>
      <c r="AG57" s="163"/>
      <c r="AH57" s="47"/>
      <c r="AI57" s="42"/>
      <c r="AJ57" s="42"/>
      <c r="AK57" s="42"/>
      <c r="AL57" s="42"/>
      <c r="AM57" s="42"/>
      <c r="AP57" s="42"/>
      <c r="AQ57" s="42"/>
      <c r="AR57" s="42"/>
      <c r="AS57" s="42"/>
      <c r="AU57" s="42"/>
    </row>
    <row r="58" spans="1:47" s="40" customFormat="1" ht="181.5">
      <c r="A58" s="15" t="s">
        <v>6</v>
      </c>
      <c r="B58" s="15">
        <f>IF($E58="","",SUBTOTAL(3,$E$7:E58))</f>
        <v>18</v>
      </c>
      <c r="C58" s="15" t="str">
        <f>A58&amp;"."&amp;B58</f>
        <v>N01.18</v>
      </c>
      <c r="D58" s="15" t="s">
        <v>312</v>
      </c>
      <c r="E58" s="43" t="s">
        <v>266</v>
      </c>
      <c r="F58" s="15" t="s">
        <v>3</v>
      </c>
      <c r="G58" s="15" t="s">
        <v>220</v>
      </c>
      <c r="H58" s="15">
        <f t="shared" si="0"/>
        <v>17136</v>
      </c>
      <c r="I58" s="114">
        <f>VLOOKUP($D58,ngoại!$C$10:$I$64,5,0)</f>
        <v>600</v>
      </c>
      <c r="J58" s="44">
        <f>VLOOKUP($D58,GMHS!$D$9:$N$75,5,0)</f>
        <v>1320</v>
      </c>
      <c r="K58" s="45">
        <f>VLOOKUP($D58,mắt!$D$9:$N$51,5,0)</f>
        <v>240</v>
      </c>
      <c r="L58" s="45">
        <f>VLOOKUP($D58,TMH!$D$9:$N$42,5,0)</f>
        <v>36</v>
      </c>
      <c r="M58" s="45"/>
      <c r="N58" s="45">
        <f>VLOOKUP($D58,cc!$D$9:$N$92,5,0)</f>
        <v>7200</v>
      </c>
      <c r="O58" s="45">
        <f>VLOOKUP($D58,Nội!$D$9:$N$52,5,0)</f>
        <v>6000</v>
      </c>
      <c r="P58" s="45"/>
      <c r="Q58" s="45"/>
      <c r="R58" s="45">
        <f>VLOOKUP($D58,'Nội soi'!$D$9:$N$169,5,0)</f>
        <v>1680</v>
      </c>
      <c r="S58" s="45"/>
      <c r="T58" s="42"/>
      <c r="U58" s="42"/>
      <c r="V58" s="45"/>
      <c r="W58" s="45">
        <f>VLOOKUP($D58,sản!$D$9:$N$52,5,0)</f>
        <v>60</v>
      </c>
      <c r="X58" s="45"/>
      <c r="Y58" s="45"/>
      <c r="Z58" s="42"/>
      <c r="AA58" s="42"/>
      <c r="AB58" s="42"/>
      <c r="AC58" s="45"/>
      <c r="AD58" s="42"/>
      <c r="AE58" s="316"/>
      <c r="AF58" s="299"/>
      <c r="AG58" s="163" t="str">
        <f>VLOOKUP($D58,ngoại!$C$10:$I$64,6,0)</f>
        <v>Truyền dịch qua đường tĩnh mạch,Bệnh nhân nội trú</v>
      </c>
      <c r="AH58" s="47" t="str">
        <f>VLOOKUP($D58,GMHS!$D$9:$N$75,6,0)</f>
        <v xml:space="preserve">Truyền dịch qua đường tĩnh mạch.
Sử dụng thuốc tiêm tĩnh mạch.
Hỗ trợ dinh dưỡng qua đường tĩnh mạch
</v>
      </c>
      <c r="AI58" s="42" t="str">
        <f>VLOOKUP($D58,mắt!$D$9:$N$51,6,0)</f>
        <v>Sd cho bn mổ đục thủy tinh thể, bn tăng nhãn áp</v>
      </c>
      <c r="AJ58" s="42" t="str">
        <f>VLOOKUP($D58,TMH!$D$9:$N$42,6,0)</f>
        <v xml:space="preserve">Dùng cho BN cắt Amydan
</v>
      </c>
      <c r="AK58" s="42"/>
      <c r="AL58" s="42" t="str">
        <f>VLOOKUP($D58,cc!$D$9:$N$92,6,0)</f>
        <v>truyền dịch người lớn</v>
      </c>
      <c r="AM58" s="42" t="str">
        <f>VLOOKUP($D58,Nội!$D$9:$N$52,6,0)</f>
        <v>Tiêm, truyền thuốc cho NB</v>
      </c>
      <c r="AP58" s="42" t="str">
        <f>VLOOKUP($D58,'Nội soi'!$D$9:$N$169,6,0)</f>
        <v>Dùng  cho BN gây mê NS</v>
      </c>
      <c r="AQ58" s="42"/>
      <c r="AR58" s="42"/>
      <c r="AS58" s="42"/>
      <c r="AU58" s="42" t="str">
        <f>VLOOKUP($D58,sản!$D$9:$N$52,6,0)</f>
        <v>Truyền dịch qua đường tĩnh mạch, sử dụng thuốc tiêm tĩnh mạch</v>
      </c>
    </row>
    <row r="59" spans="1:47" s="40" customFormat="1" ht="16.5">
      <c r="A59" s="15"/>
      <c r="B59" s="15"/>
      <c r="C59" s="15"/>
      <c r="D59" s="15" t="str">
        <f>D58</f>
        <v>KL22</v>
      </c>
      <c r="E59" s="43"/>
      <c r="F59" s="15"/>
      <c r="G59" s="15" t="s">
        <v>221</v>
      </c>
      <c r="H59" s="15">
        <f t="shared" si="0"/>
        <v>0</v>
      </c>
      <c r="I59" s="114"/>
      <c r="J59" s="15"/>
      <c r="K59" s="45"/>
      <c r="L59" s="45"/>
      <c r="M59" s="45"/>
      <c r="N59" s="42"/>
      <c r="O59" s="45"/>
      <c r="P59" s="45"/>
      <c r="Q59" s="45"/>
      <c r="R59" s="45"/>
      <c r="S59" s="42"/>
      <c r="T59" s="42"/>
      <c r="U59" s="42"/>
      <c r="V59" s="45"/>
      <c r="W59" s="45"/>
      <c r="X59" s="42"/>
      <c r="Y59" s="42"/>
      <c r="Z59" s="42"/>
      <c r="AA59" s="42"/>
      <c r="AB59" s="42"/>
      <c r="AC59" s="45"/>
      <c r="AD59" s="42"/>
      <c r="AE59" s="316"/>
      <c r="AF59" s="299"/>
      <c r="AG59" s="163"/>
      <c r="AH59" s="47"/>
      <c r="AI59" s="42"/>
      <c r="AJ59" s="42"/>
      <c r="AK59" s="42"/>
      <c r="AL59" s="42"/>
      <c r="AM59" s="42"/>
      <c r="AP59" s="42"/>
      <c r="AQ59" s="42"/>
      <c r="AR59" s="42"/>
      <c r="AS59" s="42"/>
      <c r="AU59" s="42"/>
    </row>
    <row r="60" spans="1:47" s="40" customFormat="1" ht="16.5">
      <c r="A60" s="15"/>
      <c r="B60" s="15"/>
      <c r="C60" s="15"/>
      <c r="D60" s="15" t="str">
        <f>D59</f>
        <v>KL22</v>
      </c>
      <c r="E60" s="43"/>
      <c r="F60" s="15"/>
      <c r="G60" s="15" t="s">
        <v>235</v>
      </c>
      <c r="H60" s="15">
        <f t="shared" si="0"/>
        <v>0</v>
      </c>
      <c r="I60" s="114"/>
      <c r="J60" s="15"/>
      <c r="K60" s="45"/>
      <c r="L60" s="45"/>
      <c r="M60" s="45"/>
      <c r="N60" s="42"/>
      <c r="O60" s="45"/>
      <c r="P60" s="45"/>
      <c r="Q60" s="45"/>
      <c r="R60" s="45"/>
      <c r="S60" s="42"/>
      <c r="T60" s="42"/>
      <c r="U60" s="42"/>
      <c r="V60" s="45"/>
      <c r="W60" s="45"/>
      <c r="X60" s="42"/>
      <c r="Y60" s="42"/>
      <c r="Z60" s="42"/>
      <c r="AA60" s="42"/>
      <c r="AB60" s="42"/>
      <c r="AC60" s="45"/>
      <c r="AD60" s="42"/>
      <c r="AE60" s="316"/>
      <c r="AF60" s="299"/>
      <c r="AG60" s="163"/>
      <c r="AH60" s="47"/>
      <c r="AI60" s="42"/>
      <c r="AJ60" s="42"/>
      <c r="AK60" s="42"/>
      <c r="AL60" s="42"/>
      <c r="AM60" s="42"/>
      <c r="AP60" s="42"/>
      <c r="AQ60" s="42"/>
      <c r="AR60" s="42"/>
      <c r="AS60" s="42"/>
      <c r="AU60" s="42"/>
    </row>
    <row r="61" spans="1:47" s="40" customFormat="1" ht="49.5">
      <c r="A61" s="15" t="s">
        <v>6</v>
      </c>
      <c r="B61" s="15">
        <f>IF($E61="","",SUBTOTAL(3,$E$7:E61))</f>
        <v>19</v>
      </c>
      <c r="C61" s="15" t="str">
        <f>A61&amp;"."&amp;B61</f>
        <v>N01.19</v>
      </c>
      <c r="D61" s="15" t="s">
        <v>313</v>
      </c>
      <c r="E61" s="43" t="s">
        <v>267</v>
      </c>
      <c r="F61" s="15" t="s">
        <v>3</v>
      </c>
      <c r="G61" s="15" t="s">
        <v>220</v>
      </c>
      <c r="H61" s="15">
        <f t="shared" si="0"/>
        <v>4020</v>
      </c>
      <c r="I61" s="114"/>
      <c r="J61" s="15"/>
      <c r="K61" s="45"/>
      <c r="L61" s="45"/>
      <c r="M61" s="45"/>
      <c r="N61" s="45">
        <f>VLOOKUP($D61,cc!$D$9:$N$92,5,0)</f>
        <v>3600</v>
      </c>
      <c r="O61" s="45">
        <f>VLOOKUP($D61,Nội!$D$9:$N$52,5,0)</f>
        <v>420</v>
      </c>
      <c r="P61" s="45"/>
      <c r="Q61" s="45"/>
      <c r="R61" s="45"/>
      <c r="S61" s="42"/>
      <c r="T61" s="42"/>
      <c r="U61" s="42"/>
      <c r="V61" s="45"/>
      <c r="W61" s="45"/>
      <c r="X61" s="42"/>
      <c r="Y61" s="42"/>
      <c r="Z61" s="42"/>
      <c r="AA61" s="42"/>
      <c r="AB61" s="42"/>
      <c r="AC61" s="45"/>
      <c r="AD61" s="42"/>
      <c r="AE61" s="316"/>
      <c r="AF61" s="299"/>
      <c r="AG61" s="163"/>
      <c r="AH61" s="47"/>
      <c r="AI61" s="42"/>
      <c r="AJ61" s="42"/>
      <c r="AK61" s="42"/>
      <c r="AL61" s="42" t="str">
        <f>VLOOKUP($D61,cc!$D$9:$N$92,6,0)</f>
        <v>truyền dịch nhi, bn khó lấy ven</v>
      </c>
      <c r="AM61" s="42" t="str">
        <f>VLOOKUP($D61,Nội!$D$9:$N$52,6,0)</f>
        <v>Tiêm, truyền thuốc cho NB</v>
      </c>
      <c r="AP61" s="42">
        <f>VLOOKUP($D61,'Nội soi'!$D$9:$N$169,6,0)</f>
        <v>0</v>
      </c>
      <c r="AQ61" s="42"/>
      <c r="AR61" s="42"/>
      <c r="AS61" s="42"/>
      <c r="AU61" s="42"/>
    </row>
    <row r="62" spans="1:47" s="40" customFormat="1" ht="16.5">
      <c r="A62" s="15"/>
      <c r="B62" s="15"/>
      <c r="C62" s="15"/>
      <c r="D62" s="15" t="str">
        <f>D61</f>
        <v>KL24</v>
      </c>
      <c r="E62" s="43"/>
      <c r="F62" s="15"/>
      <c r="G62" s="15" t="s">
        <v>221</v>
      </c>
      <c r="H62" s="15">
        <f t="shared" si="0"/>
        <v>0</v>
      </c>
      <c r="I62" s="114"/>
      <c r="J62" s="15"/>
      <c r="K62" s="45"/>
      <c r="L62" s="45"/>
      <c r="M62" s="45"/>
      <c r="N62" s="42"/>
      <c r="O62" s="45"/>
      <c r="P62" s="45"/>
      <c r="Q62" s="45"/>
      <c r="R62" s="45"/>
      <c r="S62" s="42"/>
      <c r="T62" s="42"/>
      <c r="U62" s="42"/>
      <c r="V62" s="45"/>
      <c r="W62" s="45"/>
      <c r="X62" s="42"/>
      <c r="Y62" s="42"/>
      <c r="Z62" s="42"/>
      <c r="AA62" s="42"/>
      <c r="AB62" s="42"/>
      <c r="AC62" s="45"/>
      <c r="AD62" s="42"/>
      <c r="AE62" s="316"/>
      <c r="AF62" s="299"/>
      <c r="AG62" s="163"/>
      <c r="AH62" s="47"/>
      <c r="AI62" s="42"/>
      <c r="AJ62" s="42"/>
      <c r="AK62" s="42"/>
      <c r="AL62" s="42"/>
      <c r="AM62" s="42"/>
      <c r="AP62" s="42"/>
      <c r="AQ62" s="42"/>
      <c r="AR62" s="42"/>
      <c r="AS62" s="42"/>
      <c r="AU62" s="42"/>
    </row>
    <row r="63" spans="1:47" s="40" customFormat="1" ht="16.5">
      <c r="A63" s="15"/>
      <c r="B63" s="15"/>
      <c r="C63" s="15"/>
      <c r="D63" s="15" t="str">
        <f>D62</f>
        <v>KL24</v>
      </c>
      <c r="E63" s="43"/>
      <c r="F63" s="15"/>
      <c r="G63" s="15" t="s">
        <v>235</v>
      </c>
      <c r="H63" s="15">
        <f t="shared" si="0"/>
        <v>0</v>
      </c>
      <c r="I63" s="114"/>
      <c r="J63" s="15"/>
      <c r="K63" s="45"/>
      <c r="L63" s="45"/>
      <c r="M63" s="45"/>
      <c r="N63" s="42"/>
      <c r="O63" s="45"/>
      <c r="P63" s="45"/>
      <c r="Q63" s="45"/>
      <c r="R63" s="45"/>
      <c r="S63" s="42"/>
      <c r="T63" s="42"/>
      <c r="U63" s="42"/>
      <c r="V63" s="45"/>
      <c r="W63" s="45"/>
      <c r="X63" s="42"/>
      <c r="Y63" s="42"/>
      <c r="Z63" s="42"/>
      <c r="AA63" s="42"/>
      <c r="AB63" s="42"/>
      <c r="AC63" s="45"/>
      <c r="AD63" s="42"/>
      <c r="AE63" s="316"/>
      <c r="AF63" s="299"/>
      <c r="AG63" s="163"/>
      <c r="AH63" s="47"/>
      <c r="AI63" s="42"/>
      <c r="AJ63" s="42"/>
      <c r="AK63" s="42"/>
      <c r="AL63" s="42"/>
      <c r="AM63" s="42"/>
      <c r="AP63" s="42"/>
      <c r="AQ63" s="42"/>
      <c r="AR63" s="42"/>
      <c r="AS63" s="42"/>
      <c r="AU63" s="42"/>
    </row>
    <row r="64" spans="1:47" s="40" customFormat="1" ht="82.5">
      <c r="A64" s="15" t="s">
        <v>6</v>
      </c>
      <c r="B64" s="15">
        <f>IF($E64="","",SUBTOTAL(3,$E$7:E64))</f>
        <v>20</v>
      </c>
      <c r="C64" s="15" t="str">
        <f>A64&amp;"."&amp;B64</f>
        <v>N01.20</v>
      </c>
      <c r="D64" s="15" t="s">
        <v>314</v>
      </c>
      <c r="E64" s="43" t="s">
        <v>19</v>
      </c>
      <c r="F64" s="15" t="s">
        <v>3</v>
      </c>
      <c r="G64" s="15" t="s">
        <v>220</v>
      </c>
      <c r="H64" s="15">
        <f t="shared" si="0"/>
        <v>360</v>
      </c>
      <c r="I64" s="114"/>
      <c r="J64" s="44">
        <f>VLOOKUP($D64,GMHS!$D$9:$N$75,5,0)</f>
        <v>360</v>
      </c>
      <c r="K64" s="45"/>
      <c r="L64" s="45"/>
      <c r="M64" s="45"/>
      <c r="N64" s="42"/>
      <c r="O64" s="45"/>
      <c r="P64" s="45"/>
      <c r="Q64" s="45"/>
      <c r="R64" s="45"/>
      <c r="S64" s="42"/>
      <c r="T64" s="42"/>
      <c r="U64" s="42"/>
      <c r="V64" s="45"/>
      <c r="W64" s="45"/>
      <c r="X64" s="42"/>
      <c r="Y64" s="42"/>
      <c r="Z64" s="42"/>
      <c r="AA64" s="42"/>
      <c r="AB64" s="42"/>
      <c r="AC64" s="45"/>
      <c r="AD64" s="42"/>
      <c r="AE64" s="316"/>
      <c r="AF64" s="299"/>
      <c r="AG64" s="163"/>
      <c r="AH64" s="47" t="str">
        <f>VLOOKUP($D64,GMHS!$D$9:$N$75,6,0)</f>
        <v>Gây tê tủy sống (Tiêm thuốc tê vào khoang dưới màng nhện)</v>
      </c>
      <c r="AI64" s="42"/>
      <c r="AJ64" s="42"/>
      <c r="AK64" s="42"/>
      <c r="AL64" s="42"/>
      <c r="AM64" s="42"/>
      <c r="AP64" s="42">
        <f>VLOOKUP($D64,'Nội soi'!$D$9:$N$169,6,0)</f>
        <v>0</v>
      </c>
      <c r="AQ64" s="42"/>
      <c r="AR64" s="42"/>
      <c r="AS64" s="42"/>
      <c r="AU64" s="42"/>
    </row>
    <row r="65" spans="1:47" s="40" customFormat="1" ht="16.5">
      <c r="A65" s="15"/>
      <c r="B65" s="15"/>
      <c r="C65" s="15"/>
      <c r="D65" s="15" t="str">
        <f>D64</f>
        <v>TS25</v>
      </c>
      <c r="E65" s="43"/>
      <c r="F65" s="15"/>
      <c r="G65" s="15" t="s">
        <v>221</v>
      </c>
      <c r="H65" s="15">
        <f t="shared" si="0"/>
        <v>0</v>
      </c>
      <c r="I65" s="114"/>
      <c r="J65" s="15"/>
      <c r="K65" s="45"/>
      <c r="L65" s="45"/>
      <c r="M65" s="45"/>
      <c r="N65" s="42"/>
      <c r="O65" s="45"/>
      <c r="P65" s="45"/>
      <c r="Q65" s="45"/>
      <c r="R65" s="45"/>
      <c r="S65" s="42"/>
      <c r="T65" s="42"/>
      <c r="U65" s="42"/>
      <c r="V65" s="45"/>
      <c r="W65" s="45"/>
      <c r="X65" s="42"/>
      <c r="Y65" s="42"/>
      <c r="Z65" s="42"/>
      <c r="AA65" s="42"/>
      <c r="AB65" s="42"/>
      <c r="AC65" s="45"/>
      <c r="AD65" s="42"/>
      <c r="AE65" s="316"/>
      <c r="AF65" s="299"/>
      <c r="AG65" s="163"/>
      <c r="AH65" s="47"/>
      <c r="AI65" s="42"/>
      <c r="AJ65" s="42"/>
      <c r="AK65" s="42"/>
      <c r="AL65" s="42"/>
      <c r="AM65" s="42"/>
      <c r="AP65" s="42"/>
      <c r="AQ65" s="42"/>
      <c r="AR65" s="42"/>
      <c r="AS65" s="42"/>
      <c r="AU65" s="42"/>
    </row>
    <row r="66" spans="1:47" s="40" customFormat="1" ht="16.5">
      <c r="A66" s="15"/>
      <c r="B66" s="15"/>
      <c r="C66" s="15"/>
      <c r="D66" s="15" t="str">
        <f>D65</f>
        <v>TS25</v>
      </c>
      <c r="E66" s="43"/>
      <c r="F66" s="15"/>
      <c r="G66" s="15" t="s">
        <v>235</v>
      </c>
      <c r="H66" s="15">
        <f t="shared" si="0"/>
        <v>0</v>
      </c>
      <c r="I66" s="114"/>
      <c r="J66" s="15"/>
      <c r="K66" s="45"/>
      <c r="L66" s="45"/>
      <c r="M66" s="45"/>
      <c r="N66" s="42"/>
      <c r="O66" s="45"/>
      <c r="P66" s="45"/>
      <c r="Q66" s="45"/>
      <c r="R66" s="45"/>
      <c r="S66" s="42"/>
      <c r="T66" s="42"/>
      <c r="U66" s="42"/>
      <c r="V66" s="45"/>
      <c r="W66" s="45"/>
      <c r="X66" s="42"/>
      <c r="Y66" s="42"/>
      <c r="Z66" s="42"/>
      <c r="AA66" s="42"/>
      <c r="AB66" s="42"/>
      <c r="AC66" s="45"/>
      <c r="AD66" s="42"/>
      <c r="AE66" s="316"/>
      <c r="AF66" s="299"/>
      <c r="AG66" s="163"/>
      <c r="AH66" s="47"/>
      <c r="AI66" s="42"/>
      <c r="AJ66" s="42"/>
      <c r="AK66" s="42"/>
      <c r="AL66" s="42"/>
      <c r="AM66" s="42"/>
      <c r="AP66" s="42"/>
      <c r="AQ66" s="42"/>
      <c r="AR66" s="42"/>
      <c r="AS66" s="42"/>
      <c r="AU66" s="42"/>
    </row>
    <row r="67" spans="1:47" s="40" customFormat="1" ht="33">
      <c r="A67" s="15" t="s">
        <v>6</v>
      </c>
      <c r="B67" s="15">
        <f>IF($E67="","",SUBTOTAL(3,$E$7:E67))</f>
        <v>21</v>
      </c>
      <c r="C67" s="15" t="str">
        <f>A67&amp;"."&amp;B67</f>
        <v>N01.21</v>
      </c>
      <c r="D67" s="15" t="s">
        <v>315</v>
      </c>
      <c r="E67" s="43" t="s">
        <v>134</v>
      </c>
      <c r="F67" s="15" t="s">
        <v>3</v>
      </c>
      <c r="G67" s="15" t="s">
        <v>220</v>
      </c>
      <c r="H67" s="15">
        <f t="shared" si="0"/>
        <v>0</v>
      </c>
      <c r="I67" s="114"/>
      <c r="J67" s="15"/>
      <c r="K67" s="45"/>
      <c r="L67" s="45"/>
      <c r="M67" s="45"/>
      <c r="N67" s="42"/>
      <c r="O67" s="45"/>
      <c r="P67" s="45"/>
      <c r="Q67" s="45"/>
      <c r="R67" s="45"/>
      <c r="S67" s="42"/>
      <c r="T67" s="42"/>
      <c r="U67" s="42"/>
      <c r="V67" s="45"/>
      <c r="W67" s="45"/>
      <c r="X67" s="42"/>
      <c r="Y67" s="42"/>
      <c r="Z67" s="42"/>
      <c r="AA67" s="42"/>
      <c r="AB67" s="42"/>
      <c r="AC67" s="45"/>
      <c r="AD67" s="42"/>
      <c r="AE67" s="316"/>
      <c r="AF67" s="299"/>
      <c r="AG67" s="163"/>
      <c r="AH67" s="47"/>
      <c r="AI67" s="42"/>
      <c r="AJ67" s="42"/>
      <c r="AK67" s="42"/>
      <c r="AL67" s="42"/>
      <c r="AM67" s="42"/>
      <c r="AP67" s="42">
        <f>VLOOKUP($D67,'Nội soi'!$D$9:$N$169,6,0)</f>
        <v>0</v>
      </c>
      <c r="AQ67" s="42"/>
      <c r="AR67" s="42"/>
      <c r="AS67" s="42"/>
      <c r="AU67" s="42"/>
    </row>
    <row r="68" spans="1:47" s="40" customFormat="1" ht="16.5">
      <c r="A68" s="15"/>
      <c r="B68" s="15"/>
      <c r="C68" s="15"/>
      <c r="D68" s="15" t="str">
        <f>D67</f>
        <v>CATM</v>
      </c>
      <c r="E68" s="43"/>
      <c r="F68" s="15"/>
      <c r="G68" s="15" t="s">
        <v>221</v>
      </c>
      <c r="H68" s="15">
        <f t="shared" si="0"/>
        <v>0</v>
      </c>
      <c r="I68" s="114"/>
      <c r="J68" s="15"/>
      <c r="K68" s="45"/>
      <c r="L68" s="45"/>
      <c r="M68" s="45"/>
      <c r="N68" s="42"/>
      <c r="O68" s="45"/>
      <c r="P68" s="45"/>
      <c r="Q68" s="45"/>
      <c r="R68" s="45"/>
      <c r="S68" s="42"/>
      <c r="T68" s="42"/>
      <c r="U68" s="42"/>
      <c r="V68" s="45"/>
      <c r="W68" s="45"/>
      <c r="X68" s="42"/>
      <c r="Y68" s="42"/>
      <c r="Z68" s="42"/>
      <c r="AA68" s="42"/>
      <c r="AB68" s="42"/>
      <c r="AC68" s="45"/>
      <c r="AD68" s="42"/>
      <c r="AE68" s="316"/>
      <c r="AF68" s="299"/>
      <c r="AG68" s="163"/>
      <c r="AH68" s="47"/>
      <c r="AI68" s="42"/>
      <c r="AJ68" s="42"/>
      <c r="AK68" s="42"/>
      <c r="AL68" s="42"/>
      <c r="AM68" s="42"/>
      <c r="AP68" s="42"/>
      <c r="AQ68" s="42"/>
      <c r="AR68" s="42"/>
      <c r="AS68" s="42"/>
      <c r="AU68" s="42"/>
    </row>
    <row r="69" spans="1:47" s="40" customFormat="1" ht="16.5">
      <c r="A69" s="15"/>
      <c r="B69" s="15"/>
      <c r="C69" s="15"/>
      <c r="D69" s="15" t="str">
        <f>D68</f>
        <v>CATM</v>
      </c>
      <c r="E69" s="43"/>
      <c r="F69" s="15"/>
      <c r="G69" s="15" t="s">
        <v>235</v>
      </c>
      <c r="H69" s="15">
        <f t="shared" si="0"/>
        <v>0</v>
      </c>
      <c r="I69" s="114"/>
      <c r="J69" s="15"/>
      <c r="K69" s="45"/>
      <c r="L69" s="45"/>
      <c r="M69" s="45"/>
      <c r="N69" s="42"/>
      <c r="O69" s="45"/>
      <c r="P69" s="45"/>
      <c r="Q69" s="45"/>
      <c r="R69" s="45"/>
      <c r="S69" s="42"/>
      <c r="T69" s="42"/>
      <c r="U69" s="42"/>
      <c r="V69" s="45"/>
      <c r="W69" s="45"/>
      <c r="X69" s="42"/>
      <c r="Y69" s="42"/>
      <c r="Z69" s="42"/>
      <c r="AA69" s="42"/>
      <c r="AB69" s="42"/>
      <c r="AC69" s="45"/>
      <c r="AD69" s="42"/>
      <c r="AE69" s="316"/>
      <c r="AF69" s="299"/>
      <c r="AG69" s="163"/>
      <c r="AH69" s="47"/>
      <c r="AI69" s="42"/>
      <c r="AJ69" s="42"/>
      <c r="AK69" s="42"/>
      <c r="AL69" s="42"/>
      <c r="AM69" s="42"/>
      <c r="AP69" s="42"/>
      <c r="AQ69" s="42"/>
      <c r="AR69" s="42"/>
      <c r="AS69" s="42"/>
      <c r="AU69" s="42"/>
    </row>
    <row r="70" spans="1:47" s="40" customFormat="1" ht="66">
      <c r="A70" s="15" t="s">
        <v>6</v>
      </c>
      <c r="B70" s="15">
        <f>IF($E70="","",SUBTOTAL(3,$E$7:E70))</f>
        <v>22</v>
      </c>
      <c r="C70" s="15" t="str">
        <f>A70&amp;"."&amp;B70</f>
        <v>N01.22</v>
      </c>
      <c r="D70" s="15" t="s">
        <v>316</v>
      </c>
      <c r="E70" s="43" t="s">
        <v>273</v>
      </c>
      <c r="F70" s="47" t="s">
        <v>4</v>
      </c>
      <c r="G70" s="15" t="s">
        <v>220</v>
      </c>
      <c r="H70" s="15">
        <f t="shared" si="0"/>
        <v>600000</v>
      </c>
      <c r="I70" s="114"/>
      <c r="J70" s="15"/>
      <c r="K70" s="45"/>
      <c r="L70" s="45"/>
      <c r="M70" s="45"/>
      <c r="N70" s="42"/>
      <c r="O70" s="45"/>
      <c r="P70" s="45"/>
      <c r="Q70" s="45"/>
      <c r="R70" s="45"/>
      <c r="S70" s="42"/>
      <c r="T70" s="42"/>
      <c r="U70" s="45">
        <f>VLOOKUP($D70,YHCT!$D$9:$N$45,5,0)</f>
        <v>600000</v>
      </c>
      <c r="V70" s="45"/>
      <c r="W70" s="45"/>
      <c r="X70" s="42"/>
      <c r="Y70" s="42"/>
      <c r="Z70" s="42"/>
      <c r="AA70" s="42"/>
      <c r="AB70" s="42"/>
      <c r="AC70" s="45"/>
      <c r="AD70" s="42"/>
      <c r="AE70" s="316"/>
      <c r="AF70" s="299"/>
      <c r="AG70" s="163"/>
      <c r="AH70" s="47"/>
      <c r="AI70" s="42"/>
      <c r="AJ70" s="42"/>
      <c r="AK70" s="42"/>
      <c r="AL70" s="42"/>
      <c r="AM70" s="42"/>
      <c r="AP70" s="42">
        <f>VLOOKUP($D70,'Nội soi'!$D$9:$N$169,6,0)</f>
        <v>0</v>
      </c>
      <c r="AQ70" s="42"/>
      <c r="AR70" s="42"/>
      <c r="AU70" s="42"/>
    </row>
    <row r="71" spans="1:47" s="40" customFormat="1" ht="16.5">
      <c r="A71" s="15"/>
      <c r="B71" s="15"/>
      <c r="C71" s="15"/>
      <c r="D71" s="15" t="str">
        <f>D70</f>
        <v>KCC2</v>
      </c>
      <c r="E71" s="43"/>
      <c r="F71" s="47"/>
      <c r="G71" s="15" t="s">
        <v>221</v>
      </c>
      <c r="H71" s="15">
        <f t="shared" si="0"/>
        <v>0</v>
      </c>
      <c r="I71" s="114"/>
      <c r="J71" s="15"/>
      <c r="K71" s="45"/>
      <c r="L71" s="45"/>
      <c r="M71" s="45"/>
      <c r="N71" s="42"/>
      <c r="O71" s="45"/>
      <c r="P71" s="45"/>
      <c r="Q71" s="45"/>
      <c r="R71" s="45"/>
      <c r="S71" s="42"/>
      <c r="T71" s="42"/>
      <c r="U71" s="42"/>
      <c r="V71" s="45"/>
      <c r="W71" s="45"/>
      <c r="X71" s="42"/>
      <c r="Y71" s="42"/>
      <c r="Z71" s="42"/>
      <c r="AA71" s="42"/>
      <c r="AB71" s="42"/>
      <c r="AC71" s="45"/>
      <c r="AD71" s="42"/>
      <c r="AE71" s="316"/>
      <c r="AF71" s="299"/>
      <c r="AG71" s="163"/>
      <c r="AH71" s="47"/>
      <c r="AI71" s="42"/>
      <c r="AJ71" s="42"/>
      <c r="AK71" s="42"/>
      <c r="AL71" s="42"/>
      <c r="AM71" s="42"/>
      <c r="AP71" s="42"/>
      <c r="AQ71" s="42"/>
      <c r="AR71" s="42"/>
      <c r="AS71" s="42"/>
      <c r="AU71" s="42"/>
    </row>
    <row r="72" spans="1:47" s="40" customFormat="1" ht="16.5">
      <c r="A72" s="15"/>
      <c r="B72" s="15"/>
      <c r="C72" s="15"/>
      <c r="D72" s="15" t="str">
        <f>D71</f>
        <v>KCC2</v>
      </c>
      <c r="E72" s="43"/>
      <c r="F72" s="47"/>
      <c r="G72" s="15" t="s">
        <v>235</v>
      </c>
      <c r="H72" s="15">
        <f t="shared" ref="H72:H135" si="1">SUM(I72:AC72)</f>
        <v>0</v>
      </c>
      <c r="I72" s="114"/>
      <c r="J72" s="15"/>
      <c r="K72" s="45"/>
      <c r="L72" s="45"/>
      <c r="M72" s="45"/>
      <c r="N72" s="42"/>
      <c r="O72" s="45"/>
      <c r="P72" s="45"/>
      <c r="Q72" s="45"/>
      <c r="R72" s="45"/>
      <c r="S72" s="42"/>
      <c r="T72" s="42"/>
      <c r="U72" s="42"/>
      <c r="V72" s="45"/>
      <c r="W72" s="45"/>
      <c r="X72" s="42"/>
      <c r="Y72" s="42"/>
      <c r="Z72" s="42"/>
      <c r="AA72" s="42"/>
      <c r="AB72" s="42"/>
      <c r="AC72" s="45"/>
      <c r="AD72" s="42"/>
      <c r="AE72" s="316"/>
      <c r="AF72" s="299"/>
      <c r="AG72" s="163"/>
      <c r="AH72" s="47"/>
      <c r="AI72" s="42"/>
      <c r="AJ72" s="42"/>
      <c r="AK72" s="42"/>
      <c r="AL72" s="42"/>
      <c r="AM72" s="42"/>
      <c r="AP72" s="42"/>
      <c r="AQ72" s="42"/>
      <c r="AR72" s="42"/>
      <c r="AS72" s="42"/>
      <c r="AU72" s="42"/>
    </row>
    <row r="73" spans="1:47" s="40" customFormat="1" ht="66">
      <c r="A73" s="15" t="s">
        <v>6</v>
      </c>
      <c r="B73" s="15">
        <f>IF($E73="","",SUBTOTAL(3,$E$7:E73))</f>
        <v>23</v>
      </c>
      <c r="C73" s="15" t="str">
        <f>A73&amp;"."&amp;B73</f>
        <v>N01.23</v>
      </c>
      <c r="D73" s="15" t="s">
        <v>317</v>
      </c>
      <c r="E73" s="43" t="s">
        <v>272</v>
      </c>
      <c r="F73" s="47" t="s">
        <v>4</v>
      </c>
      <c r="G73" s="15" t="s">
        <v>220</v>
      </c>
      <c r="H73" s="15">
        <f t="shared" si="1"/>
        <v>6000</v>
      </c>
      <c r="I73" s="114"/>
      <c r="J73" s="15"/>
      <c r="K73" s="45"/>
      <c r="L73" s="45"/>
      <c r="M73" s="45"/>
      <c r="N73" s="42"/>
      <c r="O73" s="45"/>
      <c r="P73" s="45"/>
      <c r="Q73" s="45"/>
      <c r="R73" s="45"/>
      <c r="S73" s="42"/>
      <c r="T73" s="42"/>
      <c r="U73" s="45">
        <f>VLOOKUP($D73,YHCT!$D$9:$N$45,5,0)</f>
        <v>6000</v>
      </c>
      <c r="V73" s="45"/>
      <c r="W73" s="45"/>
      <c r="X73" s="42"/>
      <c r="Y73" s="42"/>
      <c r="Z73" s="42"/>
      <c r="AA73" s="42"/>
      <c r="AB73" s="42"/>
      <c r="AC73" s="45"/>
      <c r="AD73" s="42"/>
      <c r="AE73" s="316"/>
      <c r="AF73" s="299"/>
      <c r="AG73" s="163"/>
      <c r="AH73" s="47"/>
      <c r="AI73" s="42"/>
      <c r="AJ73" s="42"/>
      <c r="AK73" s="42"/>
      <c r="AL73" s="42"/>
      <c r="AM73" s="42"/>
      <c r="AP73" s="42">
        <f>VLOOKUP($D73,'Nội soi'!$D$9:$N$169,6,0)</f>
        <v>0</v>
      </c>
      <c r="AQ73" s="42"/>
      <c r="AR73" s="42"/>
      <c r="AU73" s="42"/>
    </row>
    <row r="74" spans="1:47" s="40" customFormat="1" ht="16.5">
      <c r="A74" s="15"/>
      <c r="B74" s="15"/>
      <c r="C74" s="15"/>
      <c r="D74" s="15" t="str">
        <f>D73</f>
        <v>KCC7</v>
      </c>
      <c r="E74" s="43"/>
      <c r="F74" s="47"/>
      <c r="G74" s="15" t="s">
        <v>221</v>
      </c>
      <c r="H74" s="15">
        <f t="shared" si="1"/>
        <v>0</v>
      </c>
      <c r="I74" s="114"/>
      <c r="J74" s="15"/>
      <c r="K74" s="45"/>
      <c r="L74" s="45"/>
      <c r="M74" s="45"/>
      <c r="N74" s="42"/>
      <c r="O74" s="45"/>
      <c r="P74" s="45"/>
      <c r="Q74" s="45"/>
      <c r="R74" s="45"/>
      <c r="S74" s="42"/>
      <c r="T74" s="42"/>
      <c r="U74" s="42"/>
      <c r="V74" s="45"/>
      <c r="W74" s="45"/>
      <c r="X74" s="42"/>
      <c r="Y74" s="42"/>
      <c r="Z74" s="42"/>
      <c r="AA74" s="42"/>
      <c r="AB74" s="42"/>
      <c r="AC74" s="45"/>
      <c r="AD74" s="42"/>
      <c r="AE74" s="316"/>
      <c r="AF74" s="299"/>
      <c r="AG74" s="163"/>
      <c r="AH74" s="47"/>
      <c r="AI74" s="42"/>
      <c r="AJ74" s="42"/>
      <c r="AK74" s="42"/>
      <c r="AL74" s="42"/>
      <c r="AM74" s="42"/>
      <c r="AP74" s="42"/>
      <c r="AQ74" s="42"/>
      <c r="AR74" s="42"/>
      <c r="AS74" s="42"/>
      <c r="AU74" s="42"/>
    </row>
    <row r="75" spans="1:47" s="40" customFormat="1" ht="16.5">
      <c r="A75" s="15"/>
      <c r="B75" s="15"/>
      <c r="C75" s="15"/>
      <c r="D75" s="15" t="str">
        <f>D74</f>
        <v>KCC7</v>
      </c>
      <c r="E75" s="43"/>
      <c r="F75" s="47"/>
      <c r="G75" s="15" t="s">
        <v>235</v>
      </c>
      <c r="H75" s="15">
        <f t="shared" si="1"/>
        <v>0</v>
      </c>
      <c r="I75" s="114"/>
      <c r="J75" s="15"/>
      <c r="K75" s="45"/>
      <c r="L75" s="45"/>
      <c r="M75" s="45"/>
      <c r="N75" s="42"/>
      <c r="O75" s="45"/>
      <c r="P75" s="45"/>
      <c r="Q75" s="45"/>
      <c r="R75" s="45"/>
      <c r="S75" s="42"/>
      <c r="T75" s="42"/>
      <c r="U75" s="42"/>
      <c r="V75" s="45"/>
      <c r="W75" s="45"/>
      <c r="X75" s="42"/>
      <c r="Y75" s="42"/>
      <c r="Z75" s="42"/>
      <c r="AA75" s="42"/>
      <c r="AB75" s="42"/>
      <c r="AC75" s="45"/>
      <c r="AD75" s="42"/>
      <c r="AE75" s="316"/>
      <c r="AF75" s="299"/>
      <c r="AG75" s="163"/>
      <c r="AH75" s="47"/>
      <c r="AI75" s="42"/>
      <c r="AJ75" s="42"/>
      <c r="AK75" s="42"/>
      <c r="AL75" s="42"/>
      <c r="AM75" s="42"/>
      <c r="AP75" s="42"/>
      <c r="AQ75" s="42"/>
      <c r="AR75" s="42"/>
      <c r="AS75" s="42"/>
      <c r="AU75" s="42"/>
    </row>
    <row r="76" spans="1:47" s="40" customFormat="1" ht="33">
      <c r="A76" s="15" t="s">
        <v>6</v>
      </c>
      <c r="B76" s="15">
        <f>IF($E76="","",SUBTOTAL(3,$E$7:E76))</f>
        <v>24</v>
      </c>
      <c r="C76" s="15" t="str">
        <f>A76&amp;"."&amp;B76</f>
        <v>N01.24</v>
      </c>
      <c r="D76" s="15" t="s">
        <v>318</v>
      </c>
      <c r="E76" s="43" t="s">
        <v>20</v>
      </c>
      <c r="F76" s="47" t="s">
        <v>3</v>
      </c>
      <c r="G76" s="15" t="s">
        <v>220</v>
      </c>
      <c r="H76" s="15">
        <f t="shared" si="1"/>
        <v>8460</v>
      </c>
      <c r="I76" s="114">
        <f>VLOOKUP($D76,ngoại!$C$10:$I$64,5,0)</f>
        <v>60</v>
      </c>
      <c r="J76" s="15"/>
      <c r="K76" s="45"/>
      <c r="L76" s="45"/>
      <c r="M76" s="45"/>
      <c r="N76" s="45">
        <f>VLOOKUP($D76,cc!$D$9:$N$92,5,0)</f>
        <v>7200</v>
      </c>
      <c r="O76" s="45">
        <f>VLOOKUP($D76,Nội!$D$9:$N$52,5,0)</f>
        <v>1200</v>
      </c>
      <c r="P76" s="45"/>
      <c r="Q76" s="45"/>
      <c r="R76" s="45"/>
      <c r="S76" s="42"/>
      <c r="T76" s="42"/>
      <c r="U76" s="42"/>
      <c r="V76" s="45"/>
      <c r="W76" s="45"/>
      <c r="X76" s="42"/>
      <c r="Y76" s="42"/>
      <c r="Z76" s="42"/>
      <c r="AA76" s="42"/>
      <c r="AB76" s="42"/>
      <c r="AC76" s="45"/>
      <c r="AD76" s="42"/>
      <c r="AE76" s="316"/>
      <c r="AF76" s="299"/>
      <c r="AG76" s="163" t="str">
        <f>VLOOKUP($D76,ngoại!$C$10:$I$64,6,0)</f>
        <v>Bệnh nhân nội trú</v>
      </c>
      <c r="AH76" s="47"/>
      <c r="AI76" s="42"/>
      <c r="AJ76" s="42"/>
      <c r="AK76" s="42"/>
      <c r="AL76" s="42" t="str">
        <f>VLOOKUP($D76,cc!$D$9:$N$92,6,0)</f>
        <v>nút chặn đuôi kim luồn</v>
      </c>
      <c r="AM76" s="42" t="str">
        <f>VLOOKUP($D76,Nội!$D$9:$N$52,6,0)</f>
        <v>Lưu kim luồn, bơm thuốc qua cổng</v>
      </c>
      <c r="AP76" s="42">
        <f>VLOOKUP($D76,'Nội soi'!$D$9:$N$169,6,0)</f>
        <v>0</v>
      </c>
      <c r="AQ76" s="42"/>
      <c r="AR76" s="42"/>
      <c r="AS76" s="42"/>
      <c r="AU76" s="42"/>
    </row>
    <row r="77" spans="1:47" s="40" customFormat="1" ht="16.5">
      <c r="A77" s="15"/>
      <c r="B77" s="15"/>
      <c r="C77" s="15"/>
      <c r="D77" s="15" t="str">
        <f>D76</f>
        <v>NCKL</v>
      </c>
      <c r="E77" s="76"/>
      <c r="F77" s="47"/>
      <c r="G77" s="15" t="s">
        <v>221</v>
      </c>
      <c r="H77" s="15">
        <f t="shared" si="1"/>
        <v>0</v>
      </c>
      <c r="I77" s="114"/>
      <c r="J77" s="15"/>
      <c r="K77" s="45"/>
      <c r="L77" s="45"/>
      <c r="M77" s="45"/>
      <c r="N77" s="42"/>
      <c r="O77" s="45"/>
      <c r="P77" s="45"/>
      <c r="Q77" s="45"/>
      <c r="R77" s="45"/>
      <c r="S77" s="42"/>
      <c r="T77" s="42"/>
      <c r="U77" s="42"/>
      <c r="V77" s="45"/>
      <c r="W77" s="45"/>
      <c r="X77" s="42"/>
      <c r="Y77" s="42"/>
      <c r="Z77" s="42"/>
      <c r="AA77" s="42"/>
      <c r="AB77" s="42"/>
      <c r="AC77" s="45"/>
      <c r="AD77" s="42"/>
      <c r="AE77" s="316"/>
      <c r="AF77" s="299"/>
      <c r="AG77" s="163"/>
      <c r="AH77" s="47"/>
      <c r="AI77" s="42"/>
      <c r="AJ77" s="42"/>
      <c r="AK77" s="42"/>
      <c r="AL77" s="42"/>
      <c r="AM77" s="42"/>
      <c r="AP77" s="42"/>
      <c r="AQ77" s="42"/>
      <c r="AR77" s="42"/>
      <c r="AS77" s="42"/>
      <c r="AU77" s="42"/>
    </row>
    <row r="78" spans="1:47" s="40" customFormat="1" ht="16.5">
      <c r="A78" s="15"/>
      <c r="B78" s="15"/>
      <c r="C78" s="15"/>
      <c r="D78" s="15" t="str">
        <f>D77</f>
        <v>NCKL</v>
      </c>
      <c r="E78" s="76"/>
      <c r="F78" s="47"/>
      <c r="G78" s="15" t="s">
        <v>235</v>
      </c>
      <c r="H78" s="15">
        <f t="shared" si="1"/>
        <v>0</v>
      </c>
      <c r="I78" s="114"/>
      <c r="J78" s="15"/>
      <c r="K78" s="45"/>
      <c r="L78" s="45"/>
      <c r="M78" s="45"/>
      <c r="N78" s="42"/>
      <c r="O78" s="45"/>
      <c r="P78" s="45"/>
      <c r="Q78" s="45"/>
      <c r="R78" s="45"/>
      <c r="S78" s="42"/>
      <c r="T78" s="42"/>
      <c r="U78" s="42"/>
      <c r="V78" s="45"/>
      <c r="W78" s="45"/>
      <c r="X78" s="42"/>
      <c r="Y78" s="42"/>
      <c r="Z78" s="42"/>
      <c r="AA78" s="42"/>
      <c r="AB78" s="42"/>
      <c r="AC78" s="45"/>
      <c r="AD78" s="42"/>
      <c r="AE78" s="316"/>
      <c r="AF78" s="299"/>
      <c r="AG78" s="163"/>
      <c r="AH78" s="47"/>
      <c r="AI78" s="42"/>
      <c r="AJ78" s="42"/>
      <c r="AK78" s="42"/>
      <c r="AL78" s="42"/>
      <c r="AM78" s="42"/>
      <c r="AP78" s="42"/>
      <c r="AQ78" s="42"/>
      <c r="AR78" s="42"/>
      <c r="AS78" s="42"/>
      <c r="AU78" s="42"/>
    </row>
    <row r="79" spans="1:47" s="46" customFormat="1" ht="33">
      <c r="A79" s="15" t="s">
        <v>6</v>
      </c>
      <c r="B79" s="15">
        <f>IF($E79="","",SUBTOTAL(3,$E$7:E79))</f>
        <v>25</v>
      </c>
      <c r="C79" s="15" t="str">
        <f>A79&amp;"."&amp;B79</f>
        <v>N01.25</v>
      </c>
      <c r="D79" s="15" t="s">
        <v>319</v>
      </c>
      <c r="E79" s="48" t="s">
        <v>320</v>
      </c>
      <c r="F79" s="49"/>
      <c r="G79" s="15" t="s">
        <v>220</v>
      </c>
      <c r="H79" s="15">
        <f t="shared" si="1"/>
        <v>7200</v>
      </c>
      <c r="I79" s="114"/>
      <c r="J79" s="15"/>
      <c r="K79" s="45"/>
      <c r="L79" s="45"/>
      <c r="M79" s="45"/>
      <c r="N79" s="42"/>
      <c r="O79" s="45"/>
      <c r="P79" s="45"/>
      <c r="Q79" s="45"/>
      <c r="R79" s="45"/>
      <c r="S79" s="42"/>
      <c r="T79" s="42"/>
      <c r="U79" s="45">
        <f>VLOOKUP($D79,YHCT!$D$9:$N$45,5,0)</f>
        <v>7200</v>
      </c>
      <c r="V79" s="45"/>
      <c r="W79" s="45"/>
      <c r="X79" s="45"/>
      <c r="Y79" s="45"/>
      <c r="Z79" s="45"/>
      <c r="AA79" s="45"/>
      <c r="AB79" s="45"/>
      <c r="AC79" s="45"/>
      <c r="AD79" s="45"/>
      <c r="AE79" s="322"/>
      <c r="AF79" s="313"/>
      <c r="AG79" s="163"/>
      <c r="AH79" s="47"/>
      <c r="AI79" s="42"/>
      <c r="AJ79" s="42"/>
      <c r="AK79" s="42"/>
      <c r="AL79" s="42"/>
      <c r="AM79" s="42"/>
      <c r="AO79" s="40"/>
      <c r="AP79" s="42">
        <f>VLOOKUP($D79,'Nội soi'!$D$9:$N$169,6,0)</f>
        <v>0</v>
      </c>
      <c r="AQ79" s="42"/>
      <c r="AR79" s="42"/>
      <c r="AU79" s="42"/>
    </row>
    <row r="80" spans="1:47" s="46" customFormat="1" ht="16.5">
      <c r="A80" s="74"/>
      <c r="B80" s="15"/>
      <c r="C80" s="15"/>
      <c r="D80" s="15" t="str">
        <f>D79</f>
        <v>KDC3</v>
      </c>
      <c r="E80" s="48"/>
      <c r="F80" s="49"/>
      <c r="G80" s="15" t="s">
        <v>221</v>
      </c>
      <c r="H80" s="15">
        <f t="shared" si="1"/>
        <v>0</v>
      </c>
      <c r="I80" s="114"/>
      <c r="J80" s="15"/>
      <c r="K80" s="45"/>
      <c r="L80" s="45"/>
      <c r="M80" s="45"/>
      <c r="N80" s="42"/>
      <c r="O80" s="45"/>
      <c r="P80" s="45"/>
      <c r="Q80" s="45"/>
      <c r="R80" s="45"/>
      <c r="S80" s="42"/>
      <c r="T80" s="42"/>
      <c r="U80" s="42"/>
      <c r="V80" s="45"/>
      <c r="W80" s="45"/>
      <c r="X80" s="45"/>
      <c r="Y80" s="45"/>
      <c r="Z80" s="45"/>
      <c r="AA80" s="45"/>
      <c r="AB80" s="45"/>
      <c r="AC80" s="45"/>
      <c r="AD80" s="45"/>
      <c r="AE80" s="322"/>
      <c r="AF80" s="313"/>
      <c r="AG80" s="163"/>
      <c r="AH80" s="47"/>
      <c r="AI80" s="42"/>
      <c r="AJ80" s="42"/>
      <c r="AK80" s="42"/>
      <c r="AL80" s="42"/>
      <c r="AM80" s="42"/>
      <c r="AO80" s="40"/>
      <c r="AP80" s="42"/>
      <c r="AQ80" s="42"/>
      <c r="AR80" s="42"/>
      <c r="AS80" s="42"/>
      <c r="AU80" s="42"/>
    </row>
    <row r="81" spans="1:47" s="46" customFormat="1" ht="16.5">
      <c r="A81" s="74"/>
      <c r="B81" s="15"/>
      <c r="C81" s="15"/>
      <c r="D81" s="15" t="str">
        <f>D80</f>
        <v>KDC3</v>
      </c>
      <c r="E81" s="48"/>
      <c r="F81" s="49"/>
      <c r="G81" s="15" t="s">
        <v>235</v>
      </c>
      <c r="H81" s="15">
        <f t="shared" si="1"/>
        <v>0</v>
      </c>
      <c r="I81" s="114"/>
      <c r="J81" s="15"/>
      <c r="K81" s="45"/>
      <c r="L81" s="45"/>
      <c r="M81" s="45"/>
      <c r="N81" s="42"/>
      <c r="O81" s="45"/>
      <c r="P81" s="45"/>
      <c r="Q81" s="45"/>
      <c r="R81" s="45"/>
      <c r="S81" s="42"/>
      <c r="T81" s="42"/>
      <c r="U81" s="42"/>
      <c r="V81" s="45"/>
      <c r="W81" s="45"/>
      <c r="X81" s="45"/>
      <c r="Y81" s="45"/>
      <c r="Z81" s="45"/>
      <c r="AA81" s="45"/>
      <c r="AB81" s="45"/>
      <c r="AC81" s="45"/>
      <c r="AD81" s="45"/>
      <c r="AE81" s="322"/>
      <c r="AF81" s="313"/>
      <c r="AG81" s="163"/>
      <c r="AH81" s="47"/>
      <c r="AI81" s="42"/>
      <c r="AJ81" s="42"/>
      <c r="AK81" s="42"/>
      <c r="AL81" s="42"/>
      <c r="AM81" s="42"/>
      <c r="AO81" s="40"/>
      <c r="AP81" s="42"/>
      <c r="AQ81" s="42"/>
      <c r="AR81" s="42"/>
      <c r="AS81" s="42"/>
      <c r="AU81" s="42"/>
    </row>
    <row r="82" spans="1:47" s="40" customFormat="1" ht="16.5">
      <c r="B82" s="13" t="s">
        <v>21</v>
      </c>
      <c r="C82" s="22" t="s">
        <v>22</v>
      </c>
      <c r="D82" s="22" t="str">
        <f>D81</f>
        <v>KDC3</v>
      </c>
      <c r="E82" s="41"/>
      <c r="F82" s="22"/>
      <c r="G82" s="22"/>
      <c r="H82" s="15">
        <f t="shared" si="1"/>
        <v>0</v>
      </c>
      <c r="I82" s="114"/>
      <c r="J82" s="15"/>
      <c r="K82" s="45"/>
      <c r="L82" s="45"/>
      <c r="M82" s="45"/>
      <c r="N82" s="42"/>
      <c r="O82" s="45"/>
      <c r="P82" s="45"/>
      <c r="Q82" s="45"/>
      <c r="R82" s="45"/>
      <c r="S82" s="42"/>
      <c r="T82" s="42"/>
      <c r="U82" s="42"/>
      <c r="V82" s="45"/>
      <c r="W82" s="45"/>
      <c r="X82" s="42"/>
      <c r="Y82" s="42"/>
      <c r="Z82" s="42"/>
      <c r="AA82" s="42"/>
      <c r="AB82" s="42"/>
      <c r="AC82" s="45"/>
      <c r="AD82" s="42"/>
      <c r="AE82" s="316"/>
      <c r="AF82" s="299"/>
      <c r="AG82" s="163"/>
      <c r="AH82" s="47"/>
      <c r="AI82" s="42"/>
      <c r="AJ82" s="42"/>
      <c r="AK82" s="42"/>
      <c r="AL82" s="42"/>
      <c r="AM82" s="42"/>
      <c r="AP82" s="42"/>
      <c r="AQ82" s="42"/>
      <c r="AR82" s="42"/>
      <c r="AS82" s="42"/>
      <c r="AU82" s="42"/>
    </row>
    <row r="83" spans="1:47" s="40" customFormat="1" ht="33">
      <c r="A83" s="15" t="s">
        <v>21</v>
      </c>
      <c r="B83" s="15">
        <f>IF($E83="","",SUBTOTAL(3,$E$7:E83))</f>
        <v>26</v>
      </c>
      <c r="C83" s="15" t="str">
        <f>A83&amp;"."&amp;B83</f>
        <v>N02.26</v>
      </c>
      <c r="D83" s="15" t="s">
        <v>321</v>
      </c>
      <c r="E83" s="43" t="s">
        <v>322</v>
      </c>
      <c r="F83" s="47" t="s">
        <v>113</v>
      </c>
      <c r="G83" s="15" t="s">
        <v>220</v>
      </c>
      <c r="H83" s="15">
        <f t="shared" si="1"/>
        <v>0</v>
      </c>
      <c r="I83" s="114"/>
      <c r="J83" s="15"/>
      <c r="K83" s="45"/>
      <c r="L83" s="45"/>
      <c r="M83" s="45"/>
      <c r="N83" s="42"/>
      <c r="O83" s="45"/>
      <c r="P83" s="45"/>
      <c r="Q83" s="45"/>
      <c r="R83" s="45"/>
      <c r="S83" s="42"/>
      <c r="T83" s="42"/>
      <c r="U83" s="42"/>
      <c r="V83" s="45"/>
      <c r="W83" s="45"/>
      <c r="X83" s="42"/>
      <c r="Y83" s="42"/>
      <c r="Z83" s="42"/>
      <c r="AA83" s="42"/>
      <c r="AB83" s="42"/>
      <c r="AC83" s="45"/>
      <c r="AD83" s="42"/>
      <c r="AE83" s="316"/>
      <c r="AF83" s="299"/>
      <c r="AG83" s="163"/>
      <c r="AH83" s="47"/>
      <c r="AI83" s="42"/>
      <c r="AJ83" s="42"/>
      <c r="AK83" s="42"/>
      <c r="AL83" s="42"/>
      <c r="AM83" s="42"/>
      <c r="AP83" s="42">
        <f>VLOOKUP($D83,'Nội soi'!$D$9:$N$169,6,0)</f>
        <v>0</v>
      </c>
      <c r="AQ83" s="42"/>
      <c r="AR83" s="42"/>
      <c r="AS83" s="42"/>
      <c r="AU83" s="42"/>
    </row>
    <row r="84" spans="1:47" s="40" customFormat="1" ht="16.5">
      <c r="A84" s="15"/>
      <c r="B84" s="15"/>
      <c r="C84" s="15"/>
      <c r="D84" s="15" t="str">
        <f>D83</f>
        <v>COR0</v>
      </c>
      <c r="E84" s="43"/>
      <c r="F84" s="47"/>
      <c r="G84" s="15" t="s">
        <v>221</v>
      </c>
      <c r="H84" s="15">
        <f t="shared" si="1"/>
        <v>0</v>
      </c>
      <c r="I84" s="114"/>
      <c r="J84" s="15"/>
      <c r="K84" s="45"/>
      <c r="L84" s="45"/>
      <c r="M84" s="45"/>
      <c r="N84" s="42"/>
      <c r="O84" s="45"/>
      <c r="P84" s="45"/>
      <c r="Q84" s="45"/>
      <c r="R84" s="45"/>
      <c r="S84" s="42"/>
      <c r="T84" s="42"/>
      <c r="U84" s="42"/>
      <c r="V84" s="45"/>
      <c r="W84" s="45"/>
      <c r="X84" s="42"/>
      <c r="Y84" s="42"/>
      <c r="Z84" s="42"/>
      <c r="AA84" s="42"/>
      <c r="AB84" s="42"/>
      <c r="AC84" s="45"/>
      <c r="AD84" s="42"/>
      <c r="AE84" s="316"/>
      <c r="AF84" s="299"/>
      <c r="AG84" s="163"/>
      <c r="AH84" s="47"/>
      <c r="AI84" s="42"/>
      <c r="AJ84" s="42"/>
      <c r="AK84" s="42"/>
      <c r="AL84" s="42"/>
      <c r="AM84" s="42"/>
      <c r="AP84" s="42"/>
      <c r="AQ84" s="42"/>
      <c r="AR84" s="42"/>
      <c r="AS84" s="42"/>
      <c r="AU84" s="42"/>
    </row>
    <row r="85" spans="1:47" s="40" customFormat="1" ht="16.5">
      <c r="A85" s="15"/>
      <c r="B85" s="15"/>
      <c r="C85" s="15"/>
      <c r="D85" s="15" t="str">
        <f>D84</f>
        <v>COR0</v>
      </c>
      <c r="E85" s="43"/>
      <c r="F85" s="47"/>
      <c r="G85" s="15" t="s">
        <v>235</v>
      </c>
      <c r="H85" s="15">
        <f t="shared" si="1"/>
        <v>0</v>
      </c>
      <c r="I85" s="114"/>
      <c r="J85" s="15"/>
      <c r="K85" s="45"/>
      <c r="L85" s="45"/>
      <c r="M85" s="45"/>
      <c r="N85" s="42"/>
      <c r="O85" s="45"/>
      <c r="P85" s="45"/>
      <c r="Q85" s="45"/>
      <c r="R85" s="45"/>
      <c r="S85" s="42"/>
      <c r="T85" s="42"/>
      <c r="U85" s="42"/>
      <c r="V85" s="45"/>
      <c r="W85" s="45"/>
      <c r="X85" s="42"/>
      <c r="Y85" s="42"/>
      <c r="Z85" s="42"/>
      <c r="AA85" s="42"/>
      <c r="AB85" s="42"/>
      <c r="AC85" s="45"/>
      <c r="AD85" s="42"/>
      <c r="AE85" s="316"/>
      <c r="AF85" s="299"/>
      <c r="AG85" s="163"/>
      <c r="AH85" s="47"/>
      <c r="AI85" s="42"/>
      <c r="AJ85" s="42"/>
      <c r="AK85" s="42"/>
      <c r="AL85" s="42"/>
      <c r="AM85" s="42"/>
      <c r="AP85" s="42"/>
      <c r="AQ85" s="42"/>
      <c r="AR85" s="42"/>
      <c r="AS85" s="42"/>
      <c r="AU85" s="42"/>
    </row>
    <row r="86" spans="1:47" s="40" customFormat="1" ht="33">
      <c r="A86" s="15" t="s">
        <v>21</v>
      </c>
      <c r="B86" s="15">
        <f>IF($E86="","",SUBTOTAL(3,$E$7:E86))</f>
        <v>27</v>
      </c>
      <c r="C86" s="15" t="str">
        <f>A86&amp;"."&amp;B86</f>
        <v>N02.27</v>
      </c>
      <c r="D86" s="15" t="s">
        <v>323</v>
      </c>
      <c r="E86" s="43" t="s">
        <v>324</v>
      </c>
      <c r="F86" s="47" t="s">
        <v>113</v>
      </c>
      <c r="G86" s="15" t="s">
        <v>220</v>
      </c>
      <c r="H86" s="15">
        <f t="shared" si="1"/>
        <v>36</v>
      </c>
      <c r="I86" s="114"/>
      <c r="J86" s="15"/>
      <c r="K86" s="45"/>
      <c r="L86" s="45">
        <f>VLOOKUP($D86,TMH!$D$9:$N$42,5,0)</f>
        <v>36</v>
      </c>
      <c r="M86" s="45"/>
      <c r="N86" s="42"/>
      <c r="O86" s="45"/>
      <c r="P86" s="45"/>
      <c r="Q86" s="45"/>
      <c r="R86" s="45"/>
      <c r="S86" s="42"/>
      <c r="T86" s="42"/>
      <c r="U86" s="42"/>
      <c r="V86" s="45"/>
      <c r="W86" s="45"/>
      <c r="X86" s="42"/>
      <c r="Y86" s="42"/>
      <c r="Z86" s="42"/>
      <c r="AA86" s="42"/>
      <c r="AB86" s="42"/>
      <c r="AC86" s="45"/>
      <c r="AD86" s="42"/>
      <c r="AE86" s="316"/>
      <c r="AF86" s="299"/>
      <c r="AG86" s="163"/>
      <c r="AH86" s="47"/>
      <c r="AI86" s="42"/>
      <c r="AJ86" s="42" t="str">
        <f>VLOOKUP($D86,TMH!$D$9:$N$42,6,0)</f>
        <v>Dùng cho BN cắt Amydan</v>
      </c>
      <c r="AK86" s="42"/>
      <c r="AL86" s="42"/>
      <c r="AM86" s="42"/>
      <c r="AP86" s="42">
        <f>VLOOKUP($D86,'Nội soi'!$D$9:$N$169,6,0)</f>
        <v>0</v>
      </c>
      <c r="AQ86" s="42"/>
      <c r="AR86" s="42"/>
      <c r="AS86" s="42"/>
      <c r="AU86" s="42"/>
    </row>
    <row r="87" spans="1:47" s="40" customFormat="1" ht="16.5">
      <c r="A87" s="15"/>
      <c r="B87" s="15"/>
      <c r="C87" s="15"/>
      <c r="D87" s="15" t="str">
        <f>D86</f>
        <v>COK1</v>
      </c>
      <c r="E87" s="43"/>
      <c r="F87" s="47"/>
      <c r="G87" s="15" t="s">
        <v>221</v>
      </c>
      <c r="H87" s="15">
        <f t="shared" si="1"/>
        <v>0</v>
      </c>
      <c r="I87" s="114"/>
      <c r="J87" s="15"/>
      <c r="K87" s="45"/>
      <c r="L87" s="45"/>
      <c r="M87" s="45"/>
      <c r="N87" s="42"/>
      <c r="O87" s="45"/>
      <c r="P87" s="45"/>
      <c r="Q87" s="45"/>
      <c r="R87" s="45"/>
      <c r="S87" s="42"/>
      <c r="T87" s="42"/>
      <c r="U87" s="42"/>
      <c r="V87" s="45"/>
      <c r="W87" s="45"/>
      <c r="X87" s="42"/>
      <c r="Y87" s="42"/>
      <c r="Z87" s="42"/>
      <c r="AA87" s="42"/>
      <c r="AB87" s="42"/>
      <c r="AC87" s="45"/>
      <c r="AD87" s="42"/>
      <c r="AE87" s="316"/>
      <c r="AF87" s="299"/>
      <c r="AG87" s="163"/>
      <c r="AH87" s="47"/>
      <c r="AI87" s="42"/>
      <c r="AJ87" s="42"/>
      <c r="AK87" s="42"/>
      <c r="AL87" s="42"/>
      <c r="AM87" s="42"/>
      <c r="AP87" s="42"/>
      <c r="AQ87" s="42"/>
      <c r="AR87" s="42"/>
      <c r="AS87" s="42"/>
      <c r="AU87" s="42"/>
    </row>
    <row r="88" spans="1:47" s="40" customFormat="1" ht="16.5">
      <c r="A88" s="15"/>
      <c r="B88" s="15"/>
      <c r="C88" s="15"/>
      <c r="D88" s="15" t="str">
        <f>D87</f>
        <v>COK1</v>
      </c>
      <c r="E88" s="43"/>
      <c r="F88" s="47"/>
      <c r="G88" s="15" t="s">
        <v>235</v>
      </c>
      <c r="H88" s="15">
        <f t="shared" si="1"/>
        <v>0</v>
      </c>
      <c r="I88" s="114"/>
      <c r="J88" s="15"/>
      <c r="K88" s="45"/>
      <c r="L88" s="45"/>
      <c r="M88" s="45"/>
      <c r="N88" s="42"/>
      <c r="O88" s="45"/>
      <c r="P88" s="45"/>
      <c r="Q88" s="45"/>
      <c r="R88" s="45"/>
      <c r="S88" s="42"/>
      <c r="T88" s="42"/>
      <c r="U88" s="42"/>
      <c r="V88" s="45"/>
      <c r="W88" s="45"/>
      <c r="X88" s="42"/>
      <c r="Y88" s="42"/>
      <c r="Z88" s="42"/>
      <c r="AA88" s="42"/>
      <c r="AB88" s="42"/>
      <c r="AC88" s="45"/>
      <c r="AD88" s="42"/>
      <c r="AE88" s="316"/>
      <c r="AF88" s="299"/>
      <c r="AG88" s="163"/>
      <c r="AH88" s="47"/>
      <c r="AI88" s="42"/>
      <c r="AJ88" s="42"/>
      <c r="AK88" s="42"/>
      <c r="AL88" s="42"/>
      <c r="AM88" s="42"/>
      <c r="AP88" s="42"/>
      <c r="AQ88" s="42"/>
      <c r="AR88" s="42"/>
      <c r="AS88" s="42"/>
      <c r="AU88" s="42"/>
    </row>
    <row r="89" spans="1:47" s="40" customFormat="1" ht="49.5">
      <c r="A89" s="15" t="s">
        <v>21</v>
      </c>
      <c r="B89" s="15">
        <f>IF($E89="","",SUBTOTAL(3,$E$7:E89))</f>
        <v>28</v>
      </c>
      <c r="C89" s="15" t="str">
        <f>A89&amp;"."&amp;B89</f>
        <v>N02.28</v>
      </c>
      <c r="D89" s="15" t="s">
        <v>325</v>
      </c>
      <c r="E89" s="43" t="s">
        <v>326</v>
      </c>
      <c r="F89" s="47" t="s">
        <v>113</v>
      </c>
      <c r="G89" s="15" t="s">
        <v>220</v>
      </c>
      <c r="H89" s="15">
        <f t="shared" si="1"/>
        <v>48</v>
      </c>
      <c r="I89" s="114">
        <f>VLOOKUP($D89,ngoại!$C$10:$I$64,5,0)</f>
        <v>36</v>
      </c>
      <c r="J89" s="15"/>
      <c r="K89" s="45"/>
      <c r="L89" s="45"/>
      <c r="M89" s="45"/>
      <c r="N89" s="42"/>
      <c r="O89" s="45"/>
      <c r="P89" s="45"/>
      <c r="Q89" s="45"/>
      <c r="R89" s="45"/>
      <c r="S89" s="42"/>
      <c r="T89" s="42"/>
      <c r="U89" s="42"/>
      <c r="V89" s="45"/>
      <c r="W89" s="45">
        <f>VLOOKUP($D89,sản!$D$9:$N$52,5,0)</f>
        <v>12</v>
      </c>
      <c r="X89" s="45"/>
      <c r="Y89" s="45"/>
      <c r="Z89" s="42"/>
      <c r="AA89" s="42"/>
      <c r="AB89" s="42"/>
      <c r="AC89" s="45"/>
      <c r="AD89" s="42"/>
      <c r="AE89" s="316"/>
      <c r="AF89" s="299"/>
      <c r="AG89" s="163" t="str">
        <f>VLOOKUP($D89,ngoại!$C$10:$I$64,6,0)</f>
        <v>Bệnh nhân phẫu thuật, khâu vết thương phòng tiểu phẫu</v>
      </c>
      <c r="AH89" s="47"/>
      <c r="AI89" s="42"/>
      <c r="AJ89" s="42"/>
      <c r="AK89" s="42"/>
      <c r="AL89" s="42"/>
      <c r="AM89" s="42"/>
      <c r="AP89" s="42">
        <f>VLOOKUP($D89,'Nội soi'!$D$9:$N$169,6,0)</f>
        <v>0</v>
      </c>
      <c r="AQ89" s="42"/>
      <c r="AR89" s="42"/>
      <c r="AS89" s="42"/>
      <c r="AU89" s="42" t="str">
        <f>VLOOKUP($D89,sản!$D$9:$N$52,6,0)</f>
        <v>Triệt sản nam</v>
      </c>
    </row>
    <row r="90" spans="1:47" s="40" customFormat="1" ht="16.5">
      <c r="A90" s="15"/>
      <c r="B90" s="15"/>
      <c r="C90" s="15"/>
      <c r="D90" s="15" t="str">
        <f>D89</f>
        <v>COR2</v>
      </c>
      <c r="E90" s="43"/>
      <c r="F90" s="47"/>
      <c r="G90" s="15" t="s">
        <v>221</v>
      </c>
      <c r="H90" s="15">
        <f t="shared" si="1"/>
        <v>0</v>
      </c>
      <c r="I90" s="114"/>
      <c r="J90" s="15"/>
      <c r="K90" s="45"/>
      <c r="L90" s="45"/>
      <c r="M90" s="45"/>
      <c r="N90" s="42"/>
      <c r="O90" s="45"/>
      <c r="P90" s="45"/>
      <c r="Q90" s="45"/>
      <c r="R90" s="45"/>
      <c r="S90" s="42"/>
      <c r="T90" s="42"/>
      <c r="U90" s="42"/>
      <c r="V90" s="45"/>
      <c r="W90" s="45"/>
      <c r="X90" s="42"/>
      <c r="Y90" s="42"/>
      <c r="Z90" s="42"/>
      <c r="AA90" s="42"/>
      <c r="AB90" s="42"/>
      <c r="AC90" s="45"/>
      <c r="AD90" s="42"/>
      <c r="AE90" s="316"/>
      <c r="AF90" s="299"/>
      <c r="AG90" s="163"/>
      <c r="AH90" s="47"/>
      <c r="AI90" s="42"/>
      <c r="AJ90" s="42"/>
      <c r="AK90" s="42"/>
      <c r="AL90" s="42"/>
      <c r="AM90" s="42"/>
      <c r="AP90" s="42"/>
      <c r="AQ90" s="42"/>
      <c r="AR90" s="42"/>
      <c r="AS90" s="42"/>
      <c r="AU90" s="42"/>
    </row>
    <row r="91" spans="1:47" s="40" customFormat="1" ht="16.5">
      <c r="A91" s="15"/>
      <c r="B91" s="15"/>
      <c r="C91" s="15"/>
      <c r="D91" s="15" t="str">
        <f>D90</f>
        <v>COR2</v>
      </c>
      <c r="E91" s="43"/>
      <c r="F91" s="47"/>
      <c r="G91" s="15" t="s">
        <v>235</v>
      </c>
      <c r="H91" s="15">
        <f t="shared" si="1"/>
        <v>0</v>
      </c>
      <c r="I91" s="114"/>
      <c r="J91" s="15"/>
      <c r="K91" s="45"/>
      <c r="L91" s="45"/>
      <c r="M91" s="45"/>
      <c r="N91" s="42"/>
      <c r="O91" s="45"/>
      <c r="P91" s="45"/>
      <c r="Q91" s="45"/>
      <c r="R91" s="45"/>
      <c r="S91" s="42"/>
      <c r="T91" s="42"/>
      <c r="U91" s="42"/>
      <c r="V91" s="45"/>
      <c r="W91" s="45"/>
      <c r="X91" s="42"/>
      <c r="Y91" s="42"/>
      <c r="Z91" s="42"/>
      <c r="AA91" s="42"/>
      <c r="AB91" s="42"/>
      <c r="AC91" s="45"/>
      <c r="AD91" s="42"/>
      <c r="AE91" s="316"/>
      <c r="AF91" s="299"/>
      <c r="AG91" s="163"/>
      <c r="AH91" s="47"/>
      <c r="AI91" s="42"/>
      <c r="AJ91" s="42"/>
      <c r="AK91" s="42"/>
      <c r="AL91" s="42"/>
      <c r="AM91" s="42"/>
      <c r="AP91" s="42"/>
      <c r="AQ91" s="42"/>
      <c r="AR91" s="42"/>
      <c r="AS91" s="42"/>
      <c r="AU91" s="42"/>
    </row>
    <row r="92" spans="1:47" s="40" customFormat="1" ht="247.5">
      <c r="A92" s="15" t="s">
        <v>21</v>
      </c>
      <c r="B92" s="15">
        <f>IF($E92="","",SUBTOTAL(3,$E$7:E92))</f>
        <v>29</v>
      </c>
      <c r="C92" s="15" t="str">
        <f>A92&amp;"."&amp;B92</f>
        <v>N02.29</v>
      </c>
      <c r="D92" s="15" t="s">
        <v>327</v>
      </c>
      <c r="E92" s="43" t="s">
        <v>328</v>
      </c>
      <c r="F92" s="47" t="s">
        <v>113</v>
      </c>
      <c r="G92" s="15" t="s">
        <v>220</v>
      </c>
      <c r="H92" s="15">
        <f t="shared" si="1"/>
        <v>204</v>
      </c>
      <c r="I92" s="114">
        <f>VLOOKUP($D92,ngoại!$C$10:$I$64,5,0)</f>
        <v>84</v>
      </c>
      <c r="J92" s="44">
        <f>VLOOKUP($D92,GMHS!$D$9:$N$75,5,0)</f>
        <v>60</v>
      </c>
      <c r="K92" s="45"/>
      <c r="L92" s="45"/>
      <c r="M92" s="45"/>
      <c r="N92" s="42"/>
      <c r="O92" s="45"/>
      <c r="P92" s="45"/>
      <c r="Q92" s="45"/>
      <c r="R92" s="45"/>
      <c r="S92" s="42"/>
      <c r="T92" s="42"/>
      <c r="U92" s="42"/>
      <c r="V92" s="45"/>
      <c r="W92" s="45">
        <f>VLOOKUP($D92,sản!$D$9:$N$52,5,0)</f>
        <v>60</v>
      </c>
      <c r="X92" s="45"/>
      <c r="Y92" s="45"/>
      <c r="Z92" s="42"/>
      <c r="AA92" s="42"/>
      <c r="AB92" s="42"/>
      <c r="AC92" s="45"/>
      <c r="AD92" s="42"/>
      <c r="AE92" s="316"/>
      <c r="AF92" s="299"/>
      <c r="AG92" s="163" t="str">
        <f>VLOOKUP($D92,ngoại!$C$10:$I$64,6,0)</f>
        <v>Bệnh nhân phẫu thuật, khâu vết thương phòng tiểu phẫu</v>
      </c>
      <c r="AH92" s="47" t="str">
        <f>VLOOKUP($D92,GMHS!$D$9:$N$75,6,0)</f>
        <v xml:space="preserve">Được sử dụng để khâu các mô mềm trong các can thiệp phẫu thuật, giúp giữ mép vết thương đến khi chỉ tự tiêu
Sử dụng trong phẫu thuật cắt hẹp, chỉnh hình bao quy đầu.
</v>
      </c>
      <c r="AI92" s="42"/>
      <c r="AJ92" s="42"/>
      <c r="AK92" s="42"/>
      <c r="AL92" s="42"/>
      <c r="AM92" s="42"/>
      <c r="AP92" s="42">
        <f>VLOOKUP($D92,'Nội soi'!$D$9:$N$169,6,0)</f>
        <v>0</v>
      </c>
      <c r="AQ92" s="42"/>
      <c r="AR92" s="42"/>
      <c r="AS92" s="42"/>
      <c r="AU92" s="42" t="str">
        <f>VLOOKUP($D92,sản!$D$9:$N$52,6,0)</f>
        <v>Khâu vết thương may thẩm mỹ, bartholin, apxe</v>
      </c>
    </row>
    <row r="93" spans="1:47" s="40" customFormat="1" ht="16.5">
      <c r="A93" s="15"/>
      <c r="B93" s="15"/>
      <c r="C93" s="15"/>
      <c r="D93" s="15" t="str">
        <f>D92</f>
        <v>COR3</v>
      </c>
      <c r="E93" s="43"/>
      <c r="F93" s="47"/>
      <c r="G93" s="15" t="s">
        <v>221</v>
      </c>
      <c r="H93" s="15">
        <f t="shared" si="1"/>
        <v>0</v>
      </c>
      <c r="I93" s="114"/>
      <c r="J93" s="15"/>
      <c r="K93" s="45"/>
      <c r="L93" s="45"/>
      <c r="M93" s="45"/>
      <c r="N93" s="42"/>
      <c r="O93" s="45"/>
      <c r="P93" s="45"/>
      <c r="Q93" s="45"/>
      <c r="R93" s="45"/>
      <c r="S93" s="42"/>
      <c r="T93" s="42"/>
      <c r="U93" s="42"/>
      <c r="V93" s="45"/>
      <c r="W93" s="45"/>
      <c r="X93" s="42"/>
      <c r="Y93" s="42"/>
      <c r="Z93" s="42"/>
      <c r="AA93" s="42"/>
      <c r="AB93" s="42"/>
      <c r="AC93" s="45"/>
      <c r="AD93" s="42"/>
      <c r="AE93" s="316"/>
      <c r="AF93" s="299"/>
      <c r="AG93" s="163"/>
      <c r="AH93" s="47"/>
      <c r="AI93" s="42"/>
      <c r="AJ93" s="42"/>
      <c r="AK93" s="42"/>
      <c r="AL93" s="42"/>
      <c r="AM93" s="42"/>
      <c r="AP93" s="42"/>
      <c r="AQ93" s="42"/>
      <c r="AR93" s="42"/>
      <c r="AS93" s="42"/>
      <c r="AU93" s="42"/>
    </row>
    <row r="94" spans="1:47" s="40" customFormat="1" ht="16.5">
      <c r="A94" s="15"/>
      <c r="B94" s="15"/>
      <c r="C94" s="15"/>
      <c r="D94" s="15" t="str">
        <f>D93</f>
        <v>COR3</v>
      </c>
      <c r="E94" s="43"/>
      <c r="F94" s="47"/>
      <c r="G94" s="15" t="s">
        <v>235</v>
      </c>
      <c r="H94" s="15">
        <f t="shared" si="1"/>
        <v>0</v>
      </c>
      <c r="I94" s="114"/>
      <c r="J94" s="15"/>
      <c r="K94" s="45"/>
      <c r="L94" s="45"/>
      <c r="M94" s="45"/>
      <c r="N94" s="42"/>
      <c r="O94" s="45"/>
      <c r="P94" s="45"/>
      <c r="Q94" s="45"/>
      <c r="R94" s="45"/>
      <c r="S94" s="42"/>
      <c r="T94" s="42"/>
      <c r="U94" s="42"/>
      <c r="V94" s="45"/>
      <c r="W94" s="45"/>
      <c r="X94" s="42"/>
      <c r="Y94" s="42"/>
      <c r="Z94" s="42"/>
      <c r="AA94" s="42"/>
      <c r="AB94" s="42"/>
      <c r="AC94" s="45"/>
      <c r="AD94" s="42"/>
      <c r="AE94" s="316"/>
      <c r="AF94" s="299"/>
      <c r="AG94" s="163"/>
      <c r="AH94" s="47"/>
      <c r="AI94" s="42"/>
      <c r="AJ94" s="42"/>
      <c r="AK94" s="42"/>
      <c r="AL94" s="42"/>
      <c r="AM94" s="42"/>
      <c r="AP94" s="42"/>
      <c r="AQ94" s="42"/>
      <c r="AR94" s="42"/>
      <c r="AS94" s="42"/>
      <c r="AU94" s="42"/>
    </row>
    <row r="95" spans="1:47" s="40" customFormat="1" ht="33">
      <c r="A95" s="15" t="s">
        <v>21</v>
      </c>
      <c r="B95" s="15">
        <f>IF($E95="","",SUBTOTAL(3,$E$7:E95))</f>
        <v>30</v>
      </c>
      <c r="C95" s="15" t="str">
        <f>A95&amp;"."&amp;B95</f>
        <v>N02.30</v>
      </c>
      <c r="D95" s="15" t="s">
        <v>329</v>
      </c>
      <c r="E95" s="43" t="s">
        <v>330</v>
      </c>
      <c r="F95" s="47" t="s">
        <v>113</v>
      </c>
      <c r="G95" s="15" t="s">
        <v>220</v>
      </c>
      <c r="H95" s="15">
        <f t="shared" si="1"/>
        <v>840</v>
      </c>
      <c r="I95" s="114"/>
      <c r="J95" s="15"/>
      <c r="K95" s="45"/>
      <c r="L95" s="45"/>
      <c r="M95" s="45">
        <f>VLOOKUP($D95,RHM!$D$9:$N$169,5,0)</f>
        <v>840</v>
      </c>
      <c r="N95" s="42"/>
      <c r="O95" s="45"/>
      <c r="P95" s="45"/>
      <c r="Q95" s="45"/>
      <c r="R95" s="45"/>
      <c r="S95" s="42"/>
      <c r="T95" s="42"/>
      <c r="U95" s="42"/>
      <c r="V95" s="45"/>
      <c r="W95" s="45"/>
      <c r="X95" s="42"/>
      <c r="Y95" s="42"/>
      <c r="Z95" s="42"/>
      <c r="AA95" s="42"/>
      <c r="AB95" s="42"/>
      <c r="AC95" s="45"/>
      <c r="AD95" s="42"/>
      <c r="AE95" s="316"/>
      <c r="AF95" s="299"/>
      <c r="AG95" s="163"/>
      <c r="AH95" s="47"/>
      <c r="AI95" s="42"/>
      <c r="AJ95" s="42"/>
      <c r="AK95" s="42" t="str">
        <f>VLOOKUP($D95,RHM!$D$9:$N$169,6,0)</f>
        <v>khâu ổ răng cầm máu sau nhổ răng tiểu phẫu, trung bình 65- 70 cas/ tháng, dành cho bn BHDV và dịch vụ</v>
      </c>
      <c r="AL95" s="42"/>
      <c r="AM95" s="42"/>
      <c r="AP95" s="42">
        <f>VLOOKUP($D95,'Nội soi'!$D$9:$N$169,6,0)</f>
        <v>0</v>
      </c>
      <c r="AQ95" s="42"/>
      <c r="AR95" s="42"/>
      <c r="AS95" s="42"/>
      <c r="AU95" s="42"/>
    </row>
    <row r="96" spans="1:47" s="40" customFormat="1" ht="16.5">
      <c r="A96" s="15"/>
      <c r="B96" s="15"/>
      <c r="C96" s="15"/>
      <c r="D96" s="15" t="str">
        <f>D95</f>
        <v>COT3</v>
      </c>
      <c r="E96" s="43"/>
      <c r="F96" s="47"/>
      <c r="G96" s="15" t="s">
        <v>221</v>
      </c>
      <c r="H96" s="15">
        <f t="shared" si="1"/>
        <v>0</v>
      </c>
      <c r="I96" s="114"/>
      <c r="J96" s="15"/>
      <c r="K96" s="45"/>
      <c r="L96" s="45"/>
      <c r="M96" s="45"/>
      <c r="N96" s="42"/>
      <c r="O96" s="45"/>
      <c r="P96" s="45"/>
      <c r="Q96" s="45"/>
      <c r="R96" s="45"/>
      <c r="S96" s="42"/>
      <c r="T96" s="42"/>
      <c r="U96" s="42"/>
      <c r="V96" s="45"/>
      <c r="W96" s="45"/>
      <c r="X96" s="42"/>
      <c r="Y96" s="42"/>
      <c r="Z96" s="42"/>
      <c r="AA96" s="42"/>
      <c r="AB96" s="42"/>
      <c r="AC96" s="45"/>
      <c r="AD96" s="42"/>
      <c r="AE96" s="316"/>
      <c r="AF96" s="299"/>
      <c r="AG96" s="163"/>
      <c r="AH96" s="47"/>
      <c r="AI96" s="42"/>
      <c r="AJ96" s="42"/>
      <c r="AK96" s="42"/>
      <c r="AL96" s="42"/>
      <c r="AM96" s="42"/>
      <c r="AP96" s="42"/>
      <c r="AQ96" s="42"/>
      <c r="AR96" s="42"/>
      <c r="AS96" s="42"/>
      <c r="AU96" s="42"/>
    </row>
    <row r="97" spans="1:47" s="40" customFormat="1" ht="16.5">
      <c r="A97" s="15"/>
      <c r="B97" s="15"/>
      <c r="C97" s="15"/>
      <c r="D97" s="15" t="str">
        <f>D96</f>
        <v>COT3</v>
      </c>
      <c r="E97" s="43"/>
      <c r="F97" s="47"/>
      <c r="G97" s="15" t="s">
        <v>235</v>
      </c>
      <c r="H97" s="15">
        <f t="shared" si="1"/>
        <v>0</v>
      </c>
      <c r="I97" s="114"/>
      <c r="J97" s="15"/>
      <c r="K97" s="45"/>
      <c r="L97" s="45"/>
      <c r="M97" s="45"/>
      <c r="N97" s="42"/>
      <c r="O97" s="45"/>
      <c r="P97" s="45"/>
      <c r="Q97" s="45"/>
      <c r="R97" s="45"/>
      <c r="S97" s="42"/>
      <c r="T97" s="42"/>
      <c r="U97" s="42"/>
      <c r="V97" s="45"/>
      <c r="W97" s="45"/>
      <c r="X97" s="42"/>
      <c r="Y97" s="42"/>
      <c r="Z97" s="42"/>
      <c r="AA97" s="42"/>
      <c r="AB97" s="42"/>
      <c r="AC97" s="45"/>
      <c r="AD97" s="42"/>
      <c r="AE97" s="316"/>
      <c r="AF97" s="299"/>
      <c r="AG97" s="163"/>
      <c r="AH97" s="47"/>
      <c r="AI97" s="42"/>
      <c r="AJ97" s="42"/>
      <c r="AK97" s="42"/>
      <c r="AL97" s="42"/>
      <c r="AM97" s="42"/>
      <c r="AP97" s="42"/>
      <c r="AQ97" s="42"/>
      <c r="AR97" s="42"/>
      <c r="AS97" s="42"/>
      <c r="AU97" s="42"/>
    </row>
    <row r="98" spans="1:47" s="40" customFormat="1" ht="49.5">
      <c r="A98" s="15" t="s">
        <v>21</v>
      </c>
      <c r="B98" s="15">
        <f>IF($E98="","",SUBTOTAL(3,$E$7:E98))</f>
        <v>31</v>
      </c>
      <c r="C98" s="15" t="str">
        <f>A98&amp;"."&amp;B98</f>
        <v>N02.31</v>
      </c>
      <c r="D98" s="15" t="s">
        <v>331</v>
      </c>
      <c r="E98" s="43" t="s">
        <v>332</v>
      </c>
      <c r="F98" s="47" t="s">
        <v>113</v>
      </c>
      <c r="G98" s="15" t="s">
        <v>220</v>
      </c>
      <c r="H98" s="15">
        <f t="shared" si="1"/>
        <v>46</v>
      </c>
      <c r="I98" s="114">
        <v>36</v>
      </c>
      <c r="J98" s="15"/>
      <c r="K98" s="45"/>
      <c r="L98" s="45">
        <f>VLOOKUP($D98,TMH!$D$9:$N$42,5,0)</f>
        <v>10</v>
      </c>
      <c r="M98" s="45"/>
      <c r="N98" s="42"/>
      <c r="O98" s="45"/>
      <c r="P98" s="45"/>
      <c r="Q98" s="45"/>
      <c r="R98" s="45"/>
      <c r="S98" s="42"/>
      <c r="T98" s="42"/>
      <c r="U98" s="42"/>
      <c r="V98" s="45"/>
      <c r="W98" s="45"/>
      <c r="X98" s="42"/>
      <c r="Y98" s="42"/>
      <c r="Z98" s="42"/>
      <c r="AA98" s="42"/>
      <c r="AB98" s="42"/>
      <c r="AC98" s="45"/>
      <c r="AD98" s="42"/>
      <c r="AE98" s="316"/>
      <c r="AF98" s="299"/>
      <c r="AG98" s="163" t="str">
        <f>VLOOKUP($D98,ngoại!$C$10:$I$64,6,0)</f>
        <v>Bệnh nhân phẫu thuật, khâu vết thương phòng tiểu phẫu</v>
      </c>
      <c r="AH98" s="47"/>
      <c r="AI98" s="42"/>
      <c r="AJ98" s="42" t="str">
        <f>VLOOKUP($D98,TMH!$D$9:$N$42,6,0)</f>
        <v>Tiểu phẫu</v>
      </c>
      <c r="AK98" s="42"/>
      <c r="AL98" s="42"/>
      <c r="AM98" s="42"/>
      <c r="AP98" s="42">
        <f>VLOOKUP($D98,'Nội soi'!$D$9:$N$169,6,0)</f>
        <v>0</v>
      </c>
      <c r="AQ98" s="42"/>
      <c r="AR98" s="42"/>
      <c r="AS98" s="42"/>
      <c r="AU98" s="42"/>
    </row>
    <row r="99" spans="1:47" s="40" customFormat="1" ht="16.5">
      <c r="A99" s="15"/>
      <c r="B99" s="15"/>
      <c r="C99" s="15"/>
      <c r="D99" s="15" t="str">
        <f>D98</f>
        <v>COR4</v>
      </c>
      <c r="E99" s="43"/>
      <c r="F99" s="47"/>
      <c r="G99" s="15" t="s">
        <v>221</v>
      </c>
      <c r="H99" s="15">
        <f t="shared" si="1"/>
        <v>0</v>
      </c>
      <c r="I99" s="114"/>
      <c r="J99" s="15"/>
      <c r="K99" s="45"/>
      <c r="L99" s="45"/>
      <c r="M99" s="45"/>
      <c r="N99" s="42"/>
      <c r="O99" s="45"/>
      <c r="P99" s="45"/>
      <c r="Q99" s="45"/>
      <c r="R99" s="45"/>
      <c r="S99" s="42"/>
      <c r="T99" s="42"/>
      <c r="U99" s="42"/>
      <c r="V99" s="45"/>
      <c r="W99" s="45"/>
      <c r="X99" s="42"/>
      <c r="Y99" s="42"/>
      <c r="Z99" s="42"/>
      <c r="AA99" s="42"/>
      <c r="AB99" s="42"/>
      <c r="AC99" s="45"/>
      <c r="AD99" s="42"/>
      <c r="AE99" s="316"/>
      <c r="AF99" s="299"/>
      <c r="AG99" s="163"/>
      <c r="AH99" s="47"/>
      <c r="AI99" s="42"/>
      <c r="AJ99" s="42"/>
      <c r="AK99" s="42"/>
      <c r="AL99" s="42"/>
      <c r="AM99" s="42"/>
      <c r="AP99" s="42"/>
      <c r="AQ99" s="42"/>
      <c r="AR99" s="42"/>
      <c r="AS99" s="42"/>
      <c r="AU99" s="42"/>
    </row>
    <row r="100" spans="1:47" s="40" customFormat="1" ht="16.5">
      <c r="A100" s="15"/>
      <c r="B100" s="15"/>
      <c r="C100" s="15"/>
      <c r="D100" s="15" t="str">
        <f>D99</f>
        <v>COR4</v>
      </c>
      <c r="E100" s="43"/>
      <c r="F100" s="47"/>
      <c r="G100" s="15" t="s">
        <v>235</v>
      </c>
      <c r="H100" s="15">
        <f t="shared" si="1"/>
        <v>0</v>
      </c>
      <c r="I100" s="114"/>
      <c r="J100" s="15"/>
      <c r="K100" s="45"/>
      <c r="L100" s="45"/>
      <c r="M100" s="45"/>
      <c r="N100" s="42"/>
      <c r="O100" s="45"/>
      <c r="P100" s="45"/>
      <c r="Q100" s="45"/>
      <c r="R100" s="45"/>
      <c r="S100" s="42"/>
      <c r="T100" s="42"/>
      <c r="U100" s="42"/>
      <c r="V100" s="45"/>
      <c r="W100" s="45"/>
      <c r="X100" s="42"/>
      <c r="Y100" s="42"/>
      <c r="Z100" s="42"/>
      <c r="AA100" s="42"/>
      <c r="AB100" s="42"/>
      <c r="AC100" s="45"/>
      <c r="AD100" s="42"/>
      <c r="AE100" s="316"/>
      <c r="AF100" s="299"/>
      <c r="AG100" s="163"/>
      <c r="AH100" s="47"/>
      <c r="AI100" s="42"/>
      <c r="AJ100" s="42"/>
      <c r="AK100" s="42"/>
      <c r="AL100" s="42"/>
      <c r="AM100" s="42"/>
      <c r="AP100" s="42"/>
      <c r="AQ100" s="42"/>
      <c r="AR100" s="42"/>
      <c r="AS100" s="42"/>
      <c r="AU100" s="42"/>
    </row>
    <row r="101" spans="1:47" s="46" customFormat="1" ht="33">
      <c r="A101" s="15" t="s">
        <v>21</v>
      </c>
      <c r="B101" s="15">
        <f>IF($E101="","",SUBTOTAL(3,$E$7:E101))</f>
        <v>32</v>
      </c>
      <c r="C101" s="15" t="str">
        <f>A101&amp;"."&amp;B101</f>
        <v>N02.32</v>
      </c>
      <c r="D101" s="15" t="s">
        <v>333</v>
      </c>
      <c r="E101" s="43" t="s">
        <v>334</v>
      </c>
      <c r="F101" s="49"/>
      <c r="G101" s="15" t="s">
        <v>220</v>
      </c>
      <c r="H101" s="15">
        <f t="shared" si="1"/>
        <v>264</v>
      </c>
      <c r="I101" s="114"/>
      <c r="J101" s="15"/>
      <c r="K101" s="45"/>
      <c r="L101" s="45"/>
      <c r="M101" s="45"/>
      <c r="N101" s="42"/>
      <c r="O101" s="45"/>
      <c r="P101" s="45"/>
      <c r="Q101" s="45"/>
      <c r="R101" s="45"/>
      <c r="S101" s="42"/>
      <c r="T101" s="42"/>
      <c r="U101" s="45">
        <f>VLOOKUP($D101,YHCT!$D$9:$N$45,5,0)</f>
        <v>264</v>
      </c>
      <c r="V101" s="45"/>
      <c r="W101" s="45"/>
      <c r="X101" s="45"/>
      <c r="Y101" s="45"/>
      <c r="Z101" s="45"/>
      <c r="AA101" s="45"/>
      <c r="AB101" s="45"/>
      <c r="AC101" s="45"/>
      <c r="AD101" s="45"/>
      <c r="AE101" s="322"/>
      <c r="AF101" s="313"/>
      <c r="AG101" s="163"/>
      <c r="AH101" s="47"/>
      <c r="AI101" s="42"/>
      <c r="AJ101" s="42"/>
      <c r="AK101" s="42"/>
      <c r="AL101" s="42"/>
      <c r="AM101" s="42"/>
      <c r="AO101" s="40"/>
      <c r="AP101" s="42">
        <f>VLOOKUP($D101,'Nội soi'!$D$9:$N$169,6,0)</f>
        <v>0</v>
      </c>
      <c r="AQ101" s="42"/>
      <c r="AR101" s="42"/>
      <c r="AU101" s="42"/>
    </row>
    <row r="102" spans="1:47" s="46" customFormat="1" ht="16.5">
      <c r="A102" s="15"/>
      <c r="B102" s="15"/>
      <c r="C102" s="15"/>
      <c r="D102" s="15" t="str">
        <f>D101</f>
        <v>COK4</v>
      </c>
      <c r="E102" s="43"/>
      <c r="F102" s="49"/>
      <c r="G102" s="15" t="s">
        <v>221</v>
      </c>
      <c r="H102" s="15">
        <f t="shared" si="1"/>
        <v>0</v>
      </c>
      <c r="I102" s="114"/>
      <c r="J102" s="15"/>
      <c r="K102" s="45"/>
      <c r="L102" s="45"/>
      <c r="M102" s="45"/>
      <c r="N102" s="42"/>
      <c r="O102" s="45"/>
      <c r="P102" s="45"/>
      <c r="Q102" s="45"/>
      <c r="R102" s="45"/>
      <c r="S102" s="42"/>
      <c r="T102" s="42"/>
      <c r="U102" s="42"/>
      <c r="V102" s="45"/>
      <c r="W102" s="45"/>
      <c r="X102" s="45"/>
      <c r="Y102" s="45"/>
      <c r="Z102" s="45"/>
      <c r="AA102" s="45"/>
      <c r="AB102" s="45"/>
      <c r="AC102" s="45"/>
      <c r="AD102" s="45"/>
      <c r="AE102" s="322"/>
      <c r="AF102" s="313"/>
      <c r="AG102" s="163"/>
      <c r="AH102" s="47"/>
      <c r="AI102" s="42"/>
      <c r="AJ102" s="42"/>
      <c r="AK102" s="42"/>
      <c r="AL102" s="42"/>
      <c r="AM102" s="42"/>
      <c r="AO102" s="40"/>
      <c r="AP102" s="42"/>
      <c r="AQ102" s="42"/>
      <c r="AR102" s="42"/>
      <c r="AS102" s="42"/>
      <c r="AU102" s="42"/>
    </row>
    <row r="103" spans="1:47" s="46" customFormat="1" ht="16.5">
      <c r="A103" s="15"/>
      <c r="B103" s="15"/>
      <c r="C103" s="15"/>
      <c r="D103" s="15" t="str">
        <f>D102</f>
        <v>COK4</v>
      </c>
      <c r="E103" s="43"/>
      <c r="F103" s="49"/>
      <c r="G103" s="15" t="s">
        <v>235</v>
      </c>
      <c r="H103" s="15">
        <f t="shared" si="1"/>
        <v>0</v>
      </c>
      <c r="I103" s="114"/>
      <c r="J103" s="15"/>
      <c r="K103" s="45"/>
      <c r="L103" s="45"/>
      <c r="M103" s="45"/>
      <c r="N103" s="42"/>
      <c r="O103" s="45"/>
      <c r="P103" s="45"/>
      <c r="Q103" s="45"/>
      <c r="R103" s="45"/>
      <c r="S103" s="42"/>
      <c r="T103" s="42"/>
      <c r="U103" s="42"/>
      <c r="V103" s="45"/>
      <c r="W103" s="45"/>
      <c r="X103" s="45"/>
      <c r="Y103" s="45"/>
      <c r="Z103" s="45"/>
      <c r="AA103" s="45"/>
      <c r="AB103" s="45"/>
      <c r="AC103" s="45"/>
      <c r="AD103" s="45"/>
      <c r="AE103" s="322"/>
      <c r="AF103" s="313"/>
      <c r="AG103" s="163"/>
      <c r="AH103" s="47"/>
      <c r="AI103" s="42"/>
      <c r="AJ103" s="42"/>
      <c r="AK103" s="42"/>
      <c r="AL103" s="42"/>
      <c r="AM103" s="42"/>
      <c r="AO103" s="40"/>
      <c r="AP103" s="42"/>
      <c r="AQ103" s="42"/>
      <c r="AR103" s="42"/>
      <c r="AS103" s="42"/>
      <c r="AU103" s="42"/>
    </row>
    <row r="104" spans="1:47" s="40" customFormat="1" ht="231">
      <c r="A104" s="15" t="s">
        <v>21</v>
      </c>
      <c r="B104" s="15">
        <f>IF($E104="","",SUBTOTAL(3,$E$7:E104))</f>
        <v>33</v>
      </c>
      <c r="C104" s="15" t="str">
        <f>A104&amp;"."&amp;B104</f>
        <v>N02.33</v>
      </c>
      <c r="D104" s="15" t="s">
        <v>335</v>
      </c>
      <c r="E104" s="43" t="s">
        <v>336</v>
      </c>
      <c r="F104" s="47" t="s">
        <v>113</v>
      </c>
      <c r="G104" s="15" t="s">
        <v>220</v>
      </c>
      <c r="H104" s="15">
        <f t="shared" si="1"/>
        <v>240</v>
      </c>
      <c r="I104" s="114"/>
      <c r="J104" s="44">
        <f>VLOOKUP($D104,GMHS!$D$9:$N$75,5,0)</f>
        <v>240</v>
      </c>
      <c r="K104" s="45"/>
      <c r="L104" s="45"/>
      <c r="M104" s="45"/>
      <c r="N104" s="42"/>
      <c r="O104" s="45"/>
      <c r="P104" s="45"/>
      <c r="Q104" s="45"/>
      <c r="R104" s="45"/>
      <c r="S104" s="42"/>
      <c r="T104" s="42"/>
      <c r="U104" s="42"/>
      <c r="V104" s="45"/>
      <c r="W104" s="45"/>
      <c r="X104" s="42"/>
      <c r="Y104" s="42"/>
      <c r="Z104" s="42"/>
      <c r="AA104" s="42"/>
      <c r="AB104" s="42"/>
      <c r="AC104" s="45"/>
      <c r="AD104" s="42"/>
      <c r="AE104" s="316"/>
      <c r="AF104" s="299"/>
      <c r="AG104" s="163"/>
      <c r="AH104" s="47" t="str">
        <f>VLOOKUP($D104,GMHS!$D$9:$N$75,6,0)</f>
        <v>Được dùng trong phẫu thuật thoát vị bẹn,thoát vị thành bụng…khi nối lưới thoát vị với cơ thể người bệnh đảm bảo lực căng ổn định trong thời gian dài hoặc vĩnh viễn</v>
      </c>
      <c r="AI104" s="42"/>
      <c r="AJ104" s="42"/>
      <c r="AK104" s="42"/>
      <c r="AL104" s="42"/>
      <c r="AM104" s="42"/>
      <c r="AP104" s="42">
        <f>VLOOKUP($D104,'Nội soi'!$D$9:$N$169,6,0)</f>
        <v>0</v>
      </c>
      <c r="AQ104" s="42"/>
      <c r="AR104" s="42"/>
      <c r="AS104" s="42"/>
      <c r="AU104" s="42"/>
    </row>
    <row r="105" spans="1:47" s="40" customFormat="1" ht="16.5">
      <c r="A105" s="15"/>
      <c r="B105" s="15"/>
      <c r="C105" s="15"/>
      <c r="D105" s="15" t="str">
        <f>D104</f>
        <v>LER2</v>
      </c>
      <c r="E105" s="43"/>
      <c r="F105" s="47"/>
      <c r="G105" s="15" t="s">
        <v>221</v>
      </c>
      <c r="H105" s="15">
        <f t="shared" si="1"/>
        <v>0</v>
      </c>
      <c r="I105" s="114"/>
      <c r="J105" s="15"/>
      <c r="K105" s="45"/>
      <c r="L105" s="45"/>
      <c r="M105" s="45"/>
      <c r="N105" s="42"/>
      <c r="O105" s="45"/>
      <c r="P105" s="45"/>
      <c r="Q105" s="45"/>
      <c r="R105" s="45"/>
      <c r="S105" s="42"/>
      <c r="T105" s="42"/>
      <c r="U105" s="42"/>
      <c r="V105" s="45"/>
      <c r="W105" s="45"/>
      <c r="X105" s="42"/>
      <c r="Y105" s="42"/>
      <c r="Z105" s="42"/>
      <c r="AA105" s="42"/>
      <c r="AB105" s="42"/>
      <c r="AC105" s="45"/>
      <c r="AD105" s="42"/>
      <c r="AE105" s="316"/>
      <c r="AF105" s="299"/>
      <c r="AG105" s="163"/>
      <c r="AH105" s="47"/>
      <c r="AI105" s="42"/>
      <c r="AJ105" s="42"/>
      <c r="AK105" s="42"/>
      <c r="AL105" s="42"/>
      <c r="AM105" s="42"/>
      <c r="AP105" s="42"/>
      <c r="AQ105" s="42"/>
      <c r="AR105" s="42"/>
      <c r="AS105" s="42"/>
      <c r="AU105" s="42"/>
    </row>
    <row r="106" spans="1:47" s="40" customFormat="1" ht="16.5">
      <c r="A106" s="15"/>
      <c r="B106" s="15"/>
      <c r="C106" s="15"/>
      <c r="D106" s="15" t="str">
        <f>D105</f>
        <v>LER2</v>
      </c>
      <c r="E106" s="43"/>
      <c r="F106" s="47"/>
      <c r="G106" s="15" t="s">
        <v>235</v>
      </c>
      <c r="H106" s="15">
        <f t="shared" si="1"/>
        <v>0</v>
      </c>
      <c r="I106" s="114"/>
      <c r="J106" s="15"/>
      <c r="K106" s="45"/>
      <c r="L106" s="45"/>
      <c r="M106" s="45"/>
      <c r="N106" s="42"/>
      <c r="O106" s="45"/>
      <c r="P106" s="45"/>
      <c r="Q106" s="45"/>
      <c r="R106" s="45"/>
      <c r="S106" s="42"/>
      <c r="T106" s="42"/>
      <c r="U106" s="42"/>
      <c r="V106" s="45"/>
      <c r="W106" s="45"/>
      <c r="X106" s="42"/>
      <c r="Y106" s="42"/>
      <c r="Z106" s="42"/>
      <c r="AA106" s="42"/>
      <c r="AB106" s="42"/>
      <c r="AC106" s="45"/>
      <c r="AD106" s="42"/>
      <c r="AE106" s="316"/>
      <c r="AF106" s="299"/>
      <c r="AG106" s="163"/>
      <c r="AH106" s="47"/>
      <c r="AI106" s="42"/>
      <c r="AJ106" s="42"/>
      <c r="AK106" s="42"/>
      <c r="AL106" s="42"/>
      <c r="AM106" s="42"/>
      <c r="AP106" s="42"/>
      <c r="AQ106" s="42"/>
      <c r="AR106" s="42"/>
      <c r="AS106" s="42"/>
      <c r="AU106" s="42"/>
    </row>
    <row r="107" spans="1:47" s="27" customFormat="1" ht="198">
      <c r="A107" s="15" t="s">
        <v>21</v>
      </c>
      <c r="B107" s="15">
        <f>IF($E107="","",SUBTOTAL(3,$E$7:E107))</f>
        <v>34</v>
      </c>
      <c r="C107" s="15" t="str">
        <f>A107&amp;"."&amp;B107</f>
        <v>N02.34</v>
      </c>
      <c r="D107" s="15" t="s">
        <v>337</v>
      </c>
      <c r="E107" s="43" t="s">
        <v>338</v>
      </c>
      <c r="F107" s="47" t="s">
        <v>113</v>
      </c>
      <c r="G107" s="15" t="s">
        <v>220</v>
      </c>
      <c r="H107" s="15">
        <f t="shared" si="1"/>
        <v>780</v>
      </c>
      <c r="I107" s="114">
        <f>VLOOKUP($D107,ngoại!$C$10:$I$64,5,0)</f>
        <v>240</v>
      </c>
      <c r="J107" s="44">
        <f>VLOOKUP($D107,GMHS!$D$9:$N$75,5,0)</f>
        <v>180</v>
      </c>
      <c r="K107" s="45"/>
      <c r="L107" s="45"/>
      <c r="M107" s="45"/>
      <c r="N107" s="45">
        <f>VLOOKUP($D107,cc!$D$9:$N$92,5,0)</f>
        <v>360</v>
      </c>
      <c r="O107" s="45"/>
      <c r="P107" s="45"/>
      <c r="Q107" s="45"/>
      <c r="R107" s="45"/>
      <c r="S107" s="42"/>
      <c r="T107" s="42"/>
      <c r="U107" s="42"/>
      <c r="V107" s="45"/>
      <c r="W107" s="45"/>
      <c r="X107" s="5"/>
      <c r="Y107" s="5"/>
      <c r="Z107" s="5"/>
      <c r="AA107" s="5"/>
      <c r="AB107" s="5"/>
      <c r="AC107" s="45"/>
      <c r="AD107" s="5"/>
      <c r="AE107" s="323"/>
      <c r="AF107" s="300"/>
      <c r="AG107" s="163" t="str">
        <f>VLOOKUP($D107,ngoại!$C$10:$I$64,6,0)</f>
        <v>Bệnh nhân phẫu thuật, khâu vết thương phòng tiểu phẫu</v>
      </c>
      <c r="AH107" s="47" t="str">
        <f>VLOOKUP($D107,GMHS!$D$9:$N$75,6,0)</f>
        <v>Được sử dụng để khâu các mô mềm trong các cang thiệp phẫu thuật, giúp giữ mép vết thương cho đến khi vết thương được chữa lành</v>
      </c>
      <c r="AI107" s="42"/>
      <c r="AJ107" s="42"/>
      <c r="AK107" s="42"/>
      <c r="AL107" s="42" t="str">
        <f>VLOOKUP($D107,cc!$D$9:$N$92,6,0)</f>
        <v>khâu vết thương vùng da dày</v>
      </c>
      <c r="AM107" s="42"/>
      <c r="AO107" s="40"/>
      <c r="AP107" s="42">
        <f>VLOOKUP($D107,'Nội soi'!$D$9:$N$169,6,0)</f>
        <v>0</v>
      </c>
      <c r="AQ107" s="42"/>
      <c r="AR107" s="42"/>
      <c r="AS107" s="42"/>
      <c r="AU107" s="42"/>
    </row>
    <row r="108" spans="1:47" s="27" customFormat="1" ht="16.5">
      <c r="A108" s="15"/>
      <c r="B108" s="15"/>
      <c r="C108" s="15"/>
      <c r="D108" s="15" t="str">
        <f>D107</f>
        <v>NYT2</v>
      </c>
      <c r="E108" s="43"/>
      <c r="F108" s="47"/>
      <c r="G108" s="15" t="s">
        <v>221</v>
      </c>
      <c r="H108" s="15">
        <f t="shared" si="1"/>
        <v>0</v>
      </c>
      <c r="I108" s="114"/>
      <c r="J108" s="15"/>
      <c r="K108" s="45"/>
      <c r="L108" s="45"/>
      <c r="M108" s="45"/>
      <c r="N108" s="42"/>
      <c r="O108" s="45"/>
      <c r="P108" s="45"/>
      <c r="Q108" s="45"/>
      <c r="R108" s="45"/>
      <c r="S108" s="42"/>
      <c r="T108" s="42"/>
      <c r="U108" s="42"/>
      <c r="V108" s="45"/>
      <c r="W108" s="45"/>
      <c r="X108" s="5"/>
      <c r="Y108" s="5"/>
      <c r="Z108" s="5"/>
      <c r="AA108" s="5"/>
      <c r="AB108" s="5"/>
      <c r="AC108" s="45"/>
      <c r="AD108" s="5"/>
      <c r="AE108" s="323"/>
      <c r="AF108" s="300"/>
      <c r="AG108" s="163"/>
      <c r="AH108" s="47"/>
      <c r="AI108" s="42"/>
      <c r="AJ108" s="42"/>
      <c r="AK108" s="42"/>
      <c r="AL108" s="42"/>
      <c r="AM108" s="42"/>
      <c r="AO108" s="40"/>
      <c r="AP108" s="42"/>
      <c r="AQ108" s="42"/>
      <c r="AR108" s="42"/>
      <c r="AS108" s="42"/>
      <c r="AU108" s="42"/>
    </row>
    <row r="109" spans="1:47" s="27" customFormat="1" ht="16.5">
      <c r="A109" s="15"/>
      <c r="B109" s="15"/>
      <c r="C109" s="15"/>
      <c r="D109" s="15" t="str">
        <f>D108</f>
        <v>NYT2</v>
      </c>
      <c r="E109" s="43"/>
      <c r="F109" s="47"/>
      <c r="G109" s="15" t="s">
        <v>235</v>
      </c>
      <c r="H109" s="15">
        <f t="shared" si="1"/>
        <v>0</v>
      </c>
      <c r="I109" s="114"/>
      <c r="J109" s="15"/>
      <c r="K109" s="45"/>
      <c r="L109" s="45"/>
      <c r="M109" s="45"/>
      <c r="N109" s="42"/>
      <c r="O109" s="45"/>
      <c r="P109" s="45"/>
      <c r="Q109" s="45"/>
      <c r="R109" s="45"/>
      <c r="S109" s="42"/>
      <c r="T109" s="42"/>
      <c r="U109" s="42"/>
      <c r="V109" s="45"/>
      <c r="W109" s="45"/>
      <c r="X109" s="5"/>
      <c r="Y109" s="5"/>
      <c r="Z109" s="5"/>
      <c r="AA109" s="5"/>
      <c r="AB109" s="5"/>
      <c r="AC109" s="45"/>
      <c r="AD109" s="5"/>
      <c r="AE109" s="323"/>
      <c r="AF109" s="300"/>
      <c r="AG109" s="163"/>
      <c r="AH109" s="47"/>
      <c r="AI109" s="42"/>
      <c r="AJ109" s="42"/>
      <c r="AK109" s="42"/>
      <c r="AL109" s="42"/>
      <c r="AM109" s="42"/>
      <c r="AO109" s="40"/>
      <c r="AP109" s="42"/>
      <c r="AQ109" s="42"/>
      <c r="AR109" s="42"/>
      <c r="AS109" s="42"/>
      <c r="AU109" s="42"/>
    </row>
    <row r="110" spans="1:47" s="27" customFormat="1" ht="198">
      <c r="A110" s="15" t="s">
        <v>21</v>
      </c>
      <c r="B110" s="15">
        <f>IF($E110="","",SUBTOTAL(3,$E$7:E110))</f>
        <v>35</v>
      </c>
      <c r="C110" s="15" t="str">
        <f>A110&amp;"."&amp;B110</f>
        <v>N02.35</v>
      </c>
      <c r="D110" s="15" t="s">
        <v>339</v>
      </c>
      <c r="E110" s="43" t="s">
        <v>340</v>
      </c>
      <c r="F110" s="47" t="s">
        <v>113</v>
      </c>
      <c r="G110" s="15" t="s">
        <v>220</v>
      </c>
      <c r="H110" s="15">
        <f t="shared" si="1"/>
        <v>2208</v>
      </c>
      <c r="I110" s="114">
        <f>VLOOKUP($D110,ngoại!$C$10:$I$64,5,0)</f>
        <v>360</v>
      </c>
      <c r="J110" s="44">
        <f>VLOOKUP($D110,GMHS!$D$9:$N$75,5,0)</f>
        <v>480</v>
      </c>
      <c r="K110" s="45"/>
      <c r="L110" s="45"/>
      <c r="M110" s="45">
        <f>VLOOKUP($D110,RHM!$D$9:$N$169,5,0)</f>
        <v>288</v>
      </c>
      <c r="N110" s="45">
        <f>VLOOKUP($D110,cc!$D$9:$N$92,5,0)</f>
        <v>1080</v>
      </c>
      <c r="O110" s="45"/>
      <c r="P110" s="45"/>
      <c r="Q110" s="45"/>
      <c r="R110" s="45"/>
      <c r="S110" s="42"/>
      <c r="T110" s="42"/>
      <c r="U110" s="42"/>
      <c r="V110" s="45"/>
      <c r="W110" s="45"/>
      <c r="X110" s="5"/>
      <c r="Y110" s="5"/>
      <c r="Z110" s="5"/>
      <c r="AA110" s="5"/>
      <c r="AB110" s="5"/>
      <c r="AC110" s="45"/>
      <c r="AD110" s="5"/>
      <c r="AE110" s="323"/>
      <c r="AF110" s="300"/>
      <c r="AG110" s="163" t="str">
        <f>VLOOKUP($D110,ngoại!$C$10:$I$64,6,0)</f>
        <v>Bệnh nhân phẫu thuật, khâu vết thương phòng tiểu phẫu</v>
      </c>
      <c r="AH110" s="47" t="str">
        <f>VLOOKUP($D110,GMHS!$D$9:$N$75,6,0)</f>
        <v>Được sử dụng để khâu các mô mềm trong các cang thiệp phẫu thuật, giúp giữ mép vết thương cho đến khi vết thương được chữa lành</v>
      </c>
      <c r="AI110" s="42"/>
      <c r="AJ110" s="42"/>
      <c r="AK110" s="42" t="str">
        <f>VLOOKUP($D110,RHM!$D$9:$N$169,6,0)</f>
        <v>khâu cầm máu sau nhổ răng</v>
      </c>
      <c r="AL110" s="42" t="str">
        <f>VLOOKUP($D110,cc!$D$9:$N$92,6,0)</f>
        <v>khâu vết thương nông</v>
      </c>
      <c r="AM110" s="42"/>
      <c r="AO110" s="40"/>
      <c r="AP110" s="42">
        <f>VLOOKUP($D110,'Nội soi'!$D$9:$N$169,6,0)</f>
        <v>0</v>
      </c>
      <c r="AQ110" s="42"/>
      <c r="AR110" s="42"/>
      <c r="AS110" s="42"/>
      <c r="AU110" s="42"/>
    </row>
    <row r="111" spans="1:47" s="27" customFormat="1" ht="16.5">
      <c r="A111" s="15"/>
      <c r="B111" s="15"/>
      <c r="C111" s="15"/>
      <c r="D111" s="15" t="str">
        <f>D110</f>
        <v>NYT3</v>
      </c>
      <c r="E111" s="43"/>
      <c r="F111" s="47"/>
      <c r="G111" s="15" t="s">
        <v>221</v>
      </c>
      <c r="H111" s="15">
        <f t="shared" si="1"/>
        <v>0</v>
      </c>
      <c r="I111" s="114"/>
      <c r="J111" s="15"/>
      <c r="K111" s="45"/>
      <c r="L111" s="45"/>
      <c r="M111" s="45"/>
      <c r="N111" s="42"/>
      <c r="O111" s="45"/>
      <c r="P111" s="45"/>
      <c r="Q111" s="45"/>
      <c r="R111" s="45"/>
      <c r="S111" s="42"/>
      <c r="T111" s="42"/>
      <c r="U111" s="42"/>
      <c r="V111" s="45"/>
      <c r="W111" s="45"/>
      <c r="X111" s="5"/>
      <c r="Y111" s="5"/>
      <c r="Z111" s="5"/>
      <c r="AA111" s="5"/>
      <c r="AB111" s="5"/>
      <c r="AC111" s="45"/>
      <c r="AD111" s="5"/>
      <c r="AE111" s="323"/>
      <c r="AF111" s="300"/>
      <c r="AG111" s="163"/>
      <c r="AH111" s="47"/>
      <c r="AI111" s="42"/>
      <c r="AJ111" s="42"/>
      <c r="AK111" s="42"/>
      <c r="AL111" s="42"/>
      <c r="AM111" s="42"/>
      <c r="AO111" s="40"/>
      <c r="AP111" s="42"/>
      <c r="AQ111" s="42"/>
      <c r="AR111" s="42"/>
      <c r="AS111" s="42"/>
      <c r="AU111" s="42"/>
    </row>
    <row r="112" spans="1:47" s="27" customFormat="1" ht="16.5">
      <c r="A112" s="15"/>
      <c r="B112" s="15"/>
      <c r="C112" s="15"/>
      <c r="D112" s="15" t="str">
        <f>D111</f>
        <v>NYT3</v>
      </c>
      <c r="E112" s="43"/>
      <c r="F112" s="47"/>
      <c r="G112" s="15" t="s">
        <v>235</v>
      </c>
      <c r="H112" s="15">
        <f t="shared" si="1"/>
        <v>0</v>
      </c>
      <c r="I112" s="114"/>
      <c r="J112" s="15"/>
      <c r="K112" s="45"/>
      <c r="L112" s="45"/>
      <c r="M112" s="45"/>
      <c r="N112" s="42"/>
      <c r="O112" s="45"/>
      <c r="P112" s="45"/>
      <c r="Q112" s="45"/>
      <c r="R112" s="45"/>
      <c r="S112" s="42"/>
      <c r="T112" s="42"/>
      <c r="U112" s="42"/>
      <c r="V112" s="45"/>
      <c r="W112" s="45"/>
      <c r="X112" s="5"/>
      <c r="Y112" s="5"/>
      <c r="Z112" s="5"/>
      <c r="AA112" s="5"/>
      <c r="AB112" s="5"/>
      <c r="AC112" s="45"/>
      <c r="AD112" s="5"/>
      <c r="AE112" s="323"/>
      <c r="AF112" s="300"/>
      <c r="AG112" s="163"/>
      <c r="AH112" s="47"/>
      <c r="AI112" s="42"/>
      <c r="AJ112" s="42"/>
      <c r="AK112" s="42"/>
      <c r="AL112" s="42"/>
      <c r="AM112" s="42"/>
      <c r="AO112" s="40"/>
      <c r="AP112" s="42"/>
      <c r="AQ112" s="42"/>
      <c r="AR112" s="42"/>
      <c r="AS112" s="42"/>
      <c r="AU112" s="42"/>
    </row>
    <row r="113" spans="1:47" s="40" customFormat="1" ht="198">
      <c r="A113" s="15" t="s">
        <v>21</v>
      </c>
      <c r="B113" s="15">
        <f>IF($E113="","",SUBTOTAL(3,$E$7:E113))</f>
        <v>36</v>
      </c>
      <c r="C113" s="15" t="str">
        <f>A113&amp;"."&amp;B113</f>
        <v>N02.36</v>
      </c>
      <c r="D113" s="15" t="s">
        <v>341</v>
      </c>
      <c r="E113" s="43" t="s">
        <v>342</v>
      </c>
      <c r="F113" s="47" t="s">
        <v>113</v>
      </c>
      <c r="G113" s="15" t="s">
        <v>220</v>
      </c>
      <c r="H113" s="15">
        <f t="shared" si="1"/>
        <v>1390</v>
      </c>
      <c r="I113" s="114">
        <f>VLOOKUP($D113,ngoại!$C$10:$I$64,5,0)</f>
        <v>240</v>
      </c>
      <c r="J113" s="44">
        <f>VLOOKUP($D113,GMHS!$D$9:$N$75,5,0)</f>
        <v>780</v>
      </c>
      <c r="K113" s="45"/>
      <c r="L113" s="45">
        <f>VLOOKUP($D113,TMH!$D$9:$N$42,5,0)</f>
        <v>10</v>
      </c>
      <c r="M113" s="45"/>
      <c r="N113" s="45">
        <f>VLOOKUP($D113,cc!$D$9:$N$92,5,0)</f>
        <v>360</v>
      </c>
      <c r="O113" s="45"/>
      <c r="P113" s="45"/>
      <c r="Q113" s="45"/>
      <c r="R113" s="45"/>
      <c r="S113" s="42"/>
      <c r="T113" s="42"/>
      <c r="U113" s="42"/>
      <c r="V113" s="45"/>
      <c r="W113" s="45"/>
      <c r="X113" s="42"/>
      <c r="Y113" s="42"/>
      <c r="Z113" s="42"/>
      <c r="AA113" s="42"/>
      <c r="AB113" s="42"/>
      <c r="AC113" s="45"/>
      <c r="AD113" s="42"/>
      <c r="AE113" s="316"/>
      <c r="AF113" s="299"/>
      <c r="AG113" s="163" t="str">
        <f>VLOOKUP($D113,ngoại!$C$10:$I$64,6,0)</f>
        <v>Bệnh nhân phẫu thuật, khâu vết thương phòng tiểu phẫu</v>
      </c>
      <c r="AH113" s="47" t="str">
        <f>VLOOKUP($D113,GMHS!$D$9:$N$75,6,0)</f>
        <v>Được sử dụng để khâu các mô mềm trong các cang thiệp phẫu thuật, giúp giữ mép vết thương cho đến khi vết thương được chữa lành</v>
      </c>
      <c r="AI113" s="42"/>
      <c r="AJ113" s="42" t="str">
        <f>VLOOKUP($D113,TMH!$D$9:$N$42,6,0)</f>
        <v>Tiểu phẫu</v>
      </c>
      <c r="AK113" s="42"/>
      <c r="AL113" s="42" t="str">
        <f>VLOOKUP($D113,cc!$D$9:$N$92,6,0)</f>
        <v>khâu vết thương vùng da mỏng</v>
      </c>
      <c r="AM113" s="42"/>
      <c r="AP113" s="42">
        <f>VLOOKUP($D113,'Nội soi'!$D$9:$N$169,6,0)</f>
        <v>0</v>
      </c>
      <c r="AQ113" s="42"/>
      <c r="AR113" s="42"/>
      <c r="AS113" s="42"/>
      <c r="AU113" s="42"/>
    </row>
    <row r="114" spans="1:47" s="40" customFormat="1" ht="16.5">
      <c r="A114" s="15"/>
      <c r="B114" s="15"/>
      <c r="C114" s="15"/>
      <c r="D114" s="15" t="str">
        <f>D113</f>
        <v>NYT4</v>
      </c>
      <c r="E114" s="43"/>
      <c r="F114" s="47"/>
      <c r="G114" s="15" t="s">
        <v>221</v>
      </c>
      <c r="H114" s="15">
        <f t="shared" si="1"/>
        <v>0</v>
      </c>
      <c r="I114" s="114"/>
      <c r="J114" s="15"/>
      <c r="K114" s="45"/>
      <c r="L114" s="45"/>
      <c r="M114" s="45"/>
      <c r="N114" s="42"/>
      <c r="O114" s="45"/>
      <c r="P114" s="45"/>
      <c r="Q114" s="45"/>
      <c r="R114" s="45"/>
      <c r="S114" s="42"/>
      <c r="T114" s="42"/>
      <c r="U114" s="42"/>
      <c r="V114" s="45"/>
      <c r="W114" s="45"/>
      <c r="X114" s="42"/>
      <c r="Y114" s="42"/>
      <c r="Z114" s="42"/>
      <c r="AA114" s="42"/>
      <c r="AB114" s="42"/>
      <c r="AC114" s="45"/>
      <c r="AD114" s="42"/>
      <c r="AE114" s="316"/>
      <c r="AF114" s="299"/>
      <c r="AG114" s="163"/>
      <c r="AH114" s="47"/>
      <c r="AI114" s="42"/>
      <c r="AJ114" s="42"/>
      <c r="AK114" s="42"/>
      <c r="AL114" s="42"/>
      <c r="AM114" s="42"/>
      <c r="AP114" s="42"/>
      <c r="AQ114" s="42"/>
      <c r="AR114" s="42"/>
      <c r="AS114" s="42"/>
      <c r="AU114" s="42"/>
    </row>
    <row r="115" spans="1:47" s="40" customFormat="1" ht="16.5">
      <c r="A115" s="15"/>
      <c r="B115" s="15"/>
      <c r="C115" s="15"/>
      <c r="D115" s="15" t="str">
        <f>D114</f>
        <v>NYT4</v>
      </c>
      <c r="E115" s="43"/>
      <c r="F115" s="47"/>
      <c r="G115" s="15" t="s">
        <v>235</v>
      </c>
      <c r="H115" s="15">
        <f t="shared" si="1"/>
        <v>0</v>
      </c>
      <c r="I115" s="114"/>
      <c r="J115" s="15"/>
      <c r="K115" s="45"/>
      <c r="L115" s="45"/>
      <c r="M115" s="45"/>
      <c r="N115" s="42"/>
      <c r="O115" s="45"/>
      <c r="P115" s="45"/>
      <c r="Q115" s="45"/>
      <c r="R115" s="45"/>
      <c r="S115" s="42"/>
      <c r="T115" s="42"/>
      <c r="U115" s="42"/>
      <c r="V115" s="45"/>
      <c r="W115" s="45"/>
      <c r="X115" s="42"/>
      <c r="Y115" s="42"/>
      <c r="Z115" s="42"/>
      <c r="AA115" s="42"/>
      <c r="AB115" s="42"/>
      <c r="AC115" s="45"/>
      <c r="AD115" s="42"/>
      <c r="AE115" s="316"/>
      <c r="AF115" s="299"/>
      <c r="AG115" s="163"/>
      <c r="AH115" s="47"/>
      <c r="AI115" s="42"/>
      <c r="AJ115" s="42"/>
      <c r="AK115" s="42"/>
      <c r="AL115" s="42"/>
      <c r="AM115" s="42"/>
      <c r="AP115" s="42"/>
      <c r="AQ115" s="42"/>
      <c r="AR115" s="42"/>
      <c r="AS115" s="42"/>
      <c r="AU115" s="42"/>
    </row>
    <row r="116" spans="1:47" s="40" customFormat="1" ht="49.5">
      <c r="A116" s="15" t="s">
        <v>21</v>
      </c>
      <c r="B116" s="15">
        <f>IF($E116="","",SUBTOTAL(3,$E$7:E116))</f>
        <v>37</v>
      </c>
      <c r="C116" s="15" t="str">
        <f>A116&amp;"."&amp;B116</f>
        <v>N02.37</v>
      </c>
      <c r="D116" s="15" t="s">
        <v>343</v>
      </c>
      <c r="E116" s="43" t="s">
        <v>344</v>
      </c>
      <c r="F116" s="47" t="s">
        <v>113</v>
      </c>
      <c r="G116" s="15" t="s">
        <v>220</v>
      </c>
      <c r="H116" s="15">
        <f t="shared" si="1"/>
        <v>312</v>
      </c>
      <c r="I116" s="114">
        <v>72</v>
      </c>
      <c r="J116" s="15"/>
      <c r="K116" s="45">
        <f>VLOOKUP($D116,mắt!$D$9:$N$51,5,0)</f>
        <v>120</v>
      </c>
      <c r="L116" s="45"/>
      <c r="M116" s="45"/>
      <c r="N116" s="45">
        <f>VLOOKUP($D116,cc!$D$9:$N$92,5,0)</f>
        <v>120</v>
      </c>
      <c r="O116" s="45"/>
      <c r="P116" s="45"/>
      <c r="Q116" s="45"/>
      <c r="R116" s="45"/>
      <c r="S116" s="42"/>
      <c r="T116" s="42"/>
      <c r="U116" s="42"/>
      <c r="V116" s="45"/>
      <c r="W116" s="45"/>
      <c r="X116" s="42"/>
      <c r="Y116" s="42"/>
      <c r="Z116" s="42"/>
      <c r="AA116" s="42"/>
      <c r="AB116" s="42"/>
      <c r="AC116" s="45"/>
      <c r="AD116" s="42"/>
      <c r="AE116" s="316"/>
      <c r="AF116" s="299"/>
      <c r="AG116" s="163" t="str">
        <f>VLOOKUP($D116,ngoại!$C$10:$I$64,6,0)</f>
        <v>Bệnh nhân phẫu thuật, khâu vết thương phòng tiểu phẫu</v>
      </c>
      <c r="AH116" s="47"/>
      <c r="AI116" s="42" t="str">
        <f>VLOOKUP($D116,mắt!$D$9:$N$51,6,0)</f>
        <v>Sd cho bn mổ mí, chấn thương vùng mắt</v>
      </c>
      <c r="AJ116" s="42"/>
      <c r="AK116" s="42"/>
      <c r="AL116" s="42" t="str">
        <f>VLOOKUP($D116,cc!$D$9:$N$92,6,0)</f>
        <v>khâu vết thương gần mắt</v>
      </c>
      <c r="AM116" s="42"/>
      <c r="AP116" s="42">
        <f>VLOOKUP($D116,'Nội soi'!$D$9:$N$169,6,0)</f>
        <v>0</v>
      </c>
      <c r="AQ116" s="42"/>
      <c r="AR116" s="42"/>
      <c r="AS116" s="42"/>
      <c r="AU116" s="42"/>
    </row>
    <row r="117" spans="1:47" s="40" customFormat="1" ht="16.5">
      <c r="A117" s="15"/>
      <c r="B117" s="15"/>
      <c r="C117" s="15"/>
      <c r="D117" s="15" t="str">
        <f>D116</f>
        <v>NYT5</v>
      </c>
      <c r="E117" s="43"/>
      <c r="F117" s="47"/>
      <c r="G117" s="15" t="s">
        <v>221</v>
      </c>
      <c r="H117" s="15">
        <f t="shared" si="1"/>
        <v>0</v>
      </c>
      <c r="I117" s="114"/>
      <c r="J117" s="15"/>
      <c r="K117" s="45"/>
      <c r="L117" s="45"/>
      <c r="M117" s="45"/>
      <c r="N117" s="42"/>
      <c r="O117" s="45"/>
      <c r="P117" s="45"/>
      <c r="Q117" s="45"/>
      <c r="R117" s="45"/>
      <c r="S117" s="42"/>
      <c r="T117" s="42"/>
      <c r="U117" s="42"/>
      <c r="V117" s="45"/>
      <c r="W117" s="45"/>
      <c r="X117" s="42"/>
      <c r="Y117" s="42"/>
      <c r="Z117" s="42"/>
      <c r="AA117" s="42"/>
      <c r="AB117" s="42"/>
      <c r="AC117" s="45"/>
      <c r="AD117" s="42"/>
      <c r="AE117" s="316"/>
      <c r="AF117" s="299"/>
      <c r="AG117" s="163"/>
      <c r="AH117" s="47"/>
      <c r="AI117" s="42"/>
      <c r="AJ117" s="42"/>
      <c r="AK117" s="42"/>
      <c r="AL117" s="42"/>
      <c r="AM117" s="42"/>
      <c r="AP117" s="42"/>
      <c r="AQ117" s="42"/>
      <c r="AR117" s="42"/>
      <c r="AS117" s="42"/>
      <c r="AU117" s="42"/>
    </row>
    <row r="118" spans="1:47" s="40" customFormat="1" ht="16.5">
      <c r="A118" s="15"/>
      <c r="B118" s="15"/>
      <c r="C118" s="15"/>
      <c r="D118" s="15" t="str">
        <f>D117</f>
        <v>NYT5</v>
      </c>
      <c r="E118" s="43"/>
      <c r="F118" s="47"/>
      <c r="G118" s="15" t="s">
        <v>235</v>
      </c>
      <c r="H118" s="15">
        <f t="shared" si="1"/>
        <v>0</v>
      </c>
      <c r="I118" s="114"/>
      <c r="J118" s="15"/>
      <c r="K118" s="45"/>
      <c r="L118" s="45"/>
      <c r="M118" s="45"/>
      <c r="N118" s="42"/>
      <c r="O118" s="45"/>
      <c r="P118" s="45"/>
      <c r="Q118" s="45"/>
      <c r="R118" s="45"/>
      <c r="S118" s="42"/>
      <c r="T118" s="42"/>
      <c r="U118" s="42"/>
      <c r="V118" s="45"/>
      <c r="W118" s="45"/>
      <c r="X118" s="42"/>
      <c r="Y118" s="42"/>
      <c r="Z118" s="42"/>
      <c r="AA118" s="42"/>
      <c r="AB118" s="42"/>
      <c r="AC118" s="45"/>
      <c r="AD118" s="42"/>
      <c r="AE118" s="316"/>
      <c r="AF118" s="299"/>
      <c r="AG118" s="163"/>
      <c r="AH118" s="47"/>
      <c r="AI118" s="42"/>
      <c r="AJ118" s="42"/>
      <c r="AK118" s="42"/>
      <c r="AL118" s="42"/>
      <c r="AM118" s="42"/>
      <c r="AP118" s="42"/>
      <c r="AQ118" s="42"/>
      <c r="AR118" s="42"/>
      <c r="AS118" s="42"/>
      <c r="AU118" s="42"/>
    </row>
    <row r="119" spans="1:47" s="40" customFormat="1" ht="49.5">
      <c r="A119" s="15" t="s">
        <v>21</v>
      </c>
      <c r="B119" s="15">
        <f>IF($E119="","",SUBTOTAL(3,$E$7:E119))</f>
        <v>38</v>
      </c>
      <c r="C119" s="15" t="str">
        <f>A119&amp;"."&amp;B119</f>
        <v>N02.38</v>
      </c>
      <c r="D119" s="15" t="s">
        <v>345</v>
      </c>
      <c r="E119" s="43" t="s">
        <v>346</v>
      </c>
      <c r="F119" s="47" t="s">
        <v>113</v>
      </c>
      <c r="G119" s="15" t="s">
        <v>220</v>
      </c>
      <c r="H119" s="15">
        <f t="shared" si="1"/>
        <v>60</v>
      </c>
      <c r="I119" s="114"/>
      <c r="J119" s="15"/>
      <c r="K119" s="45">
        <f>VLOOKUP($D119,mắt!$D$9:$N$51,5,0)</f>
        <v>60</v>
      </c>
      <c r="L119" s="45"/>
      <c r="M119" s="45"/>
      <c r="N119" s="42"/>
      <c r="O119" s="45"/>
      <c r="P119" s="45"/>
      <c r="Q119" s="45"/>
      <c r="R119" s="45"/>
      <c r="S119" s="42"/>
      <c r="T119" s="42"/>
      <c r="U119" s="42"/>
      <c r="V119" s="45"/>
      <c r="W119" s="45"/>
      <c r="X119" s="42"/>
      <c r="Y119" s="42"/>
      <c r="Z119" s="42"/>
      <c r="AA119" s="42"/>
      <c r="AB119" s="42"/>
      <c r="AC119" s="45"/>
      <c r="AD119" s="42"/>
      <c r="AE119" s="316"/>
      <c r="AF119" s="299"/>
      <c r="AG119" s="163"/>
      <c r="AH119" s="47"/>
      <c r="AI119" s="42" t="str">
        <f>VLOOKUP($D119,mắt!$D$9:$N$51,6,0)</f>
        <v>Sd cho bn mổ mộng, chấn thương vùng mắt</v>
      </c>
      <c r="AJ119" s="42"/>
      <c r="AK119" s="42"/>
      <c r="AL119" s="42"/>
      <c r="AM119" s="42"/>
      <c r="AP119" s="42">
        <f>VLOOKUP($D119,'Nội soi'!$D$9:$N$169,6,0)</f>
        <v>0</v>
      </c>
      <c r="AQ119" s="42"/>
      <c r="AR119" s="42"/>
      <c r="AS119" s="42"/>
      <c r="AU119" s="42"/>
    </row>
    <row r="120" spans="1:47" s="40" customFormat="1" ht="16.5">
      <c r="A120" s="15"/>
      <c r="B120" s="15"/>
      <c r="C120" s="15"/>
      <c r="D120" s="15" t="str">
        <f>D119</f>
        <v>NYT9</v>
      </c>
      <c r="E120" s="43"/>
      <c r="F120" s="47"/>
      <c r="G120" s="15" t="s">
        <v>221</v>
      </c>
      <c r="H120" s="15">
        <f t="shared" si="1"/>
        <v>0</v>
      </c>
      <c r="I120" s="114"/>
      <c r="J120" s="15"/>
      <c r="K120" s="45"/>
      <c r="L120" s="45"/>
      <c r="M120" s="45"/>
      <c r="N120" s="42"/>
      <c r="O120" s="45"/>
      <c r="P120" s="45"/>
      <c r="Q120" s="45"/>
      <c r="R120" s="45"/>
      <c r="S120" s="42"/>
      <c r="T120" s="42"/>
      <c r="U120" s="42"/>
      <c r="V120" s="45"/>
      <c r="W120" s="45"/>
      <c r="X120" s="42"/>
      <c r="Y120" s="42"/>
      <c r="Z120" s="42"/>
      <c r="AA120" s="42"/>
      <c r="AB120" s="42"/>
      <c r="AC120" s="45"/>
      <c r="AD120" s="42"/>
      <c r="AE120" s="316"/>
      <c r="AF120" s="299"/>
      <c r="AG120" s="163"/>
      <c r="AH120" s="47"/>
      <c r="AI120" s="42"/>
      <c r="AJ120" s="42"/>
      <c r="AK120" s="42"/>
      <c r="AL120" s="42"/>
      <c r="AM120" s="42"/>
      <c r="AP120" s="42"/>
      <c r="AQ120" s="42"/>
      <c r="AR120" s="42"/>
      <c r="AS120" s="42"/>
      <c r="AU120" s="42"/>
    </row>
    <row r="121" spans="1:47" s="40" customFormat="1" ht="16.5">
      <c r="A121" s="15"/>
      <c r="B121" s="15"/>
      <c r="C121" s="15"/>
      <c r="D121" s="15" t="str">
        <f>D120</f>
        <v>NYT9</v>
      </c>
      <c r="E121" s="43"/>
      <c r="F121" s="47"/>
      <c r="G121" s="15" t="s">
        <v>235</v>
      </c>
      <c r="H121" s="15">
        <f t="shared" si="1"/>
        <v>0</v>
      </c>
      <c r="I121" s="114"/>
      <c r="J121" s="15"/>
      <c r="K121" s="45"/>
      <c r="L121" s="45"/>
      <c r="M121" s="45"/>
      <c r="N121" s="42"/>
      <c r="O121" s="45"/>
      <c r="P121" s="45"/>
      <c r="Q121" s="45"/>
      <c r="R121" s="45"/>
      <c r="S121" s="42"/>
      <c r="T121" s="42"/>
      <c r="U121" s="42"/>
      <c r="V121" s="45"/>
      <c r="W121" s="45"/>
      <c r="X121" s="42"/>
      <c r="Y121" s="42"/>
      <c r="Z121" s="42"/>
      <c r="AA121" s="42"/>
      <c r="AB121" s="42"/>
      <c r="AC121" s="45"/>
      <c r="AD121" s="42"/>
      <c r="AE121" s="316"/>
      <c r="AF121" s="299"/>
      <c r="AG121" s="163"/>
      <c r="AH121" s="47"/>
      <c r="AI121" s="42"/>
      <c r="AJ121" s="42"/>
      <c r="AK121" s="42"/>
      <c r="AL121" s="42"/>
      <c r="AM121" s="42"/>
      <c r="AP121" s="42"/>
      <c r="AQ121" s="42"/>
      <c r="AR121" s="42"/>
      <c r="AS121" s="42"/>
      <c r="AU121" s="42"/>
    </row>
    <row r="122" spans="1:47" s="40" customFormat="1" ht="49.5">
      <c r="A122" s="15" t="s">
        <v>21</v>
      </c>
      <c r="B122" s="15">
        <f>IF($E122="","",SUBTOTAL(3,$E$7:E122))</f>
        <v>39</v>
      </c>
      <c r="C122" s="15" t="str">
        <f>A122&amp;"."&amp;B122</f>
        <v>N02.39</v>
      </c>
      <c r="D122" s="15" t="s">
        <v>347</v>
      </c>
      <c r="E122" s="43" t="s">
        <v>348</v>
      </c>
      <c r="F122" s="47" t="s">
        <v>113</v>
      </c>
      <c r="G122" s="15" t="s">
        <v>220</v>
      </c>
      <c r="H122" s="15">
        <f t="shared" si="1"/>
        <v>240</v>
      </c>
      <c r="I122" s="114"/>
      <c r="J122" s="15"/>
      <c r="K122" s="45">
        <f>VLOOKUP($D122,mắt!$D$9:$N$51,5,0)</f>
        <v>240</v>
      </c>
      <c r="L122" s="45"/>
      <c r="M122" s="45"/>
      <c r="N122" s="42"/>
      <c r="O122" s="45"/>
      <c r="P122" s="45"/>
      <c r="Q122" s="45"/>
      <c r="R122" s="45"/>
      <c r="S122" s="42"/>
      <c r="T122" s="42"/>
      <c r="U122" s="42"/>
      <c r="V122" s="45"/>
      <c r="W122" s="45"/>
      <c r="X122" s="42"/>
      <c r="Y122" s="42"/>
      <c r="Z122" s="42"/>
      <c r="AA122" s="42"/>
      <c r="AB122" s="42"/>
      <c r="AC122" s="45"/>
      <c r="AD122" s="42"/>
      <c r="AE122" s="316"/>
      <c r="AF122" s="299"/>
      <c r="AG122" s="163"/>
      <c r="AH122" s="47"/>
      <c r="AI122" s="42" t="str">
        <f>VLOOKUP($D122,mắt!$D$9:$N$51,6,0)</f>
        <v>Sd cho bn mổ mộng, chấn thương vùng mắt</v>
      </c>
      <c r="AJ122" s="42"/>
      <c r="AK122" s="42"/>
      <c r="AL122" s="42"/>
      <c r="AM122" s="42"/>
      <c r="AP122" s="42">
        <f>VLOOKUP($D122,'Nội soi'!$D$9:$N$169,6,0)</f>
        <v>0</v>
      </c>
      <c r="AQ122" s="42"/>
      <c r="AR122" s="42"/>
      <c r="AS122" s="42"/>
      <c r="AU122" s="42"/>
    </row>
    <row r="123" spans="1:47" s="40" customFormat="1" ht="16.5">
      <c r="A123" s="15"/>
      <c r="B123" s="15"/>
      <c r="C123" s="15"/>
      <c r="D123" s="15" t="str">
        <f>D122</f>
        <v>NY10</v>
      </c>
      <c r="E123" s="43"/>
      <c r="F123" s="47"/>
      <c r="G123" s="15" t="s">
        <v>221</v>
      </c>
      <c r="H123" s="15">
        <f t="shared" si="1"/>
        <v>0</v>
      </c>
      <c r="I123" s="114"/>
      <c r="J123" s="15"/>
      <c r="K123" s="45"/>
      <c r="L123" s="45"/>
      <c r="M123" s="45"/>
      <c r="N123" s="42"/>
      <c r="O123" s="45"/>
      <c r="P123" s="45"/>
      <c r="Q123" s="45"/>
      <c r="R123" s="45"/>
      <c r="S123" s="42"/>
      <c r="T123" s="42"/>
      <c r="U123" s="42"/>
      <c r="V123" s="45"/>
      <c r="W123" s="45"/>
      <c r="X123" s="42"/>
      <c r="Y123" s="42"/>
      <c r="Z123" s="42"/>
      <c r="AA123" s="42"/>
      <c r="AB123" s="42"/>
      <c r="AC123" s="45"/>
      <c r="AD123" s="42"/>
      <c r="AE123" s="316"/>
      <c r="AF123" s="299"/>
      <c r="AG123" s="163"/>
      <c r="AH123" s="47"/>
      <c r="AI123" s="42"/>
      <c r="AJ123" s="42"/>
      <c r="AK123" s="42"/>
      <c r="AL123" s="42"/>
      <c r="AM123" s="42"/>
      <c r="AP123" s="42"/>
      <c r="AQ123" s="42"/>
      <c r="AR123" s="42"/>
      <c r="AS123" s="42"/>
      <c r="AU123" s="42"/>
    </row>
    <row r="124" spans="1:47" s="40" customFormat="1" ht="16.5">
      <c r="A124" s="15"/>
      <c r="B124" s="15"/>
      <c r="C124" s="15"/>
      <c r="D124" s="15" t="str">
        <f>D123</f>
        <v>NY10</v>
      </c>
      <c r="E124" s="43"/>
      <c r="F124" s="47"/>
      <c r="G124" s="15" t="s">
        <v>235</v>
      </c>
      <c r="H124" s="15">
        <f t="shared" si="1"/>
        <v>0</v>
      </c>
      <c r="I124" s="114"/>
      <c r="J124" s="15"/>
      <c r="K124" s="45"/>
      <c r="L124" s="45"/>
      <c r="M124" s="45"/>
      <c r="N124" s="42"/>
      <c r="O124" s="45"/>
      <c r="P124" s="45"/>
      <c r="Q124" s="45"/>
      <c r="R124" s="45"/>
      <c r="S124" s="42"/>
      <c r="T124" s="42"/>
      <c r="U124" s="42"/>
      <c r="V124" s="45"/>
      <c r="W124" s="45"/>
      <c r="X124" s="42"/>
      <c r="Y124" s="42"/>
      <c r="Z124" s="42"/>
      <c r="AA124" s="42"/>
      <c r="AB124" s="42"/>
      <c r="AC124" s="45"/>
      <c r="AD124" s="42"/>
      <c r="AE124" s="316"/>
      <c r="AF124" s="299"/>
      <c r="AG124" s="163"/>
      <c r="AH124" s="47"/>
      <c r="AI124" s="42"/>
      <c r="AJ124" s="42"/>
      <c r="AK124" s="42"/>
      <c r="AL124" s="42"/>
      <c r="AM124" s="42"/>
      <c r="AP124" s="42"/>
      <c r="AQ124" s="42"/>
      <c r="AR124" s="42"/>
      <c r="AS124" s="42"/>
      <c r="AU124" s="42"/>
    </row>
    <row r="125" spans="1:47" s="40" customFormat="1" ht="165">
      <c r="A125" s="15" t="s">
        <v>21</v>
      </c>
      <c r="B125" s="15">
        <f>IF($E125="","",SUBTOTAL(3,$E$7:E125))</f>
        <v>40</v>
      </c>
      <c r="C125" s="15" t="str">
        <f>A125&amp;"."&amp;B125</f>
        <v>N02.40</v>
      </c>
      <c r="D125" s="15" t="s">
        <v>349</v>
      </c>
      <c r="E125" s="43" t="s">
        <v>350</v>
      </c>
      <c r="F125" s="47" t="s">
        <v>113</v>
      </c>
      <c r="G125" s="15" t="s">
        <v>220</v>
      </c>
      <c r="H125" s="15">
        <f t="shared" si="1"/>
        <v>12</v>
      </c>
      <c r="I125" s="114"/>
      <c r="J125" s="44">
        <f>VLOOKUP($D125,GMHS!$D$9:$N$75,5,0)</f>
        <v>12</v>
      </c>
      <c r="K125" s="45"/>
      <c r="L125" s="45"/>
      <c r="M125" s="45"/>
      <c r="N125" s="42"/>
      <c r="O125" s="45"/>
      <c r="P125" s="45"/>
      <c r="Q125" s="45"/>
      <c r="R125" s="45"/>
      <c r="S125" s="42"/>
      <c r="T125" s="42"/>
      <c r="U125" s="42"/>
      <c r="V125" s="45"/>
      <c r="W125" s="45"/>
      <c r="X125" s="42"/>
      <c r="Y125" s="42"/>
      <c r="Z125" s="42"/>
      <c r="AA125" s="42"/>
      <c r="AB125" s="42"/>
      <c r="AC125" s="45"/>
      <c r="AD125" s="42"/>
      <c r="AE125" s="316"/>
      <c r="AF125" s="299"/>
      <c r="AG125" s="163"/>
      <c r="AH125" s="47" t="str">
        <f>VLOOKUP($D125,GMHS!$D$9:$N$75,6,0)</f>
        <v>Chỉ không tan tổng hợp 
được sử dụng trong thời gian ngắn, làm chỉ buộc trong phẫu thuật thoát vị bẹn, thoát vị thành bụng…</v>
      </c>
      <c r="AI125" s="42"/>
      <c r="AJ125" s="42"/>
      <c r="AK125" s="42"/>
      <c r="AL125" s="42"/>
      <c r="AM125" s="42"/>
      <c r="AP125" s="42">
        <f>VLOOKUP($D125,'Nội soi'!$D$9:$N$169,6,0)</f>
        <v>0</v>
      </c>
      <c r="AQ125" s="42"/>
      <c r="AR125" s="42"/>
      <c r="AS125" s="42"/>
      <c r="AU125" s="42"/>
    </row>
    <row r="126" spans="1:47" s="40" customFormat="1" ht="16.5">
      <c r="A126" s="15"/>
      <c r="B126" s="15"/>
      <c r="C126" s="15"/>
      <c r="D126" s="15" t="str">
        <f>D125</f>
        <v>SIT3</v>
      </c>
      <c r="E126" s="43"/>
      <c r="F126" s="47"/>
      <c r="G126" s="15" t="s">
        <v>221</v>
      </c>
      <c r="H126" s="15">
        <f t="shared" si="1"/>
        <v>0</v>
      </c>
      <c r="I126" s="114"/>
      <c r="J126" s="15"/>
      <c r="K126" s="45"/>
      <c r="L126" s="45"/>
      <c r="M126" s="45"/>
      <c r="N126" s="42"/>
      <c r="O126" s="45"/>
      <c r="P126" s="45"/>
      <c r="Q126" s="45"/>
      <c r="R126" s="45"/>
      <c r="S126" s="42"/>
      <c r="T126" s="42"/>
      <c r="U126" s="42"/>
      <c r="V126" s="45"/>
      <c r="W126" s="45"/>
      <c r="X126" s="42"/>
      <c r="Y126" s="42"/>
      <c r="Z126" s="42"/>
      <c r="AA126" s="42"/>
      <c r="AB126" s="42"/>
      <c r="AC126" s="45"/>
      <c r="AD126" s="42"/>
      <c r="AE126" s="316"/>
      <c r="AF126" s="299"/>
      <c r="AG126" s="163"/>
      <c r="AH126" s="47"/>
      <c r="AI126" s="42"/>
      <c r="AJ126" s="42"/>
      <c r="AK126" s="42"/>
      <c r="AL126" s="42"/>
      <c r="AM126" s="42"/>
      <c r="AP126" s="42"/>
      <c r="AQ126" s="42"/>
      <c r="AR126" s="42"/>
      <c r="AS126" s="42"/>
      <c r="AU126" s="42"/>
    </row>
    <row r="127" spans="1:47" s="40" customFormat="1" ht="16.5">
      <c r="A127" s="15"/>
      <c r="B127" s="15"/>
      <c r="C127" s="15"/>
      <c r="D127" s="15" t="str">
        <f>D126</f>
        <v>SIT3</v>
      </c>
      <c r="E127" s="43"/>
      <c r="F127" s="47"/>
      <c r="G127" s="15" t="s">
        <v>235</v>
      </c>
      <c r="H127" s="15">
        <f t="shared" si="1"/>
        <v>0</v>
      </c>
      <c r="I127" s="114"/>
      <c r="J127" s="15"/>
      <c r="K127" s="45"/>
      <c r="L127" s="45"/>
      <c r="M127" s="45"/>
      <c r="N127" s="42"/>
      <c r="O127" s="45"/>
      <c r="P127" s="45"/>
      <c r="Q127" s="45"/>
      <c r="R127" s="45"/>
      <c r="S127" s="42"/>
      <c r="T127" s="42"/>
      <c r="U127" s="42"/>
      <c r="V127" s="45"/>
      <c r="W127" s="45"/>
      <c r="X127" s="42"/>
      <c r="Y127" s="42"/>
      <c r="Z127" s="42"/>
      <c r="AA127" s="42"/>
      <c r="AB127" s="42"/>
      <c r="AC127" s="45"/>
      <c r="AD127" s="42"/>
      <c r="AE127" s="316"/>
      <c r="AF127" s="299"/>
      <c r="AG127" s="163"/>
      <c r="AH127" s="47"/>
      <c r="AI127" s="42"/>
      <c r="AJ127" s="42"/>
      <c r="AK127" s="42"/>
      <c r="AL127" s="42"/>
      <c r="AM127" s="42"/>
      <c r="AP127" s="42"/>
      <c r="AQ127" s="42"/>
      <c r="AR127" s="42"/>
      <c r="AS127" s="42"/>
      <c r="AU127" s="42"/>
    </row>
    <row r="128" spans="1:47" s="40" customFormat="1" ht="99">
      <c r="A128" s="15" t="s">
        <v>21</v>
      </c>
      <c r="B128" s="15">
        <f>IF($E128="","",SUBTOTAL(3,$E$7:E128))</f>
        <v>41</v>
      </c>
      <c r="C128" s="15" t="str">
        <f>A128&amp;"."&amp;B128</f>
        <v>N02.41</v>
      </c>
      <c r="D128" s="15" t="s">
        <v>351</v>
      </c>
      <c r="E128" s="43" t="s">
        <v>352</v>
      </c>
      <c r="F128" s="47" t="s">
        <v>113</v>
      </c>
      <c r="G128" s="15" t="s">
        <v>220</v>
      </c>
      <c r="H128" s="15">
        <f t="shared" si="1"/>
        <v>180</v>
      </c>
      <c r="I128" s="114"/>
      <c r="J128" s="44">
        <f>VLOOKUP($D128,GMHS!$D$9:$N$75,5,0)</f>
        <v>180</v>
      </c>
      <c r="K128" s="45"/>
      <c r="L128" s="45"/>
      <c r="M128" s="45"/>
      <c r="N128" s="42"/>
      <c r="O128" s="45"/>
      <c r="P128" s="45"/>
      <c r="Q128" s="45"/>
      <c r="R128" s="45"/>
      <c r="S128" s="42"/>
      <c r="T128" s="42"/>
      <c r="U128" s="42"/>
      <c r="V128" s="45"/>
      <c r="W128" s="45"/>
      <c r="X128" s="42"/>
      <c r="Y128" s="42"/>
      <c r="Z128" s="42"/>
      <c r="AA128" s="42"/>
      <c r="AB128" s="42"/>
      <c r="AC128" s="45"/>
      <c r="AD128" s="42"/>
      <c r="AE128" s="316"/>
      <c r="AF128" s="299"/>
      <c r="AG128" s="163"/>
      <c r="AH128" s="47" t="str">
        <f>VLOOKUP($D128,GMHS!$D$9:$N$75,6,0)</f>
        <v>Được dùng trong phẫu thuật tổng quát: đóng cân, cơ, lớp mỡ,mô mềm</v>
      </c>
      <c r="AI128" s="42"/>
      <c r="AJ128" s="42"/>
      <c r="AK128" s="42"/>
      <c r="AL128" s="42"/>
      <c r="AM128" s="42"/>
      <c r="AP128" s="42">
        <f>VLOOKUP($D128,'Nội soi'!$D$9:$N$169,6,0)</f>
        <v>0</v>
      </c>
      <c r="AQ128" s="42"/>
      <c r="AR128" s="42"/>
      <c r="AS128" s="42"/>
      <c r="AU128" s="42"/>
    </row>
    <row r="129" spans="1:47" s="40" customFormat="1" ht="16.5">
      <c r="A129" s="15"/>
      <c r="B129" s="15"/>
      <c r="C129" s="15"/>
      <c r="D129" s="15" t="str">
        <f>D128</f>
        <v>LAR1</v>
      </c>
      <c r="E129" s="43"/>
      <c r="F129" s="47"/>
      <c r="G129" s="15" t="s">
        <v>221</v>
      </c>
      <c r="H129" s="15">
        <f t="shared" si="1"/>
        <v>0</v>
      </c>
      <c r="I129" s="114"/>
      <c r="J129" s="15"/>
      <c r="K129" s="45"/>
      <c r="L129" s="45"/>
      <c r="M129" s="45"/>
      <c r="N129" s="42"/>
      <c r="O129" s="45"/>
      <c r="P129" s="45"/>
      <c r="Q129" s="45"/>
      <c r="R129" s="45"/>
      <c r="S129" s="42"/>
      <c r="T129" s="42"/>
      <c r="U129" s="42"/>
      <c r="V129" s="45"/>
      <c r="W129" s="45"/>
      <c r="X129" s="42"/>
      <c r="Y129" s="42"/>
      <c r="Z129" s="42"/>
      <c r="AA129" s="42"/>
      <c r="AB129" s="42"/>
      <c r="AC129" s="45"/>
      <c r="AD129" s="42"/>
      <c r="AE129" s="316"/>
      <c r="AF129" s="299"/>
      <c r="AG129" s="163"/>
      <c r="AH129" s="47"/>
      <c r="AI129" s="42"/>
      <c r="AJ129" s="42"/>
      <c r="AK129" s="42"/>
      <c r="AL129" s="42"/>
      <c r="AM129" s="42"/>
      <c r="AP129" s="42"/>
      <c r="AQ129" s="42"/>
      <c r="AR129" s="42"/>
      <c r="AS129" s="42"/>
      <c r="AU129" s="42"/>
    </row>
    <row r="130" spans="1:47" s="40" customFormat="1" ht="16.5">
      <c r="A130" s="15"/>
      <c r="B130" s="15"/>
      <c r="C130" s="15"/>
      <c r="D130" s="15" t="str">
        <f>D129</f>
        <v>LAR1</v>
      </c>
      <c r="E130" s="43"/>
      <c r="F130" s="47"/>
      <c r="G130" s="15" t="s">
        <v>235</v>
      </c>
      <c r="H130" s="15">
        <f t="shared" si="1"/>
        <v>0</v>
      </c>
      <c r="I130" s="114"/>
      <c r="J130" s="15"/>
      <c r="K130" s="45"/>
      <c r="L130" s="45"/>
      <c r="M130" s="45"/>
      <c r="N130" s="42"/>
      <c r="O130" s="45"/>
      <c r="P130" s="45"/>
      <c r="Q130" s="45"/>
      <c r="R130" s="45"/>
      <c r="S130" s="42"/>
      <c r="T130" s="42"/>
      <c r="U130" s="42"/>
      <c r="V130" s="45"/>
      <c r="W130" s="45"/>
      <c r="X130" s="42"/>
      <c r="Y130" s="42"/>
      <c r="Z130" s="42"/>
      <c r="AA130" s="42"/>
      <c r="AB130" s="42"/>
      <c r="AC130" s="45"/>
      <c r="AD130" s="42"/>
      <c r="AE130" s="316"/>
      <c r="AF130" s="299"/>
      <c r="AG130" s="163"/>
      <c r="AH130" s="47"/>
      <c r="AI130" s="42"/>
      <c r="AJ130" s="42"/>
      <c r="AK130" s="42"/>
      <c r="AL130" s="42"/>
      <c r="AM130" s="42"/>
      <c r="AP130" s="42"/>
      <c r="AQ130" s="42"/>
      <c r="AR130" s="42"/>
      <c r="AS130" s="42"/>
      <c r="AU130" s="42"/>
    </row>
    <row r="131" spans="1:47" s="40" customFormat="1" ht="99">
      <c r="A131" s="15" t="s">
        <v>21</v>
      </c>
      <c r="B131" s="15">
        <f>IF($E131="","",SUBTOTAL(3,$E$7:E131))</f>
        <v>42</v>
      </c>
      <c r="C131" s="15" t="str">
        <f>A131&amp;"."&amp;B131</f>
        <v>N02.42</v>
      </c>
      <c r="D131" s="15" t="s">
        <v>353</v>
      </c>
      <c r="E131" s="43" t="s">
        <v>354</v>
      </c>
      <c r="F131" s="47" t="s">
        <v>113</v>
      </c>
      <c r="G131" s="15" t="s">
        <v>220</v>
      </c>
      <c r="H131" s="15">
        <f t="shared" si="1"/>
        <v>540</v>
      </c>
      <c r="I131" s="114"/>
      <c r="J131" s="44">
        <f>VLOOKUP($D131,GMHS!$D$9:$N$75,5,0)</f>
        <v>420</v>
      </c>
      <c r="K131" s="45"/>
      <c r="L131" s="45"/>
      <c r="M131" s="45"/>
      <c r="N131" s="45">
        <f>VLOOKUP($D131,cc!$D$9:$N$92,5,0)</f>
        <v>120</v>
      </c>
      <c r="O131" s="45"/>
      <c r="P131" s="45"/>
      <c r="Q131" s="45"/>
      <c r="R131" s="45"/>
      <c r="S131" s="42"/>
      <c r="T131" s="42"/>
      <c r="U131" s="42"/>
      <c r="V131" s="45"/>
      <c r="W131" s="45"/>
      <c r="X131" s="42"/>
      <c r="Y131" s="42"/>
      <c r="Z131" s="42"/>
      <c r="AA131" s="42"/>
      <c r="AB131" s="42"/>
      <c r="AC131" s="45"/>
      <c r="AD131" s="42"/>
      <c r="AE131" s="316"/>
      <c r="AF131" s="299"/>
      <c r="AG131" s="163"/>
      <c r="AH131" s="47" t="str">
        <f>VLOOKUP($D131,GMHS!$D$9:$N$75,6,0)</f>
        <v>Được dùng trong phẫu thuật tổng quát: đóng cân, cơ, lớp mỡ,mô mềm</v>
      </c>
      <c r="AI131" s="42"/>
      <c r="AJ131" s="42"/>
      <c r="AK131" s="42"/>
      <c r="AL131" s="42" t="str">
        <f>VLOOKUP($D131,cc!$D$9:$N$92,6,0)</f>
        <v>khâu cơ</v>
      </c>
      <c r="AM131" s="42"/>
      <c r="AP131" s="42">
        <f>VLOOKUP($D131,'Nội soi'!$D$9:$N$169,6,0)</f>
        <v>0</v>
      </c>
      <c r="AQ131" s="42"/>
      <c r="AR131" s="42"/>
      <c r="AS131" s="42"/>
      <c r="AU131" s="42"/>
    </row>
    <row r="132" spans="1:47" s="40" customFormat="1" ht="16.5">
      <c r="A132" s="15"/>
      <c r="B132" s="15"/>
      <c r="C132" s="15"/>
      <c r="D132" s="15" t="str">
        <f>D131</f>
        <v>LAR2</v>
      </c>
      <c r="E132" s="43"/>
      <c r="F132" s="47"/>
      <c r="G132" s="15" t="s">
        <v>221</v>
      </c>
      <c r="H132" s="15">
        <f t="shared" si="1"/>
        <v>0</v>
      </c>
      <c r="I132" s="114"/>
      <c r="J132" s="15"/>
      <c r="K132" s="45"/>
      <c r="L132" s="45"/>
      <c r="M132" s="45"/>
      <c r="N132" s="42"/>
      <c r="O132" s="45"/>
      <c r="P132" s="45"/>
      <c r="Q132" s="45"/>
      <c r="R132" s="45"/>
      <c r="S132" s="42"/>
      <c r="T132" s="42"/>
      <c r="U132" s="42"/>
      <c r="V132" s="45"/>
      <c r="W132" s="45"/>
      <c r="X132" s="42"/>
      <c r="Y132" s="42"/>
      <c r="Z132" s="42"/>
      <c r="AA132" s="42"/>
      <c r="AB132" s="42"/>
      <c r="AC132" s="45"/>
      <c r="AD132" s="42"/>
      <c r="AE132" s="316"/>
      <c r="AF132" s="299"/>
      <c r="AG132" s="163"/>
      <c r="AH132" s="47"/>
      <c r="AI132" s="42"/>
      <c r="AJ132" s="42"/>
      <c r="AK132" s="42"/>
      <c r="AL132" s="42"/>
      <c r="AM132" s="42"/>
      <c r="AP132" s="42"/>
      <c r="AQ132" s="42"/>
      <c r="AR132" s="42"/>
      <c r="AS132" s="42"/>
      <c r="AU132" s="42"/>
    </row>
    <row r="133" spans="1:47" s="40" customFormat="1" ht="16.5">
      <c r="A133" s="15"/>
      <c r="B133" s="15"/>
      <c r="C133" s="15"/>
      <c r="D133" s="15" t="str">
        <f>D132</f>
        <v>LAR2</v>
      </c>
      <c r="E133" s="43"/>
      <c r="F133" s="47"/>
      <c r="G133" s="15" t="s">
        <v>235</v>
      </c>
      <c r="H133" s="15">
        <f t="shared" si="1"/>
        <v>0</v>
      </c>
      <c r="I133" s="114"/>
      <c r="J133" s="15"/>
      <c r="K133" s="45"/>
      <c r="L133" s="45"/>
      <c r="M133" s="45"/>
      <c r="N133" s="42"/>
      <c r="O133" s="45"/>
      <c r="P133" s="45"/>
      <c r="Q133" s="45"/>
      <c r="R133" s="45"/>
      <c r="S133" s="42"/>
      <c r="T133" s="42"/>
      <c r="U133" s="42"/>
      <c r="V133" s="45"/>
      <c r="W133" s="45"/>
      <c r="X133" s="42"/>
      <c r="Y133" s="42"/>
      <c r="Z133" s="42"/>
      <c r="AA133" s="42"/>
      <c r="AB133" s="42"/>
      <c r="AC133" s="45"/>
      <c r="AD133" s="42"/>
      <c r="AE133" s="316"/>
      <c r="AF133" s="299"/>
      <c r="AG133" s="163"/>
      <c r="AH133" s="47"/>
      <c r="AI133" s="42"/>
      <c r="AJ133" s="42"/>
      <c r="AK133" s="42"/>
      <c r="AL133" s="42"/>
      <c r="AM133" s="42"/>
      <c r="AP133" s="42"/>
      <c r="AQ133" s="42"/>
      <c r="AR133" s="42"/>
      <c r="AS133" s="42"/>
      <c r="AU133" s="42"/>
    </row>
    <row r="134" spans="1:47" s="40" customFormat="1" ht="99">
      <c r="A134" s="15" t="s">
        <v>21</v>
      </c>
      <c r="B134" s="15">
        <f>IF($E134="","",SUBTOTAL(3,$E$7:E134))</f>
        <v>43</v>
      </c>
      <c r="C134" s="15" t="str">
        <f>A134&amp;"."&amp;B134</f>
        <v>N02.43</v>
      </c>
      <c r="D134" s="15" t="s">
        <v>355</v>
      </c>
      <c r="E134" s="43" t="s">
        <v>356</v>
      </c>
      <c r="F134" s="47" t="s">
        <v>113</v>
      </c>
      <c r="G134" s="15" t="s">
        <v>220</v>
      </c>
      <c r="H134" s="15">
        <f t="shared" si="1"/>
        <v>720</v>
      </c>
      <c r="I134" s="114"/>
      <c r="J134" s="44">
        <f>VLOOKUP($D134,GMHS!$D$9:$N$75,5,0)</f>
        <v>600</v>
      </c>
      <c r="K134" s="45"/>
      <c r="L134" s="45"/>
      <c r="M134" s="45"/>
      <c r="N134" s="45">
        <f>VLOOKUP($D134,cc!$D$9:$N$92,5,0)</f>
        <v>120</v>
      </c>
      <c r="O134" s="45"/>
      <c r="P134" s="45"/>
      <c r="Q134" s="45"/>
      <c r="R134" s="45"/>
      <c r="S134" s="42"/>
      <c r="T134" s="42"/>
      <c r="U134" s="42"/>
      <c r="V134" s="45"/>
      <c r="W134" s="45"/>
      <c r="X134" s="42"/>
      <c r="Y134" s="42"/>
      <c r="Z134" s="42"/>
      <c r="AA134" s="42"/>
      <c r="AB134" s="42"/>
      <c r="AC134" s="45"/>
      <c r="AD134" s="42"/>
      <c r="AE134" s="316"/>
      <c r="AF134" s="299"/>
      <c r="AG134" s="163"/>
      <c r="AH134" s="47" t="str">
        <f>VLOOKUP($D134,GMHS!$D$9:$N$75,6,0)</f>
        <v>Được dùng trong phẫu thuật tổng quát: đóng cân, cơ, lớp mỡ,mô mềm</v>
      </c>
      <c r="AI134" s="42"/>
      <c r="AJ134" s="42"/>
      <c r="AK134" s="42"/>
      <c r="AL134" s="42" t="str">
        <f>VLOOKUP($D134,cc!$D$9:$N$92,6,0)</f>
        <v>khâu môi</v>
      </c>
      <c r="AM134" s="42"/>
      <c r="AP134" s="42">
        <f>VLOOKUP($D134,'Nội soi'!$D$9:$N$169,6,0)</f>
        <v>0</v>
      </c>
      <c r="AQ134" s="42"/>
      <c r="AR134" s="42"/>
      <c r="AS134" s="42"/>
      <c r="AU134" s="42"/>
    </row>
    <row r="135" spans="1:47" s="40" customFormat="1" ht="16.5">
      <c r="A135" s="15"/>
      <c r="B135" s="15"/>
      <c r="C135" s="15"/>
      <c r="D135" s="15" t="str">
        <f>D134</f>
        <v>LAR3</v>
      </c>
      <c r="E135" s="43"/>
      <c r="F135" s="47"/>
      <c r="G135" s="15" t="s">
        <v>221</v>
      </c>
      <c r="H135" s="15">
        <f t="shared" si="1"/>
        <v>0</v>
      </c>
      <c r="I135" s="114"/>
      <c r="J135" s="15"/>
      <c r="K135" s="45"/>
      <c r="L135" s="45"/>
      <c r="M135" s="45"/>
      <c r="N135" s="42"/>
      <c r="O135" s="45"/>
      <c r="P135" s="45"/>
      <c r="Q135" s="45"/>
      <c r="R135" s="45"/>
      <c r="S135" s="42"/>
      <c r="T135" s="42"/>
      <c r="U135" s="42"/>
      <c r="V135" s="45"/>
      <c r="W135" s="45"/>
      <c r="X135" s="42"/>
      <c r="Y135" s="42"/>
      <c r="Z135" s="42"/>
      <c r="AA135" s="42"/>
      <c r="AB135" s="42"/>
      <c r="AC135" s="45"/>
      <c r="AD135" s="42"/>
      <c r="AE135" s="316"/>
      <c r="AF135" s="299"/>
      <c r="AG135" s="163"/>
      <c r="AH135" s="47"/>
      <c r="AI135" s="42"/>
      <c r="AJ135" s="42"/>
      <c r="AK135" s="42"/>
      <c r="AL135" s="42"/>
      <c r="AM135" s="42"/>
      <c r="AP135" s="42"/>
      <c r="AQ135" s="42"/>
      <c r="AR135" s="42"/>
      <c r="AS135" s="42"/>
      <c r="AU135" s="42"/>
    </row>
    <row r="136" spans="1:47" s="40" customFormat="1" ht="16.5">
      <c r="A136" s="15"/>
      <c r="B136" s="15"/>
      <c r="C136" s="15"/>
      <c r="D136" s="15" t="str">
        <f>D135</f>
        <v>LAR3</v>
      </c>
      <c r="E136" s="43"/>
      <c r="F136" s="47"/>
      <c r="G136" s="15" t="s">
        <v>235</v>
      </c>
      <c r="H136" s="15">
        <f t="shared" ref="H136:H199" si="2">SUM(I136:AC136)</f>
        <v>0</v>
      </c>
      <c r="I136" s="114"/>
      <c r="J136" s="15"/>
      <c r="K136" s="45"/>
      <c r="L136" s="45"/>
      <c r="M136" s="45"/>
      <c r="N136" s="42"/>
      <c r="O136" s="45"/>
      <c r="P136" s="45"/>
      <c r="Q136" s="45"/>
      <c r="R136" s="45"/>
      <c r="S136" s="42"/>
      <c r="T136" s="42"/>
      <c r="U136" s="42"/>
      <c r="V136" s="45"/>
      <c r="W136" s="45"/>
      <c r="X136" s="42"/>
      <c r="Y136" s="42"/>
      <c r="Z136" s="42"/>
      <c r="AA136" s="42"/>
      <c r="AB136" s="42"/>
      <c r="AC136" s="45"/>
      <c r="AD136" s="42"/>
      <c r="AE136" s="316"/>
      <c r="AF136" s="299"/>
      <c r="AG136" s="163"/>
      <c r="AH136" s="47"/>
      <c r="AI136" s="42"/>
      <c r="AJ136" s="42"/>
      <c r="AK136" s="42"/>
      <c r="AL136" s="42"/>
      <c r="AM136" s="42"/>
      <c r="AP136" s="42"/>
      <c r="AQ136" s="42"/>
      <c r="AR136" s="42"/>
      <c r="AS136" s="42"/>
      <c r="AU136" s="42"/>
    </row>
    <row r="137" spans="1:47" s="40" customFormat="1" ht="66">
      <c r="A137" s="15" t="s">
        <v>21</v>
      </c>
      <c r="B137" s="15">
        <f>IF($E137="","",SUBTOTAL(3,$E$7:E137))</f>
        <v>44</v>
      </c>
      <c r="C137" s="15" t="str">
        <f>A137&amp;"."&amp;B137</f>
        <v>N02.44</v>
      </c>
      <c r="D137" s="15" t="s">
        <v>357</v>
      </c>
      <c r="E137" s="43" t="s">
        <v>358</v>
      </c>
      <c r="F137" s="47" t="s">
        <v>113</v>
      </c>
      <c r="G137" s="15" t="s">
        <v>220</v>
      </c>
      <c r="H137" s="15">
        <f t="shared" si="2"/>
        <v>36</v>
      </c>
      <c r="I137" s="114"/>
      <c r="J137" s="15"/>
      <c r="K137" s="45">
        <f>VLOOKUP($D137,mắt!$D$9:$N$51,5,0)</f>
        <v>36</v>
      </c>
      <c r="L137" s="45"/>
      <c r="M137" s="45"/>
      <c r="N137" s="42"/>
      <c r="O137" s="45"/>
      <c r="P137" s="45"/>
      <c r="Q137" s="45"/>
      <c r="R137" s="45"/>
      <c r="S137" s="42"/>
      <c r="T137" s="42"/>
      <c r="U137" s="42"/>
      <c r="V137" s="45"/>
      <c r="W137" s="45"/>
      <c r="X137" s="42"/>
      <c r="Y137" s="42"/>
      <c r="Z137" s="42"/>
      <c r="AA137" s="42"/>
      <c r="AB137" s="42"/>
      <c r="AC137" s="45"/>
      <c r="AD137" s="42"/>
      <c r="AE137" s="316"/>
      <c r="AF137" s="299"/>
      <c r="AG137" s="163"/>
      <c r="AH137" s="47"/>
      <c r="AI137" s="42" t="str">
        <f>VLOOKUP($D137,mắt!$D$9:$N$51,6,0)</f>
        <v>Sd cho bn mổ mí</v>
      </c>
      <c r="AJ137" s="42"/>
      <c r="AK137" s="42"/>
      <c r="AL137" s="42"/>
      <c r="AM137" s="42"/>
      <c r="AP137" s="42">
        <f>VLOOKUP($D137,'Nội soi'!$D$9:$N$169,6,0)</f>
        <v>0</v>
      </c>
      <c r="AQ137" s="42"/>
      <c r="AR137" s="42"/>
      <c r="AS137" s="42"/>
      <c r="AU137" s="42"/>
    </row>
    <row r="138" spans="1:47" s="40" customFormat="1" ht="16.5">
      <c r="A138" s="74"/>
      <c r="B138" s="15"/>
      <c r="C138" s="15"/>
      <c r="D138" s="15" t="str">
        <f>D137</f>
        <v>XAR6</v>
      </c>
      <c r="E138" s="43"/>
      <c r="F138" s="47"/>
      <c r="G138" s="15" t="s">
        <v>221</v>
      </c>
      <c r="H138" s="15">
        <f t="shared" si="2"/>
        <v>0</v>
      </c>
      <c r="I138" s="114"/>
      <c r="J138" s="15"/>
      <c r="K138" s="45"/>
      <c r="L138" s="45"/>
      <c r="M138" s="45"/>
      <c r="N138" s="42"/>
      <c r="O138" s="45"/>
      <c r="P138" s="45"/>
      <c r="Q138" s="45"/>
      <c r="R138" s="45"/>
      <c r="S138" s="42"/>
      <c r="T138" s="42"/>
      <c r="U138" s="42"/>
      <c r="V138" s="45"/>
      <c r="W138" s="45"/>
      <c r="X138" s="42"/>
      <c r="Y138" s="42"/>
      <c r="Z138" s="42"/>
      <c r="AA138" s="42"/>
      <c r="AB138" s="42"/>
      <c r="AC138" s="45"/>
      <c r="AD138" s="42"/>
      <c r="AE138" s="316"/>
      <c r="AF138" s="299"/>
      <c r="AG138" s="163"/>
      <c r="AH138" s="47"/>
      <c r="AI138" s="42"/>
      <c r="AJ138" s="42"/>
      <c r="AK138" s="42"/>
      <c r="AL138" s="42"/>
      <c r="AM138" s="42"/>
      <c r="AP138" s="42"/>
      <c r="AQ138" s="42"/>
      <c r="AR138" s="42"/>
      <c r="AS138" s="42"/>
      <c r="AU138" s="42"/>
    </row>
    <row r="139" spans="1:47" s="40" customFormat="1" ht="16.5">
      <c r="A139" s="74"/>
      <c r="B139" s="15"/>
      <c r="C139" s="15"/>
      <c r="D139" s="15" t="str">
        <f>D138</f>
        <v>XAR6</v>
      </c>
      <c r="E139" s="43"/>
      <c r="F139" s="47"/>
      <c r="G139" s="15" t="s">
        <v>235</v>
      </c>
      <c r="H139" s="15">
        <f t="shared" si="2"/>
        <v>0</v>
      </c>
      <c r="I139" s="114"/>
      <c r="J139" s="15"/>
      <c r="K139" s="45"/>
      <c r="L139" s="45"/>
      <c r="M139" s="45"/>
      <c r="N139" s="42"/>
      <c r="O139" s="45"/>
      <c r="P139" s="45"/>
      <c r="Q139" s="45"/>
      <c r="R139" s="45"/>
      <c r="S139" s="42"/>
      <c r="T139" s="42"/>
      <c r="U139" s="42"/>
      <c r="V139" s="45"/>
      <c r="W139" s="45"/>
      <c r="X139" s="42"/>
      <c r="Y139" s="42"/>
      <c r="Z139" s="42"/>
      <c r="AA139" s="42"/>
      <c r="AB139" s="42"/>
      <c r="AC139" s="45"/>
      <c r="AD139" s="42"/>
      <c r="AE139" s="316"/>
      <c r="AF139" s="299"/>
      <c r="AG139" s="163"/>
      <c r="AH139" s="47"/>
      <c r="AI139" s="42"/>
      <c r="AJ139" s="42"/>
      <c r="AK139" s="42"/>
      <c r="AL139" s="42"/>
      <c r="AM139" s="42"/>
      <c r="AP139" s="42"/>
      <c r="AQ139" s="42"/>
      <c r="AR139" s="42"/>
      <c r="AS139" s="42"/>
      <c r="AU139" s="42"/>
    </row>
    <row r="140" spans="1:47" s="40" customFormat="1" ht="16.5">
      <c r="B140" s="13" t="s">
        <v>32</v>
      </c>
      <c r="C140" s="22" t="s">
        <v>33</v>
      </c>
      <c r="D140" s="22" t="str">
        <f>D139</f>
        <v>XAR6</v>
      </c>
      <c r="E140" s="41"/>
      <c r="F140" s="22"/>
      <c r="G140" s="22"/>
      <c r="H140" s="15">
        <f t="shared" si="2"/>
        <v>0</v>
      </c>
      <c r="I140" s="114"/>
      <c r="J140" s="15"/>
      <c r="K140" s="45"/>
      <c r="L140" s="45"/>
      <c r="M140" s="45"/>
      <c r="N140" s="42"/>
      <c r="O140" s="45"/>
      <c r="P140" s="45"/>
      <c r="Q140" s="45"/>
      <c r="R140" s="45"/>
      <c r="S140" s="42"/>
      <c r="T140" s="42"/>
      <c r="U140" s="42"/>
      <c r="V140" s="45"/>
      <c r="W140" s="45"/>
      <c r="X140" s="42"/>
      <c r="Y140" s="42"/>
      <c r="Z140" s="42"/>
      <c r="AA140" s="42"/>
      <c r="AB140" s="42"/>
      <c r="AC140" s="45"/>
      <c r="AD140" s="42"/>
      <c r="AE140" s="316"/>
      <c r="AF140" s="299"/>
      <c r="AG140" s="163"/>
      <c r="AH140" s="47"/>
      <c r="AI140" s="42"/>
      <c r="AJ140" s="42"/>
      <c r="AK140" s="42"/>
      <c r="AL140" s="42"/>
      <c r="AM140" s="42"/>
      <c r="AP140" s="42"/>
      <c r="AQ140" s="42"/>
      <c r="AR140" s="42"/>
      <c r="AS140" s="42"/>
      <c r="AU140" s="42"/>
    </row>
    <row r="141" spans="1:47" s="40" customFormat="1" ht="128.25" customHeight="1">
      <c r="A141" s="40" t="s">
        <v>32</v>
      </c>
      <c r="B141" s="15">
        <f>IF($E141="","",SUBTOTAL(3,$E$7:E141))</f>
        <v>45</v>
      </c>
      <c r="C141" s="15" t="str">
        <f>A141&amp;"."&amp;B141</f>
        <v>N03.45</v>
      </c>
      <c r="D141" s="15" t="s">
        <v>359</v>
      </c>
      <c r="E141" s="43" t="s">
        <v>34</v>
      </c>
      <c r="F141" s="47" t="s">
        <v>114</v>
      </c>
      <c r="G141" s="15" t="s">
        <v>220</v>
      </c>
      <c r="H141" s="15">
        <f t="shared" si="2"/>
        <v>20136</v>
      </c>
      <c r="I141" s="114">
        <f>VLOOKUP($D141,ngoại!$C$10:$I$64,5,0)</f>
        <v>1440</v>
      </c>
      <c r="J141" s="44">
        <f>VLOOKUP($D141,GMHS!$D$9:$N$75,5,0)</f>
        <v>1200</v>
      </c>
      <c r="K141" s="45">
        <f>VLOOKUP($D141,mắt!$D$9:$N$51,5,0)</f>
        <v>180</v>
      </c>
      <c r="L141" s="45">
        <f>VLOOKUP($D141,TMH!$D$9:$N$42,5,0)</f>
        <v>36</v>
      </c>
      <c r="M141" s="45"/>
      <c r="N141" s="45">
        <f>VLOOKUP($D141,cc!$D$9:$N$92,5,0)</f>
        <v>3600</v>
      </c>
      <c r="O141" s="45">
        <f>VLOOKUP($D141,Nội!$D$9:$N$52,5,0)</f>
        <v>12000</v>
      </c>
      <c r="P141" s="45"/>
      <c r="Q141" s="45"/>
      <c r="R141" s="45">
        <f>VLOOKUP($D141,'Nội soi'!$D$9:$N$169,5,0)</f>
        <v>1440</v>
      </c>
      <c r="S141" s="45"/>
      <c r="T141" s="42"/>
      <c r="U141" s="42"/>
      <c r="V141" s="45"/>
      <c r="W141" s="45">
        <f>VLOOKUP($D141,sản!$D$9:$N$52,5,0)</f>
        <v>240</v>
      </c>
      <c r="X141" s="45"/>
      <c r="Y141" s="45"/>
      <c r="Z141" s="42"/>
      <c r="AA141" s="42"/>
      <c r="AB141" s="42"/>
      <c r="AC141" s="45"/>
      <c r="AD141" s="42"/>
      <c r="AE141" s="316"/>
      <c r="AF141" s="299"/>
      <c r="AG141" s="163" t="str">
        <f>VLOOKUP($D141,ngoại!$C$10:$I$64,6,0)</f>
        <v>Được sử dụng để truyền dịch, thuốc liên tục vào hệ thống tuần hoàn của người bệnh qua kim luồn tĩnh mạch với tốc độ truyền được kiểm soát</v>
      </c>
      <c r="AH141" s="47" t="str">
        <f>VLOOKUP($D141,GMHS!$D$9:$N$75,6,0)</f>
        <v>Truyền dịch, thuốc liên tục vào hệ thống tuần hoàn của người bệnh qua kim luồn tĩnh mạch với tốc độ truyền được kiểm soát</v>
      </c>
      <c r="AI141" s="42" t="str">
        <f>VLOOKUP($D141,mắt!$D$9:$N$51,6,0)</f>
        <v>Sd cho bn mổ đục thủy tinh thể, bn tăng nhãn áp</v>
      </c>
      <c r="AJ141" s="42" t="str">
        <f>VLOOKUP($D141,TMH!$D$9:$N$42,6,0)</f>
        <v>Dùng cho BN cắt Amydan</v>
      </c>
      <c r="AK141" s="42"/>
      <c r="AL141" s="42" t="str">
        <f>VLOOKUP($D141,cc!$D$9:$N$92,6,0)</f>
        <v>truyền dịch</v>
      </c>
      <c r="AM141" s="42" t="str">
        <f>VLOOKUP($D141,Nội!$D$9:$N$52,6,0)</f>
        <v>Truyền dịch, thuốc cho NB</v>
      </c>
      <c r="AP141" s="42" t="str">
        <f>VLOOKUP($D141,'Nội soi'!$D$9:$N$169,6,0)</f>
        <v>Dùng  cho BN gây mê NS</v>
      </c>
      <c r="AQ141" s="42"/>
      <c r="AR141" s="42"/>
      <c r="AS141" s="42"/>
      <c r="AU141" s="42" t="str">
        <f>VLOOKUP($D141,sản!$D$9:$N$52,6,0)</f>
        <v>Sử dụng trong truyền dịch truyền thuốc</v>
      </c>
    </row>
    <row r="142" spans="1:47" s="40" customFormat="1" ht="16.5">
      <c r="B142" s="15"/>
      <c r="C142" s="15"/>
      <c r="D142" s="15" t="str">
        <f>D141</f>
        <v>DT20</v>
      </c>
      <c r="E142" s="43"/>
      <c r="F142" s="47"/>
      <c r="G142" s="15" t="s">
        <v>221</v>
      </c>
      <c r="H142" s="15">
        <f t="shared" si="2"/>
        <v>0</v>
      </c>
      <c r="I142" s="114"/>
      <c r="J142" s="15"/>
      <c r="K142" s="45"/>
      <c r="L142" s="45"/>
      <c r="M142" s="45"/>
      <c r="N142" s="42"/>
      <c r="O142" s="45"/>
      <c r="P142" s="45"/>
      <c r="Q142" s="45"/>
      <c r="R142" s="45"/>
      <c r="S142" s="42"/>
      <c r="T142" s="42"/>
      <c r="U142" s="42"/>
      <c r="V142" s="45"/>
      <c r="W142" s="45"/>
      <c r="X142" s="42"/>
      <c r="Y142" s="42"/>
      <c r="Z142" s="42"/>
      <c r="AA142" s="42"/>
      <c r="AB142" s="42"/>
      <c r="AC142" s="45"/>
      <c r="AD142" s="42"/>
      <c r="AE142" s="316"/>
      <c r="AF142" s="299"/>
      <c r="AG142" s="163"/>
      <c r="AH142" s="47"/>
      <c r="AI142" s="42"/>
      <c r="AJ142" s="42"/>
      <c r="AK142" s="42"/>
      <c r="AL142" s="42"/>
      <c r="AM142" s="42"/>
      <c r="AP142" s="42"/>
      <c r="AQ142" s="42"/>
      <c r="AR142" s="42"/>
      <c r="AS142" s="42"/>
      <c r="AU142" s="42"/>
    </row>
    <row r="143" spans="1:47" s="40" customFormat="1" ht="16.5">
      <c r="B143" s="15"/>
      <c r="C143" s="15"/>
      <c r="D143" s="15" t="str">
        <f>D142</f>
        <v>DT20</v>
      </c>
      <c r="E143" s="43"/>
      <c r="F143" s="47"/>
      <c r="G143" s="15" t="s">
        <v>235</v>
      </c>
      <c r="H143" s="15">
        <f t="shared" si="2"/>
        <v>0</v>
      </c>
      <c r="I143" s="114"/>
      <c r="J143" s="15"/>
      <c r="K143" s="45"/>
      <c r="L143" s="45"/>
      <c r="M143" s="45"/>
      <c r="N143" s="42"/>
      <c r="O143" s="45"/>
      <c r="P143" s="45"/>
      <c r="Q143" s="45"/>
      <c r="R143" s="45"/>
      <c r="S143" s="42"/>
      <c r="T143" s="42"/>
      <c r="U143" s="42"/>
      <c r="V143" s="45"/>
      <c r="W143" s="45"/>
      <c r="X143" s="42"/>
      <c r="Y143" s="42"/>
      <c r="Z143" s="42"/>
      <c r="AA143" s="42"/>
      <c r="AB143" s="42"/>
      <c r="AC143" s="45"/>
      <c r="AD143" s="42"/>
      <c r="AE143" s="316"/>
      <c r="AF143" s="299"/>
      <c r="AG143" s="163"/>
      <c r="AH143" s="47"/>
      <c r="AI143" s="42"/>
      <c r="AJ143" s="42"/>
      <c r="AK143" s="42"/>
      <c r="AL143" s="42"/>
      <c r="AM143" s="42"/>
      <c r="AP143" s="42"/>
      <c r="AQ143" s="42"/>
      <c r="AR143" s="42"/>
      <c r="AS143" s="42"/>
      <c r="AU143" s="42"/>
    </row>
    <row r="144" spans="1:47" s="40" customFormat="1" ht="409.5">
      <c r="A144" s="40" t="s">
        <v>32</v>
      </c>
      <c r="B144" s="15">
        <f>IF($E144="","",SUBTOTAL(3,$E$7:E144))</f>
        <v>46</v>
      </c>
      <c r="C144" s="15" t="str">
        <f>A144&amp;"."&amp;B144</f>
        <v>N03.46</v>
      </c>
      <c r="D144" s="15" t="s">
        <v>360</v>
      </c>
      <c r="E144" s="43" t="s">
        <v>35</v>
      </c>
      <c r="F144" s="47" t="s">
        <v>3</v>
      </c>
      <c r="G144" s="15" t="s">
        <v>220</v>
      </c>
      <c r="H144" s="15">
        <f t="shared" si="2"/>
        <v>144</v>
      </c>
      <c r="I144" s="114"/>
      <c r="J144" s="44">
        <f>VLOOKUP($D144,GMHS!$D$9:$N$75,5,0)</f>
        <v>24</v>
      </c>
      <c r="K144" s="45"/>
      <c r="L144" s="45"/>
      <c r="M144" s="45"/>
      <c r="N144" s="45">
        <f>VLOOKUP($D144,cc!$D$9:$N$92,5,0)</f>
        <v>120</v>
      </c>
      <c r="O144" s="45"/>
      <c r="P144" s="45"/>
      <c r="Q144" s="45"/>
      <c r="R144" s="45"/>
      <c r="S144" s="42"/>
      <c r="T144" s="42"/>
      <c r="U144" s="42"/>
      <c r="V144" s="45"/>
      <c r="W144" s="45"/>
      <c r="X144" s="42"/>
      <c r="Y144" s="42"/>
      <c r="Z144" s="42"/>
      <c r="AA144" s="42"/>
      <c r="AB144" s="42"/>
      <c r="AC144" s="45"/>
      <c r="AD144" s="42"/>
      <c r="AE144" s="316"/>
      <c r="AF144" s="299"/>
      <c r="AG144" s="163"/>
      <c r="AH144" s="47" t="str">
        <f>VLOOKUP($D144,GMHS!$D$9:$N$75,6,0)</f>
        <v>Được sử dụng để truyền các chất dinh dưỡng hoặc dịch thuốc.
Truyền đồng thời hai chất lỏng khác nhau
Thực hiện bolus qua đường tĩnh mạch thông qua vị trí tiêm truyền hiện có để thực hiện tiêm truyền
Lấy mẫu máu qua vị trí tiêm truyền đường tĩnh mạch mà không cần chọc dò lần thứ 2</v>
      </c>
      <c r="AI144" s="42"/>
      <c r="AJ144" s="42"/>
      <c r="AK144" s="42"/>
      <c r="AL144" s="42" t="str">
        <f>VLOOKUP($D144,cc!$D$9:$N$92,6,0)</f>
        <v>tiêm truyền 2 đường</v>
      </c>
      <c r="AM144" s="42"/>
      <c r="AP144" s="42">
        <f>VLOOKUP($D144,'Nội soi'!$D$9:$N$169,6,0)</f>
        <v>0</v>
      </c>
      <c r="AQ144" s="42"/>
      <c r="AR144" s="42"/>
      <c r="AS144" s="42"/>
      <c r="AU144" s="42"/>
    </row>
    <row r="145" spans="1:47" s="40" customFormat="1" ht="16.5">
      <c r="B145" s="15"/>
      <c r="C145" s="15"/>
      <c r="D145" s="15" t="str">
        <f>D144</f>
        <v>DA3C</v>
      </c>
      <c r="E145" s="43"/>
      <c r="F145" s="47"/>
      <c r="G145" s="15" t="s">
        <v>221</v>
      </c>
      <c r="H145" s="15">
        <f t="shared" si="2"/>
        <v>0</v>
      </c>
      <c r="I145" s="114"/>
      <c r="J145" s="15"/>
      <c r="K145" s="45"/>
      <c r="L145" s="45"/>
      <c r="M145" s="45"/>
      <c r="N145" s="42"/>
      <c r="O145" s="45"/>
      <c r="P145" s="45"/>
      <c r="Q145" s="45"/>
      <c r="R145" s="45"/>
      <c r="S145" s="42"/>
      <c r="T145" s="42"/>
      <c r="U145" s="42"/>
      <c r="V145" s="45"/>
      <c r="W145" s="45"/>
      <c r="X145" s="42"/>
      <c r="Y145" s="42"/>
      <c r="Z145" s="42"/>
      <c r="AA145" s="42"/>
      <c r="AB145" s="42"/>
      <c r="AC145" s="45"/>
      <c r="AD145" s="42"/>
      <c r="AE145" s="316"/>
      <c r="AF145" s="299"/>
      <c r="AG145" s="163"/>
      <c r="AH145" s="47"/>
      <c r="AI145" s="42"/>
      <c r="AJ145" s="42"/>
      <c r="AK145" s="42"/>
      <c r="AL145" s="42"/>
      <c r="AM145" s="42"/>
      <c r="AP145" s="42"/>
      <c r="AQ145" s="42"/>
      <c r="AR145" s="42"/>
      <c r="AS145" s="42"/>
      <c r="AU145" s="42"/>
    </row>
    <row r="146" spans="1:47" s="40" customFormat="1" ht="16.5">
      <c r="B146" s="15"/>
      <c r="C146" s="15"/>
      <c r="D146" s="15" t="str">
        <f>D145</f>
        <v>DA3C</v>
      </c>
      <c r="E146" s="43"/>
      <c r="F146" s="47"/>
      <c r="G146" s="15" t="s">
        <v>235</v>
      </c>
      <c r="H146" s="15">
        <f t="shared" si="2"/>
        <v>0</v>
      </c>
      <c r="I146" s="114"/>
      <c r="J146" s="15"/>
      <c r="K146" s="45"/>
      <c r="L146" s="45"/>
      <c r="M146" s="45"/>
      <c r="N146" s="42"/>
      <c r="O146" s="45"/>
      <c r="P146" s="45"/>
      <c r="Q146" s="45"/>
      <c r="R146" s="45"/>
      <c r="S146" s="42"/>
      <c r="T146" s="42"/>
      <c r="U146" s="42"/>
      <c r="V146" s="45"/>
      <c r="W146" s="45"/>
      <c r="X146" s="42"/>
      <c r="Y146" s="42"/>
      <c r="Z146" s="42"/>
      <c r="AA146" s="42"/>
      <c r="AB146" s="42"/>
      <c r="AC146" s="45"/>
      <c r="AD146" s="42"/>
      <c r="AE146" s="316"/>
      <c r="AF146" s="299"/>
      <c r="AG146" s="163"/>
      <c r="AH146" s="47"/>
      <c r="AI146" s="42"/>
      <c r="AJ146" s="42"/>
      <c r="AK146" s="42"/>
      <c r="AL146" s="42"/>
      <c r="AM146" s="42"/>
      <c r="AP146" s="42"/>
      <c r="AQ146" s="42"/>
      <c r="AR146" s="42"/>
      <c r="AS146" s="42"/>
      <c r="AU146" s="42"/>
    </row>
    <row r="147" spans="1:47" s="40" customFormat="1" ht="33">
      <c r="A147" s="40" t="s">
        <v>32</v>
      </c>
      <c r="B147" s="15">
        <f>IF($E147="","",SUBTOTAL(3,$E$7:E147))</f>
        <v>47</v>
      </c>
      <c r="C147" s="15" t="str">
        <f>A147&amp;"."&amp;B147</f>
        <v>N03.47</v>
      </c>
      <c r="D147" s="15" t="s">
        <v>361</v>
      </c>
      <c r="E147" s="43" t="s">
        <v>36</v>
      </c>
      <c r="F147" s="47" t="s">
        <v>3</v>
      </c>
      <c r="G147" s="15" t="s">
        <v>220</v>
      </c>
      <c r="H147" s="15">
        <f t="shared" si="2"/>
        <v>65</v>
      </c>
      <c r="I147" s="114"/>
      <c r="J147" s="15"/>
      <c r="K147" s="45"/>
      <c r="L147" s="45"/>
      <c r="M147" s="45"/>
      <c r="N147" s="45">
        <f>VLOOKUP($D147,cc!$D$9:$N$92,5,0)</f>
        <v>60</v>
      </c>
      <c r="O147" s="45">
        <f>VLOOKUP($D147,Nội!$D$9:$N$52,5,0)</f>
        <v>5</v>
      </c>
      <c r="P147" s="45"/>
      <c r="Q147" s="45"/>
      <c r="R147" s="45"/>
      <c r="S147" s="42"/>
      <c r="T147" s="42"/>
      <c r="U147" s="42"/>
      <c r="V147" s="45"/>
      <c r="W147" s="45"/>
      <c r="X147" s="42"/>
      <c r="Y147" s="42"/>
      <c r="Z147" s="42"/>
      <c r="AA147" s="42"/>
      <c r="AB147" s="42"/>
      <c r="AC147" s="45"/>
      <c r="AD147" s="42"/>
      <c r="AE147" s="316"/>
      <c r="AF147" s="299"/>
      <c r="AG147" s="163"/>
      <c r="AH147" s="47"/>
      <c r="AI147" s="42"/>
      <c r="AJ147" s="42"/>
      <c r="AK147" s="42"/>
      <c r="AL147" s="42" t="str">
        <f>VLOOKUP($D147,cc!$D$9:$N$92,6,0)</f>
        <v>thở oxy nhi</v>
      </c>
      <c r="AM147" s="42" t="str">
        <f>VLOOKUP($D147,Nội!$D$9:$N$52,6,0)</f>
        <v>cho bệnh nhi thở oxy</v>
      </c>
      <c r="AP147" s="42">
        <f>VLOOKUP($D147,'Nội soi'!$D$9:$N$169,6,0)</f>
        <v>0</v>
      </c>
      <c r="AQ147" s="42"/>
      <c r="AR147" s="42"/>
      <c r="AS147" s="42"/>
      <c r="AU147" s="42"/>
    </row>
    <row r="148" spans="1:47" s="40" customFormat="1" ht="16.5">
      <c r="B148" s="15"/>
      <c r="C148" s="15"/>
      <c r="D148" s="15" t="str">
        <f>D147</f>
        <v>DOTE</v>
      </c>
      <c r="E148" s="43"/>
      <c r="F148" s="47"/>
      <c r="G148" s="15" t="s">
        <v>221</v>
      </c>
      <c r="H148" s="15">
        <f t="shared" si="2"/>
        <v>0</v>
      </c>
      <c r="I148" s="114"/>
      <c r="J148" s="15"/>
      <c r="K148" s="45"/>
      <c r="L148" s="45"/>
      <c r="M148" s="45"/>
      <c r="N148" s="42"/>
      <c r="O148" s="45"/>
      <c r="P148" s="45"/>
      <c r="Q148" s="45"/>
      <c r="R148" s="45"/>
      <c r="S148" s="42"/>
      <c r="T148" s="42"/>
      <c r="U148" s="42"/>
      <c r="V148" s="45"/>
      <c r="W148" s="45"/>
      <c r="X148" s="42"/>
      <c r="Y148" s="42"/>
      <c r="Z148" s="42"/>
      <c r="AA148" s="42"/>
      <c r="AB148" s="42"/>
      <c r="AC148" s="45"/>
      <c r="AD148" s="42"/>
      <c r="AE148" s="316"/>
      <c r="AF148" s="299"/>
      <c r="AG148" s="163"/>
      <c r="AH148" s="47"/>
      <c r="AI148" s="42"/>
      <c r="AJ148" s="42"/>
      <c r="AK148" s="42"/>
      <c r="AL148" s="42"/>
      <c r="AM148" s="42"/>
      <c r="AP148" s="42"/>
      <c r="AQ148" s="42"/>
      <c r="AR148" s="42"/>
      <c r="AS148" s="42"/>
      <c r="AU148" s="42"/>
    </row>
    <row r="149" spans="1:47" s="40" customFormat="1" ht="16.5">
      <c r="B149" s="15"/>
      <c r="C149" s="15"/>
      <c r="D149" s="15" t="str">
        <f>D148</f>
        <v>DOTE</v>
      </c>
      <c r="E149" s="43"/>
      <c r="F149" s="47"/>
      <c r="G149" s="15" t="s">
        <v>235</v>
      </c>
      <c r="H149" s="15">
        <f t="shared" si="2"/>
        <v>0</v>
      </c>
      <c r="I149" s="114"/>
      <c r="J149" s="15"/>
      <c r="K149" s="45"/>
      <c r="L149" s="45"/>
      <c r="M149" s="45"/>
      <c r="N149" s="42"/>
      <c r="O149" s="45"/>
      <c r="P149" s="45"/>
      <c r="Q149" s="45"/>
      <c r="R149" s="45"/>
      <c r="S149" s="42"/>
      <c r="T149" s="42"/>
      <c r="U149" s="42"/>
      <c r="V149" s="45"/>
      <c r="W149" s="45"/>
      <c r="X149" s="42"/>
      <c r="Y149" s="42"/>
      <c r="Z149" s="42"/>
      <c r="AA149" s="42"/>
      <c r="AB149" s="42"/>
      <c r="AC149" s="45"/>
      <c r="AD149" s="42"/>
      <c r="AE149" s="316"/>
      <c r="AF149" s="299"/>
      <c r="AG149" s="163"/>
      <c r="AH149" s="47"/>
      <c r="AI149" s="42"/>
      <c r="AJ149" s="42"/>
      <c r="AK149" s="42"/>
      <c r="AL149" s="42"/>
      <c r="AM149" s="42"/>
      <c r="AP149" s="42"/>
      <c r="AQ149" s="42"/>
      <c r="AR149" s="42"/>
      <c r="AS149" s="42"/>
      <c r="AU149" s="42"/>
    </row>
    <row r="150" spans="1:47" s="40" customFormat="1" ht="66">
      <c r="A150" s="40" t="s">
        <v>32</v>
      </c>
      <c r="B150" s="15">
        <f>IF($E150="","",SUBTOTAL(3,$E$7:E150))</f>
        <v>48</v>
      </c>
      <c r="C150" s="15" t="str">
        <f>A150&amp;"."&amp;B150</f>
        <v>N03.48</v>
      </c>
      <c r="D150" s="15" t="s">
        <v>362</v>
      </c>
      <c r="E150" s="43" t="s">
        <v>37</v>
      </c>
      <c r="F150" s="47" t="s">
        <v>3</v>
      </c>
      <c r="G150" s="15" t="s">
        <v>220</v>
      </c>
      <c r="H150" s="15">
        <f t="shared" si="2"/>
        <v>2800</v>
      </c>
      <c r="I150" s="114"/>
      <c r="J150" s="44">
        <f>VLOOKUP($D150,GMHS!$D$9:$N$75,5,0)</f>
        <v>1080</v>
      </c>
      <c r="K150" s="45"/>
      <c r="L150" s="45">
        <f>VLOOKUP($D150,TMH!$D$9:$N$42,5,0)</f>
        <v>36</v>
      </c>
      <c r="M150" s="45"/>
      <c r="N150" s="45">
        <f>VLOOKUP($D150,cc!$D$9:$N$92,5,0)</f>
        <v>360</v>
      </c>
      <c r="O150" s="45">
        <f>VLOOKUP($D150,Nội!$D$9:$N$52,5,0)</f>
        <v>100</v>
      </c>
      <c r="P150" s="45"/>
      <c r="Q150" s="45"/>
      <c r="R150" s="45">
        <f>VLOOKUP($D150,'Nội soi'!$D$9:$N$169,5,0)</f>
        <v>1200</v>
      </c>
      <c r="S150" s="45"/>
      <c r="T150" s="42"/>
      <c r="U150" s="42"/>
      <c r="V150" s="45"/>
      <c r="W150" s="45">
        <f>VLOOKUP($D150,sản!$D$9:$N$52,5,0)</f>
        <v>24</v>
      </c>
      <c r="X150" s="45"/>
      <c r="Y150" s="45"/>
      <c r="Z150" s="42"/>
      <c r="AA150" s="42"/>
      <c r="AB150" s="42"/>
      <c r="AC150" s="45"/>
      <c r="AD150" s="42"/>
      <c r="AE150" s="316"/>
      <c r="AF150" s="299"/>
      <c r="AG150" s="163"/>
      <c r="AH150" s="47" t="str">
        <f>VLOOKUP($D150,GMHS!$D$9:$N$75,6,0)</f>
        <v>Cung Cấp Oxy cần thiết trong phẫu thuật</v>
      </c>
      <c r="AI150" s="42"/>
      <c r="AJ150" s="42" t="str">
        <f>VLOOKUP($D150,TMH!$D$9:$N$42,6,0)</f>
        <v>Dùng cho BN cắt Amydan</v>
      </c>
      <c r="AK150" s="42"/>
      <c r="AL150" s="42" t="str">
        <f>VLOOKUP($D150,cc!$D$9:$N$92,6,0)</f>
        <v>thở oxy người lớn</v>
      </c>
      <c r="AM150" s="42" t="str">
        <f>VLOOKUP($D150,Nội!$D$9:$N$52,6,0)</f>
        <v>Cho Bệnh nhân người lớn thở oxy</v>
      </c>
      <c r="AP150" s="42" t="str">
        <f>VLOOKUP($D150,'Nội soi'!$D$9:$N$169,6,0)</f>
        <v>Dùng  cho BN gây mê NS</v>
      </c>
      <c r="AQ150" s="42"/>
      <c r="AR150" s="42"/>
      <c r="AS150" s="42"/>
      <c r="AU150" s="42" t="str">
        <f>VLOOKUP($D150,sản!$D$9:$N$52,6,0)</f>
        <v>Đảm bảo lượng oxy đủ cho BN trong thủ, phẫu thuật</v>
      </c>
    </row>
    <row r="151" spans="1:47" s="40" customFormat="1" ht="16.5">
      <c r="B151" s="15"/>
      <c r="C151" s="15"/>
      <c r="D151" s="15" t="str">
        <f>D150</f>
        <v>DONL</v>
      </c>
      <c r="E151" s="43"/>
      <c r="F151" s="47"/>
      <c r="G151" s="15" t="s">
        <v>221</v>
      </c>
      <c r="H151" s="15">
        <f t="shared" si="2"/>
        <v>0</v>
      </c>
      <c r="I151" s="114"/>
      <c r="J151" s="15"/>
      <c r="K151" s="45"/>
      <c r="L151" s="45"/>
      <c r="M151" s="45"/>
      <c r="N151" s="42"/>
      <c r="O151" s="45"/>
      <c r="P151" s="45"/>
      <c r="Q151" s="45"/>
      <c r="R151" s="45"/>
      <c r="S151" s="42"/>
      <c r="T151" s="42"/>
      <c r="U151" s="42"/>
      <c r="V151" s="45"/>
      <c r="W151" s="45"/>
      <c r="X151" s="42"/>
      <c r="Y151" s="42"/>
      <c r="Z151" s="42"/>
      <c r="AA151" s="42"/>
      <c r="AB151" s="42"/>
      <c r="AC151" s="45"/>
      <c r="AD151" s="42"/>
      <c r="AE151" s="316"/>
      <c r="AF151" s="299"/>
      <c r="AG151" s="163"/>
      <c r="AH151" s="47"/>
      <c r="AI151" s="42"/>
      <c r="AJ151" s="42"/>
      <c r="AK151" s="42"/>
      <c r="AL151" s="42"/>
      <c r="AM151" s="42"/>
      <c r="AP151" s="42"/>
      <c r="AQ151" s="42"/>
      <c r="AR151" s="42"/>
      <c r="AS151" s="42"/>
      <c r="AU151" s="42"/>
    </row>
    <row r="152" spans="1:47" s="40" customFormat="1" ht="16.5">
      <c r="B152" s="15"/>
      <c r="C152" s="15"/>
      <c r="D152" s="15" t="str">
        <f>D151</f>
        <v>DONL</v>
      </c>
      <c r="E152" s="43"/>
      <c r="F152" s="47"/>
      <c r="G152" s="15" t="s">
        <v>235</v>
      </c>
      <c r="H152" s="15">
        <f t="shared" si="2"/>
        <v>0</v>
      </c>
      <c r="I152" s="114"/>
      <c r="J152" s="15"/>
      <c r="K152" s="45"/>
      <c r="L152" s="45"/>
      <c r="M152" s="45"/>
      <c r="N152" s="42"/>
      <c r="O152" s="45"/>
      <c r="P152" s="45"/>
      <c r="Q152" s="45"/>
      <c r="R152" s="45"/>
      <c r="S152" s="42"/>
      <c r="T152" s="42"/>
      <c r="U152" s="42"/>
      <c r="V152" s="45"/>
      <c r="W152" s="45"/>
      <c r="X152" s="42"/>
      <c r="Y152" s="42"/>
      <c r="Z152" s="42"/>
      <c r="AA152" s="42"/>
      <c r="AB152" s="42"/>
      <c r="AC152" s="45"/>
      <c r="AD152" s="42"/>
      <c r="AE152" s="316"/>
      <c r="AF152" s="299"/>
      <c r="AG152" s="163"/>
      <c r="AH152" s="47"/>
      <c r="AI152" s="42"/>
      <c r="AJ152" s="42"/>
      <c r="AK152" s="42"/>
      <c r="AL152" s="42"/>
      <c r="AM152" s="42"/>
      <c r="AP152" s="42"/>
      <c r="AQ152" s="42"/>
      <c r="AR152" s="42"/>
      <c r="AS152" s="42"/>
      <c r="AU152" s="42"/>
    </row>
    <row r="153" spans="1:47" s="40" customFormat="1" ht="16.5">
      <c r="A153" s="40" t="s">
        <v>32</v>
      </c>
      <c r="B153" s="15">
        <f>IF($E153="","",SUBTOTAL(3,$E$7:E153))</f>
        <v>49</v>
      </c>
      <c r="C153" s="15" t="str">
        <f>A153&amp;"."&amp;B153</f>
        <v>N03.49</v>
      </c>
      <c r="D153" s="15" t="s">
        <v>363</v>
      </c>
      <c r="E153" s="43" t="s">
        <v>128</v>
      </c>
      <c r="F153" s="47" t="s">
        <v>243</v>
      </c>
      <c r="G153" s="15" t="s">
        <v>220</v>
      </c>
      <c r="H153" s="15">
        <f t="shared" si="2"/>
        <v>60</v>
      </c>
      <c r="I153" s="114"/>
      <c r="J153" s="15"/>
      <c r="K153" s="45"/>
      <c r="L153" s="45"/>
      <c r="M153" s="45"/>
      <c r="N153" s="45">
        <f>VLOOKUP($D153,cc!$D$9:$N$92,5,0)</f>
        <v>60</v>
      </c>
      <c r="O153" s="45"/>
      <c r="P153" s="45"/>
      <c r="Q153" s="45"/>
      <c r="R153" s="45"/>
      <c r="S153" s="42"/>
      <c r="T153" s="42"/>
      <c r="U153" s="42"/>
      <c r="V153" s="45"/>
      <c r="W153" s="45"/>
      <c r="X153" s="42"/>
      <c r="Y153" s="42"/>
      <c r="Z153" s="42"/>
      <c r="AA153" s="42"/>
      <c r="AB153" s="42"/>
      <c r="AC153" s="45"/>
      <c r="AD153" s="42"/>
      <c r="AE153" s="316"/>
      <c r="AF153" s="299"/>
      <c r="AG153" s="163"/>
      <c r="AH153" s="47"/>
      <c r="AI153" s="42"/>
      <c r="AJ153" s="42"/>
      <c r="AK153" s="42"/>
      <c r="AL153" s="42" t="str">
        <f>VLOOKUP($D153,cc!$D$9:$N$92,6,0)</f>
        <v>bóp bóng</v>
      </c>
      <c r="AM153" s="42"/>
      <c r="AP153" s="42">
        <f>VLOOKUP($D153,'Nội soi'!$D$9:$N$169,6,0)</f>
        <v>0</v>
      </c>
      <c r="AQ153" s="42"/>
      <c r="AR153" s="42"/>
      <c r="AS153" s="42"/>
      <c r="AU153" s="42"/>
    </row>
    <row r="154" spans="1:47" s="40" customFormat="1" ht="16.5">
      <c r="B154" s="15"/>
      <c r="C154" s="15"/>
      <c r="D154" s="15" t="str">
        <f>D153</f>
        <v>DNOX</v>
      </c>
      <c r="E154" s="43"/>
      <c r="F154" s="47"/>
      <c r="G154" s="15" t="s">
        <v>221</v>
      </c>
      <c r="H154" s="15">
        <f t="shared" si="2"/>
        <v>0</v>
      </c>
      <c r="I154" s="114"/>
      <c r="J154" s="15"/>
      <c r="K154" s="45"/>
      <c r="L154" s="45"/>
      <c r="M154" s="45"/>
      <c r="N154" s="42"/>
      <c r="O154" s="45"/>
      <c r="P154" s="45"/>
      <c r="Q154" s="45"/>
      <c r="R154" s="45"/>
      <c r="S154" s="42"/>
      <c r="T154" s="42"/>
      <c r="U154" s="42"/>
      <c r="V154" s="45"/>
      <c r="W154" s="45"/>
      <c r="X154" s="42"/>
      <c r="Y154" s="42"/>
      <c r="Z154" s="42"/>
      <c r="AA154" s="42"/>
      <c r="AB154" s="42"/>
      <c r="AC154" s="45"/>
      <c r="AD154" s="42"/>
      <c r="AE154" s="316"/>
      <c r="AF154" s="299"/>
      <c r="AG154" s="163"/>
      <c r="AH154" s="47"/>
      <c r="AI154" s="42"/>
      <c r="AJ154" s="42"/>
      <c r="AK154" s="42"/>
      <c r="AL154" s="42"/>
      <c r="AM154" s="42"/>
      <c r="AP154" s="42"/>
      <c r="AQ154" s="42"/>
      <c r="AR154" s="42"/>
      <c r="AS154" s="42"/>
      <c r="AU154" s="42"/>
    </row>
    <row r="155" spans="1:47" s="40" customFormat="1" ht="16.5">
      <c r="B155" s="15"/>
      <c r="C155" s="15"/>
      <c r="D155" s="15" t="str">
        <f>D154</f>
        <v>DNOX</v>
      </c>
      <c r="E155" s="43"/>
      <c r="F155" s="47"/>
      <c r="G155" s="15" t="s">
        <v>235</v>
      </c>
      <c r="H155" s="15">
        <f t="shared" si="2"/>
        <v>0</v>
      </c>
      <c r="I155" s="114"/>
      <c r="J155" s="15"/>
      <c r="K155" s="45"/>
      <c r="L155" s="45"/>
      <c r="M155" s="45"/>
      <c r="N155" s="42"/>
      <c r="O155" s="45"/>
      <c r="P155" s="45"/>
      <c r="Q155" s="45"/>
      <c r="R155" s="45"/>
      <c r="S155" s="42"/>
      <c r="T155" s="42"/>
      <c r="U155" s="42"/>
      <c r="V155" s="45"/>
      <c r="W155" s="45"/>
      <c r="X155" s="42"/>
      <c r="Y155" s="42"/>
      <c r="Z155" s="42"/>
      <c r="AA155" s="42"/>
      <c r="AB155" s="42"/>
      <c r="AC155" s="45"/>
      <c r="AD155" s="42"/>
      <c r="AE155" s="316"/>
      <c r="AF155" s="299"/>
      <c r="AG155" s="163"/>
      <c r="AH155" s="47"/>
      <c r="AI155" s="42"/>
      <c r="AJ155" s="42"/>
      <c r="AK155" s="42"/>
      <c r="AL155" s="42"/>
      <c r="AM155" s="42"/>
      <c r="AP155" s="42"/>
      <c r="AQ155" s="42"/>
      <c r="AR155" s="42"/>
      <c r="AS155" s="42"/>
      <c r="AU155" s="42"/>
    </row>
    <row r="156" spans="1:47" s="40" customFormat="1" ht="16.5">
      <c r="A156" s="40" t="s">
        <v>32</v>
      </c>
      <c r="B156" s="15">
        <f>IF($E156="","",SUBTOTAL(3,$E$7:E156))</f>
        <v>50</v>
      </c>
      <c r="C156" s="15" t="str">
        <f>A156&amp;"."&amp;B156</f>
        <v>N03.50</v>
      </c>
      <c r="D156" s="15" t="s">
        <v>364</v>
      </c>
      <c r="E156" s="43" t="s">
        <v>38</v>
      </c>
      <c r="F156" s="47" t="s">
        <v>3</v>
      </c>
      <c r="G156" s="15" t="s">
        <v>220</v>
      </c>
      <c r="H156" s="15">
        <f t="shared" si="2"/>
        <v>970</v>
      </c>
      <c r="I156" s="114"/>
      <c r="J156" s="15"/>
      <c r="K156" s="45"/>
      <c r="L156" s="45"/>
      <c r="M156" s="45"/>
      <c r="N156" s="45">
        <f>VLOOKUP($D156,cc!$D$9:$N$92,5,0)</f>
        <v>720</v>
      </c>
      <c r="O156" s="45">
        <f>VLOOKUP($D156,Nội!$D$9:$N$52,5,0)</f>
        <v>250</v>
      </c>
      <c r="P156" s="45"/>
      <c r="Q156" s="45"/>
      <c r="R156" s="45"/>
      <c r="S156" s="42"/>
      <c r="T156" s="42"/>
      <c r="U156" s="42"/>
      <c r="V156" s="45"/>
      <c r="W156" s="45"/>
      <c r="X156" s="42"/>
      <c r="Y156" s="42"/>
      <c r="Z156" s="42"/>
      <c r="AA156" s="42"/>
      <c r="AB156" s="42"/>
      <c r="AC156" s="45"/>
      <c r="AD156" s="42"/>
      <c r="AE156" s="316"/>
      <c r="AF156" s="299"/>
      <c r="AG156" s="163"/>
      <c r="AH156" s="47"/>
      <c r="AI156" s="42"/>
      <c r="AJ156" s="42"/>
      <c r="AK156" s="42"/>
      <c r="AL156" s="42" t="str">
        <f>VLOOKUP($D156,cc!$D$9:$N$92,6,0)</f>
        <v>xông thuốc cho người lớn</v>
      </c>
      <c r="AM156" s="42" t="str">
        <f>VLOOKUP($D156,Nội!$D$9:$N$52,6,0)</f>
        <v>BN người lớn phun khí dung</v>
      </c>
      <c r="AP156" s="42">
        <f>VLOOKUP($D156,'Nội soi'!$D$9:$N$169,6,0)</f>
        <v>0</v>
      </c>
      <c r="AQ156" s="42"/>
      <c r="AR156" s="42"/>
      <c r="AS156" s="42"/>
      <c r="AU156" s="42"/>
    </row>
    <row r="157" spans="1:47" s="40" customFormat="1" ht="16.5">
      <c r="B157" s="15"/>
      <c r="C157" s="15"/>
      <c r="D157" s="15" t="str">
        <f>D156</f>
        <v>KDNL</v>
      </c>
      <c r="E157" s="43"/>
      <c r="F157" s="47"/>
      <c r="G157" s="15" t="s">
        <v>221</v>
      </c>
      <c r="H157" s="15">
        <f t="shared" si="2"/>
        <v>0</v>
      </c>
      <c r="I157" s="114"/>
      <c r="J157" s="15"/>
      <c r="K157" s="45"/>
      <c r="L157" s="45"/>
      <c r="M157" s="45"/>
      <c r="N157" s="42"/>
      <c r="O157" s="45"/>
      <c r="P157" s="45"/>
      <c r="Q157" s="45"/>
      <c r="R157" s="45"/>
      <c r="S157" s="42"/>
      <c r="T157" s="42"/>
      <c r="U157" s="42"/>
      <c r="V157" s="45"/>
      <c r="W157" s="45"/>
      <c r="X157" s="42"/>
      <c r="Y157" s="42"/>
      <c r="Z157" s="42"/>
      <c r="AA157" s="42"/>
      <c r="AB157" s="42"/>
      <c r="AC157" s="45"/>
      <c r="AD157" s="42"/>
      <c r="AE157" s="316"/>
      <c r="AF157" s="299"/>
      <c r="AG157" s="163"/>
      <c r="AH157" s="47"/>
      <c r="AI157" s="42"/>
      <c r="AJ157" s="42"/>
      <c r="AK157" s="42"/>
      <c r="AL157" s="42"/>
      <c r="AM157" s="42"/>
      <c r="AP157" s="42"/>
      <c r="AQ157" s="42"/>
      <c r="AR157" s="42"/>
      <c r="AS157" s="42"/>
      <c r="AU157" s="42"/>
    </row>
    <row r="158" spans="1:47" s="40" customFormat="1" ht="16.5">
      <c r="B158" s="15"/>
      <c r="C158" s="15"/>
      <c r="D158" s="15" t="str">
        <f>D157</f>
        <v>KDNL</v>
      </c>
      <c r="E158" s="43"/>
      <c r="F158" s="47"/>
      <c r="G158" s="15" t="s">
        <v>235</v>
      </c>
      <c r="H158" s="15">
        <f t="shared" si="2"/>
        <v>0</v>
      </c>
      <c r="I158" s="114"/>
      <c r="J158" s="15"/>
      <c r="K158" s="45"/>
      <c r="L158" s="45"/>
      <c r="M158" s="45"/>
      <c r="N158" s="42"/>
      <c r="O158" s="45"/>
      <c r="P158" s="45"/>
      <c r="Q158" s="45"/>
      <c r="R158" s="45"/>
      <c r="S158" s="42"/>
      <c r="T158" s="42"/>
      <c r="U158" s="42"/>
      <c r="V158" s="45"/>
      <c r="W158" s="45"/>
      <c r="X158" s="42"/>
      <c r="Y158" s="42"/>
      <c r="Z158" s="42"/>
      <c r="AA158" s="42"/>
      <c r="AB158" s="42"/>
      <c r="AC158" s="45"/>
      <c r="AD158" s="42"/>
      <c r="AE158" s="316"/>
      <c r="AF158" s="299"/>
      <c r="AG158" s="163"/>
      <c r="AH158" s="47"/>
      <c r="AI158" s="42"/>
      <c r="AJ158" s="42"/>
      <c r="AK158" s="42"/>
      <c r="AL158" s="42"/>
      <c r="AM158" s="42"/>
      <c r="AP158" s="42"/>
      <c r="AQ158" s="42"/>
      <c r="AR158" s="42"/>
      <c r="AS158" s="42"/>
      <c r="AU158" s="42"/>
    </row>
    <row r="159" spans="1:47" s="40" customFormat="1" ht="16.5">
      <c r="A159" s="40" t="s">
        <v>32</v>
      </c>
      <c r="B159" s="15">
        <f>IF($E159="","",SUBTOTAL(3,$E$7:E159))</f>
        <v>51</v>
      </c>
      <c r="C159" s="15" t="str">
        <f>A159&amp;"."&amp;B159</f>
        <v>N03.51</v>
      </c>
      <c r="D159" s="15" t="s">
        <v>365</v>
      </c>
      <c r="E159" s="43" t="s">
        <v>39</v>
      </c>
      <c r="F159" s="47" t="s">
        <v>3</v>
      </c>
      <c r="G159" s="15" t="s">
        <v>220</v>
      </c>
      <c r="H159" s="15">
        <f t="shared" si="2"/>
        <v>140</v>
      </c>
      <c r="I159" s="114"/>
      <c r="J159" s="15"/>
      <c r="K159" s="45"/>
      <c r="L159" s="45"/>
      <c r="M159" s="45"/>
      <c r="N159" s="45">
        <f>VLOOKUP($D159,cc!$D$9:$N$92,5,0)</f>
        <v>120</v>
      </c>
      <c r="O159" s="45">
        <f>VLOOKUP($D159,Nội!$D$9:$N$52,5,0)</f>
        <v>20</v>
      </c>
      <c r="P159" s="45"/>
      <c r="Q159" s="45"/>
      <c r="R159" s="45"/>
      <c r="S159" s="42"/>
      <c r="T159" s="42"/>
      <c r="U159" s="42"/>
      <c r="V159" s="45"/>
      <c r="W159" s="45"/>
      <c r="X159" s="42"/>
      <c r="Y159" s="42"/>
      <c r="Z159" s="42"/>
      <c r="AA159" s="42"/>
      <c r="AB159" s="42"/>
      <c r="AC159" s="45"/>
      <c r="AD159" s="42"/>
      <c r="AE159" s="316"/>
      <c r="AF159" s="299"/>
      <c r="AG159" s="163"/>
      <c r="AH159" s="47"/>
      <c r="AI159" s="42"/>
      <c r="AJ159" s="42"/>
      <c r="AK159" s="42"/>
      <c r="AL159" s="42" t="str">
        <f>VLOOKUP($D159,cc!$D$9:$N$92,6,0)</f>
        <v>xông thuốc cho trẻ em</v>
      </c>
      <c r="AM159" s="42" t="str">
        <f>VLOOKUP($D159,Nội!$D$9:$N$52,6,0)</f>
        <v>BN người lớn phun khí dung</v>
      </c>
      <c r="AP159" s="42">
        <f>VLOOKUP($D159,'Nội soi'!$D$9:$N$169,6,0)</f>
        <v>0</v>
      </c>
      <c r="AQ159" s="42"/>
      <c r="AR159" s="42"/>
      <c r="AS159" s="42"/>
      <c r="AU159" s="42"/>
    </row>
    <row r="160" spans="1:47" s="40" customFormat="1" ht="16.5">
      <c r="B160" s="15"/>
      <c r="C160" s="15"/>
      <c r="D160" s="15" t="str">
        <f>D159</f>
        <v>KDTE</v>
      </c>
      <c r="E160" s="43"/>
      <c r="F160" s="47"/>
      <c r="G160" s="15" t="s">
        <v>221</v>
      </c>
      <c r="H160" s="15">
        <f t="shared" si="2"/>
        <v>0</v>
      </c>
      <c r="I160" s="114"/>
      <c r="J160" s="15"/>
      <c r="K160" s="45"/>
      <c r="L160" s="45"/>
      <c r="M160" s="45"/>
      <c r="N160" s="42"/>
      <c r="O160" s="45"/>
      <c r="P160" s="45"/>
      <c r="Q160" s="45"/>
      <c r="R160" s="45"/>
      <c r="S160" s="42"/>
      <c r="T160" s="42"/>
      <c r="U160" s="42"/>
      <c r="V160" s="45"/>
      <c r="W160" s="45"/>
      <c r="X160" s="42"/>
      <c r="Y160" s="42"/>
      <c r="Z160" s="42"/>
      <c r="AA160" s="42"/>
      <c r="AB160" s="42"/>
      <c r="AC160" s="45"/>
      <c r="AD160" s="42"/>
      <c r="AE160" s="316"/>
      <c r="AF160" s="299"/>
      <c r="AG160" s="163"/>
      <c r="AH160" s="47"/>
      <c r="AI160" s="42"/>
      <c r="AJ160" s="42"/>
      <c r="AK160" s="42"/>
      <c r="AL160" s="42"/>
      <c r="AM160" s="42"/>
      <c r="AP160" s="42"/>
      <c r="AQ160" s="42"/>
      <c r="AR160" s="42"/>
      <c r="AS160" s="42"/>
      <c r="AU160" s="42"/>
    </row>
    <row r="161" spans="1:47" s="40" customFormat="1" ht="16.5">
      <c r="B161" s="15"/>
      <c r="C161" s="15"/>
      <c r="D161" s="15" t="str">
        <f>D160</f>
        <v>KDTE</v>
      </c>
      <c r="E161" s="43"/>
      <c r="F161" s="47"/>
      <c r="G161" s="15" t="s">
        <v>235</v>
      </c>
      <c r="H161" s="15">
        <f t="shared" si="2"/>
        <v>0</v>
      </c>
      <c r="I161" s="114"/>
      <c r="J161" s="15"/>
      <c r="K161" s="45"/>
      <c r="L161" s="45"/>
      <c r="M161" s="45"/>
      <c r="N161" s="42"/>
      <c r="O161" s="45"/>
      <c r="P161" s="45"/>
      <c r="Q161" s="45"/>
      <c r="R161" s="45"/>
      <c r="S161" s="42"/>
      <c r="T161" s="42"/>
      <c r="U161" s="42"/>
      <c r="V161" s="45"/>
      <c r="W161" s="45"/>
      <c r="X161" s="42"/>
      <c r="Y161" s="42"/>
      <c r="Z161" s="42"/>
      <c r="AA161" s="42"/>
      <c r="AB161" s="42"/>
      <c r="AC161" s="45"/>
      <c r="AD161" s="42"/>
      <c r="AE161" s="316"/>
      <c r="AF161" s="299"/>
      <c r="AG161" s="163"/>
      <c r="AH161" s="47"/>
      <c r="AI161" s="42"/>
      <c r="AJ161" s="42"/>
      <c r="AK161" s="42"/>
      <c r="AL161" s="42"/>
      <c r="AM161" s="42"/>
      <c r="AP161" s="42"/>
      <c r="AQ161" s="42"/>
      <c r="AR161" s="42"/>
      <c r="AS161" s="42"/>
      <c r="AU161" s="42"/>
    </row>
    <row r="162" spans="1:47" s="40" customFormat="1" ht="16.5">
      <c r="A162" s="40" t="s">
        <v>32</v>
      </c>
      <c r="B162" s="15">
        <f>IF($E162="","",SUBTOTAL(3,$E$7:E162))</f>
        <v>52</v>
      </c>
      <c r="C162" s="15" t="str">
        <f>A162&amp;"."&amp;B162</f>
        <v>N03.52</v>
      </c>
      <c r="D162" s="15" t="s">
        <v>366</v>
      </c>
      <c r="E162" s="43" t="s">
        <v>40</v>
      </c>
      <c r="F162" s="47" t="s">
        <v>3</v>
      </c>
      <c r="G162" s="15" t="s">
        <v>220</v>
      </c>
      <c r="H162" s="15">
        <f t="shared" si="2"/>
        <v>372</v>
      </c>
      <c r="I162" s="114"/>
      <c r="J162" s="15"/>
      <c r="K162" s="45"/>
      <c r="L162" s="45"/>
      <c r="M162" s="45"/>
      <c r="N162" s="45">
        <f>VLOOKUP($D162,cc!$D$9:$N$92,5,0)</f>
        <v>360</v>
      </c>
      <c r="O162" s="45"/>
      <c r="P162" s="45"/>
      <c r="Q162" s="45"/>
      <c r="R162" s="45"/>
      <c r="S162" s="42"/>
      <c r="T162" s="42"/>
      <c r="U162" s="42"/>
      <c r="V162" s="45"/>
      <c r="W162" s="45">
        <f>VLOOKUP($D162,sản!$D$9:$N$52,5,0)</f>
        <v>12</v>
      </c>
      <c r="X162" s="45"/>
      <c r="Y162" s="45"/>
      <c r="Z162" s="42"/>
      <c r="AA162" s="42"/>
      <c r="AB162" s="42"/>
      <c r="AC162" s="45"/>
      <c r="AD162" s="42"/>
      <c r="AE162" s="316"/>
      <c r="AF162" s="299"/>
      <c r="AG162" s="163"/>
      <c r="AH162" s="47"/>
      <c r="AI162" s="42"/>
      <c r="AJ162" s="42"/>
      <c r="AK162" s="42"/>
      <c r="AL162" s="42" t="str">
        <f>VLOOKUP($D162,cc!$D$9:$N$92,6,0)</f>
        <v>bệnh nhân người lớn cần thở liều cao</v>
      </c>
      <c r="AM162" s="42"/>
      <c r="AP162" s="42">
        <f>VLOOKUP($D162,'Nội soi'!$D$9:$N$169,6,0)</f>
        <v>0</v>
      </c>
      <c r="AQ162" s="42"/>
      <c r="AR162" s="42"/>
      <c r="AS162" s="42"/>
      <c r="AU162" s="42" t="str">
        <f>VLOOKUP($D162,sản!$D$9:$N$52,6,0)</f>
        <v>Đảm bảo lượng oxy đủ cho BN trong thủ, phẫu thuật</v>
      </c>
    </row>
    <row r="163" spans="1:47" s="40" customFormat="1" ht="16.5">
      <c r="B163" s="15"/>
      <c r="C163" s="15"/>
      <c r="D163" s="15" t="str">
        <f>D162</f>
        <v>MONL</v>
      </c>
      <c r="E163" s="43"/>
      <c r="F163" s="47"/>
      <c r="G163" s="15" t="s">
        <v>221</v>
      </c>
      <c r="H163" s="15">
        <f t="shared" si="2"/>
        <v>0</v>
      </c>
      <c r="I163" s="114"/>
      <c r="J163" s="15"/>
      <c r="K163" s="45"/>
      <c r="L163" s="45"/>
      <c r="M163" s="45"/>
      <c r="N163" s="42"/>
      <c r="O163" s="45"/>
      <c r="P163" s="45"/>
      <c r="Q163" s="45"/>
      <c r="R163" s="45"/>
      <c r="S163" s="42"/>
      <c r="T163" s="42"/>
      <c r="U163" s="42"/>
      <c r="V163" s="45"/>
      <c r="W163" s="45"/>
      <c r="X163" s="42"/>
      <c r="Y163" s="42"/>
      <c r="Z163" s="42"/>
      <c r="AA163" s="42"/>
      <c r="AB163" s="42"/>
      <c r="AC163" s="45"/>
      <c r="AD163" s="42"/>
      <c r="AE163" s="316"/>
      <c r="AF163" s="299"/>
      <c r="AG163" s="163"/>
      <c r="AH163" s="47"/>
      <c r="AI163" s="42"/>
      <c r="AJ163" s="42"/>
      <c r="AK163" s="42"/>
      <c r="AL163" s="42"/>
      <c r="AM163" s="42"/>
      <c r="AP163" s="42"/>
      <c r="AQ163" s="42"/>
      <c r="AR163" s="42"/>
      <c r="AS163" s="42"/>
      <c r="AU163" s="42"/>
    </row>
    <row r="164" spans="1:47" s="40" customFormat="1" ht="16.5">
      <c r="B164" s="15"/>
      <c r="C164" s="15"/>
      <c r="D164" s="15" t="str">
        <f>D163</f>
        <v>MONL</v>
      </c>
      <c r="E164" s="43"/>
      <c r="F164" s="47"/>
      <c r="G164" s="15" t="s">
        <v>235</v>
      </c>
      <c r="H164" s="15">
        <f t="shared" si="2"/>
        <v>0</v>
      </c>
      <c r="I164" s="114"/>
      <c r="J164" s="15"/>
      <c r="K164" s="45"/>
      <c r="L164" s="45"/>
      <c r="M164" s="45"/>
      <c r="N164" s="42"/>
      <c r="O164" s="45"/>
      <c r="P164" s="45"/>
      <c r="Q164" s="45"/>
      <c r="R164" s="45"/>
      <c r="S164" s="42"/>
      <c r="T164" s="42"/>
      <c r="U164" s="42"/>
      <c r="V164" s="45"/>
      <c r="W164" s="45"/>
      <c r="X164" s="42"/>
      <c r="Y164" s="42"/>
      <c r="Z164" s="42"/>
      <c r="AA164" s="42"/>
      <c r="AB164" s="42"/>
      <c r="AC164" s="45"/>
      <c r="AD164" s="42"/>
      <c r="AE164" s="316"/>
      <c r="AF164" s="299"/>
      <c r="AG164" s="163"/>
      <c r="AH164" s="47"/>
      <c r="AI164" s="42"/>
      <c r="AJ164" s="42"/>
      <c r="AK164" s="42"/>
      <c r="AL164" s="42"/>
      <c r="AM164" s="42"/>
      <c r="AP164" s="42"/>
      <c r="AQ164" s="42"/>
      <c r="AR164" s="42"/>
      <c r="AS164" s="42"/>
      <c r="AU164" s="42"/>
    </row>
    <row r="165" spans="1:47" s="40" customFormat="1" ht="16.5">
      <c r="A165" s="40" t="s">
        <v>32</v>
      </c>
      <c r="B165" s="15">
        <f>IF($E165="","",SUBTOTAL(3,$E$7:E165))</f>
        <v>53</v>
      </c>
      <c r="C165" s="15" t="str">
        <f>A165&amp;"."&amp;B165</f>
        <v>N03.53</v>
      </c>
      <c r="D165" s="15" t="s">
        <v>367</v>
      </c>
      <c r="E165" s="43" t="s">
        <v>41</v>
      </c>
      <c r="F165" s="47" t="s">
        <v>3</v>
      </c>
      <c r="G165" s="15" t="s">
        <v>220</v>
      </c>
      <c r="H165" s="15">
        <f t="shared" si="2"/>
        <v>36</v>
      </c>
      <c r="I165" s="114"/>
      <c r="J165" s="15"/>
      <c r="K165" s="45"/>
      <c r="L165" s="45"/>
      <c r="M165" s="45"/>
      <c r="N165" s="45">
        <f>VLOOKUP($D165,cc!$D$9:$N$92,5,0)</f>
        <v>36</v>
      </c>
      <c r="O165" s="45"/>
      <c r="P165" s="45"/>
      <c r="Q165" s="45"/>
      <c r="R165" s="45"/>
      <c r="S165" s="42"/>
      <c r="T165" s="42"/>
      <c r="U165" s="42"/>
      <c r="V165" s="45"/>
      <c r="W165" s="45"/>
      <c r="X165" s="42"/>
      <c r="Y165" s="42"/>
      <c r="Z165" s="42"/>
      <c r="AA165" s="42"/>
      <c r="AB165" s="42"/>
      <c r="AC165" s="45"/>
      <c r="AD165" s="42"/>
      <c r="AE165" s="316"/>
      <c r="AF165" s="299"/>
      <c r="AG165" s="163"/>
      <c r="AH165" s="47"/>
      <c r="AI165" s="42"/>
      <c r="AJ165" s="42"/>
      <c r="AK165" s="42"/>
      <c r="AL165" s="42" t="str">
        <f>VLOOKUP($D165,cc!$D$9:$N$92,6,0)</f>
        <v>bệnh nhân trẻ em cần thở liều cao</v>
      </c>
      <c r="AM165" s="42"/>
      <c r="AP165" s="42">
        <f>VLOOKUP($D165,'Nội soi'!$D$9:$N$169,6,0)</f>
        <v>0</v>
      </c>
      <c r="AQ165" s="42"/>
      <c r="AR165" s="42"/>
      <c r="AS165" s="42"/>
      <c r="AU165" s="42"/>
    </row>
    <row r="166" spans="1:47" s="40" customFormat="1" ht="16.5">
      <c r="B166" s="15"/>
      <c r="C166" s="15"/>
      <c r="D166" s="15" t="str">
        <f>D165</f>
        <v>MOTE</v>
      </c>
      <c r="E166" s="43"/>
      <c r="F166" s="47"/>
      <c r="G166" s="15" t="s">
        <v>221</v>
      </c>
      <c r="H166" s="15">
        <f t="shared" si="2"/>
        <v>0</v>
      </c>
      <c r="I166" s="114"/>
      <c r="J166" s="15"/>
      <c r="K166" s="45"/>
      <c r="L166" s="45"/>
      <c r="M166" s="45"/>
      <c r="N166" s="42"/>
      <c r="O166" s="45"/>
      <c r="P166" s="45"/>
      <c r="Q166" s="45"/>
      <c r="R166" s="45"/>
      <c r="S166" s="42"/>
      <c r="T166" s="42"/>
      <c r="U166" s="42"/>
      <c r="V166" s="45"/>
      <c r="W166" s="45"/>
      <c r="X166" s="42"/>
      <c r="Y166" s="42"/>
      <c r="Z166" s="42"/>
      <c r="AA166" s="42"/>
      <c r="AB166" s="42"/>
      <c r="AC166" s="45"/>
      <c r="AD166" s="42"/>
      <c r="AE166" s="316"/>
      <c r="AF166" s="299"/>
      <c r="AG166" s="163"/>
      <c r="AH166" s="47"/>
      <c r="AI166" s="42"/>
      <c r="AJ166" s="42"/>
      <c r="AK166" s="42"/>
      <c r="AL166" s="42"/>
      <c r="AM166" s="42"/>
      <c r="AP166" s="42"/>
      <c r="AQ166" s="42"/>
      <c r="AR166" s="42"/>
      <c r="AS166" s="42"/>
      <c r="AU166" s="42"/>
    </row>
    <row r="167" spans="1:47" s="40" customFormat="1" ht="16.5">
      <c r="B167" s="15"/>
      <c r="C167" s="15"/>
      <c r="D167" s="15" t="str">
        <f>D166</f>
        <v>MOTE</v>
      </c>
      <c r="E167" s="43"/>
      <c r="F167" s="47"/>
      <c r="G167" s="15" t="s">
        <v>235</v>
      </c>
      <c r="H167" s="15">
        <f t="shared" si="2"/>
        <v>0</v>
      </c>
      <c r="I167" s="114"/>
      <c r="J167" s="15"/>
      <c r="K167" s="45"/>
      <c r="L167" s="45"/>
      <c r="M167" s="45"/>
      <c r="N167" s="42"/>
      <c r="O167" s="45"/>
      <c r="P167" s="45"/>
      <c r="Q167" s="45"/>
      <c r="R167" s="45"/>
      <c r="S167" s="42"/>
      <c r="T167" s="42"/>
      <c r="U167" s="42"/>
      <c r="V167" s="45"/>
      <c r="W167" s="45"/>
      <c r="X167" s="42"/>
      <c r="Y167" s="42"/>
      <c r="Z167" s="42"/>
      <c r="AA167" s="42"/>
      <c r="AB167" s="42"/>
      <c r="AC167" s="45"/>
      <c r="AD167" s="42"/>
      <c r="AE167" s="316"/>
      <c r="AF167" s="299"/>
      <c r="AG167" s="163"/>
      <c r="AH167" s="47"/>
      <c r="AI167" s="42"/>
      <c r="AJ167" s="42"/>
      <c r="AK167" s="42"/>
      <c r="AL167" s="42"/>
      <c r="AM167" s="42"/>
      <c r="AP167" s="42"/>
      <c r="AQ167" s="42"/>
      <c r="AR167" s="42"/>
      <c r="AS167" s="42"/>
      <c r="AU167" s="42"/>
    </row>
    <row r="168" spans="1:47" s="40" customFormat="1" ht="29.25" customHeight="1">
      <c r="A168" s="40" t="s">
        <v>32</v>
      </c>
      <c r="B168" s="15">
        <f>IF($E168="","",SUBTOTAL(3,$E$7:E168))</f>
        <v>54</v>
      </c>
      <c r="C168" s="15" t="str">
        <f>A168&amp;"."&amp;B168</f>
        <v>N03.54</v>
      </c>
      <c r="D168" s="15" t="s">
        <v>368</v>
      </c>
      <c r="E168" s="43" t="s">
        <v>132</v>
      </c>
      <c r="F168" s="47" t="s">
        <v>3</v>
      </c>
      <c r="G168" s="15" t="s">
        <v>220</v>
      </c>
      <c r="H168" s="15">
        <v>15</v>
      </c>
      <c r="I168" s="114"/>
      <c r="J168" s="44">
        <v>180</v>
      </c>
      <c r="K168" s="45"/>
      <c r="L168" s="45">
        <f>VLOOKUP($D168,TMH!$D$9:$N$42,5,0)</f>
        <v>36</v>
      </c>
      <c r="M168" s="45"/>
      <c r="N168" s="42"/>
      <c r="O168" s="45"/>
      <c r="P168" s="45"/>
      <c r="Q168" s="45"/>
      <c r="R168" s="45"/>
      <c r="S168" s="42"/>
      <c r="T168" s="42"/>
      <c r="U168" s="42"/>
      <c r="V168" s="45"/>
      <c r="W168" s="45"/>
      <c r="X168" s="42"/>
      <c r="Y168" s="42"/>
      <c r="Z168" s="42"/>
      <c r="AA168" s="42"/>
      <c r="AB168" s="42"/>
      <c r="AC168" s="45"/>
      <c r="AD168" s="42"/>
      <c r="AE168" s="324" t="s">
        <v>686</v>
      </c>
      <c r="AF168" s="299"/>
      <c r="AG168" s="163"/>
      <c r="AH168" s="47" t="str">
        <f>VLOOKUP($D168,GMHS!$D$9:$N$75,6,0)</f>
        <v>Hỗ trợ thông khí cho bệnh nhân mà không cần đặt xâm lấn cho người bệnh</v>
      </c>
      <c r="AI168" s="42"/>
      <c r="AJ168" s="42" t="str">
        <f>VLOOKUP($D168,TMH!$D$9:$N$42,6,0)</f>
        <v>Dùng cho BN cắt Amydan</v>
      </c>
      <c r="AK168" s="42"/>
      <c r="AL168" s="42"/>
      <c r="AM168" s="42"/>
      <c r="AP168" s="42">
        <f>VLOOKUP($D168,'Nội soi'!$D$9:$N$169,6,0)</f>
        <v>0</v>
      </c>
      <c r="AQ168" s="42"/>
      <c r="AR168" s="42"/>
      <c r="AS168" s="42"/>
      <c r="AU168" s="42"/>
    </row>
    <row r="169" spans="1:47" s="40" customFormat="1" ht="16.5">
      <c r="B169" s="15"/>
      <c r="C169" s="15"/>
      <c r="D169" s="15" t="str">
        <f>D168</f>
        <v>MGM4</v>
      </c>
      <c r="E169" s="43"/>
      <c r="F169" s="47"/>
      <c r="G169" s="15" t="s">
        <v>221</v>
      </c>
      <c r="H169" s="15">
        <f t="shared" si="2"/>
        <v>0</v>
      </c>
      <c r="I169" s="114"/>
      <c r="J169" s="15"/>
      <c r="K169" s="45"/>
      <c r="L169" s="45"/>
      <c r="M169" s="45"/>
      <c r="N169" s="42"/>
      <c r="O169" s="45"/>
      <c r="P169" s="45"/>
      <c r="Q169" s="45"/>
      <c r="R169" s="45"/>
      <c r="S169" s="42"/>
      <c r="T169" s="42"/>
      <c r="U169" s="42"/>
      <c r="V169" s="45"/>
      <c r="W169" s="45"/>
      <c r="X169" s="42"/>
      <c r="Y169" s="42"/>
      <c r="Z169" s="42"/>
      <c r="AA169" s="42"/>
      <c r="AB169" s="42"/>
      <c r="AC169" s="45"/>
      <c r="AD169" s="42"/>
      <c r="AE169" s="316"/>
      <c r="AF169" s="299"/>
      <c r="AG169" s="163"/>
      <c r="AH169" s="47"/>
      <c r="AI169" s="42"/>
      <c r="AJ169" s="42"/>
      <c r="AK169" s="42"/>
      <c r="AL169" s="42"/>
      <c r="AM169" s="42"/>
      <c r="AP169" s="42"/>
      <c r="AQ169" s="42"/>
      <c r="AR169" s="42"/>
      <c r="AS169" s="42"/>
      <c r="AU169" s="42"/>
    </row>
    <row r="170" spans="1:47" s="40" customFormat="1" ht="16.5">
      <c r="B170" s="15"/>
      <c r="C170" s="15"/>
      <c r="D170" s="15" t="str">
        <f>D169</f>
        <v>MGM4</v>
      </c>
      <c r="E170" s="43"/>
      <c r="F170" s="47"/>
      <c r="G170" s="15" t="s">
        <v>235</v>
      </c>
      <c r="H170" s="15">
        <f t="shared" si="2"/>
        <v>0</v>
      </c>
      <c r="I170" s="114"/>
      <c r="J170" s="15"/>
      <c r="K170" s="45"/>
      <c r="L170" s="45"/>
      <c r="M170" s="45"/>
      <c r="N170" s="42"/>
      <c r="O170" s="45"/>
      <c r="P170" s="45"/>
      <c r="Q170" s="45"/>
      <c r="R170" s="45"/>
      <c r="S170" s="42"/>
      <c r="T170" s="42"/>
      <c r="U170" s="42"/>
      <c r="V170" s="45"/>
      <c r="W170" s="45"/>
      <c r="X170" s="42"/>
      <c r="Y170" s="42"/>
      <c r="Z170" s="42"/>
      <c r="AA170" s="42"/>
      <c r="AB170" s="42"/>
      <c r="AC170" s="45"/>
      <c r="AD170" s="42"/>
      <c r="AE170" s="316"/>
      <c r="AF170" s="299"/>
      <c r="AG170" s="163"/>
      <c r="AH170" s="47"/>
      <c r="AI170" s="42"/>
      <c r="AJ170" s="42"/>
      <c r="AK170" s="42"/>
      <c r="AL170" s="42"/>
      <c r="AM170" s="42"/>
      <c r="AP170" s="42"/>
      <c r="AQ170" s="42"/>
      <c r="AR170" s="42"/>
      <c r="AS170" s="42"/>
      <c r="AU170" s="42"/>
    </row>
    <row r="171" spans="1:47" s="40" customFormat="1" ht="247.5">
      <c r="A171" s="40" t="s">
        <v>32</v>
      </c>
      <c r="B171" s="15">
        <f>IF($E171="","",SUBTOTAL(3,$E$7:E171))</f>
        <v>55</v>
      </c>
      <c r="C171" s="15" t="str">
        <f>A171&amp;"."&amp;B171</f>
        <v>N03.55</v>
      </c>
      <c r="D171" s="15" t="s">
        <v>369</v>
      </c>
      <c r="E171" s="43" t="s">
        <v>42</v>
      </c>
      <c r="F171" s="47" t="s">
        <v>3</v>
      </c>
      <c r="G171" s="15" t="s">
        <v>220</v>
      </c>
      <c r="H171" s="15">
        <f t="shared" si="2"/>
        <v>4</v>
      </c>
      <c r="I171" s="114"/>
      <c r="J171" s="44">
        <f>VLOOKUP($D171,GMHS!$D$9:$N$75,5,0)</f>
        <v>4</v>
      </c>
      <c r="K171" s="45"/>
      <c r="L171" s="45"/>
      <c r="M171" s="45"/>
      <c r="N171" s="42"/>
      <c r="O171" s="45"/>
      <c r="P171" s="45"/>
      <c r="Q171" s="45"/>
      <c r="R171" s="45"/>
      <c r="S171" s="42"/>
      <c r="T171" s="42"/>
      <c r="U171" s="42"/>
      <c r="V171" s="45"/>
      <c r="W171" s="45"/>
      <c r="X171" s="42"/>
      <c r="Y171" s="42"/>
      <c r="Z171" s="42"/>
      <c r="AA171" s="42"/>
      <c r="AB171" s="42"/>
      <c r="AC171" s="45"/>
      <c r="AD171" s="42"/>
      <c r="AE171" s="316"/>
      <c r="AF171" s="299"/>
      <c r="AG171" s="163"/>
      <c r="AH171" s="47" t="str">
        <f>VLOOKUP($D171,GMHS!$D$9:$N$75,6,0)</f>
        <v>Đặt xâm lấn bên trong bệnh nhân nhằm mục đích tạo đường thở trong thời gian ngắn.
Dự phòng trường hợp tiên lượng đặt NKQ khó hoặc không đặt được NKQ.</v>
      </c>
      <c r="AI171" s="42"/>
      <c r="AJ171" s="42"/>
      <c r="AK171" s="42"/>
      <c r="AL171" s="42"/>
      <c r="AM171" s="42"/>
      <c r="AP171" s="42">
        <f>VLOOKUP($D171,'Nội soi'!$D$9:$N$169,6,0)</f>
        <v>0</v>
      </c>
      <c r="AQ171" s="42"/>
      <c r="AR171" s="42"/>
      <c r="AS171" s="42"/>
      <c r="AU171" s="42"/>
    </row>
    <row r="172" spans="1:47" s="40" customFormat="1" ht="16.5">
      <c r="B172" s="15"/>
      <c r="C172" s="15"/>
      <c r="D172" s="15" t="str">
        <f>D171</f>
        <v>MTQ4</v>
      </c>
      <c r="E172" s="43"/>
      <c r="F172" s="47"/>
      <c r="G172" s="15" t="s">
        <v>221</v>
      </c>
      <c r="H172" s="15">
        <f t="shared" si="2"/>
        <v>0</v>
      </c>
      <c r="I172" s="114"/>
      <c r="J172" s="15"/>
      <c r="K172" s="45"/>
      <c r="L172" s="45"/>
      <c r="M172" s="45"/>
      <c r="N172" s="42"/>
      <c r="O172" s="45"/>
      <c r="P172" s="45"/>
      <c r="Q172" s="45"/>
      <c r="R172" s="45"/>
      <c r="S172" s="42"/>
      <c r="T172" s="42"/>
      <c r="U172" s="42"/>
      <c r="V172" s="45"/>
      <c r="W172" s="45"/>
      <c r="X172" s="42"/>
      <c r="Y172" s="42"/>
      <c r="Z172" s="42"/>
      <c r="AA172" s="42"/>
      <c r="AB172" s="42"/>
      <c r="AC172" s="45"/>
      <c r="AD172" s="42"/>
      <c r="AE172" s="316"/>
      <c r="AF172" s="299"/>
      <c r="AG172" s="163"/>
      <c r="AH172" s="47"/>
      <c r="AI172" s="42"/>
      <c r="AJ172" s="42"/>
      <c r="AK172" s="42"/>
      <c r="AL172" s="42"/>
      <c r="AM172" s="42"/>
      <c r="AP172" s="42"/>
      <c r="AQ172" s="42"/>
      <c r="AR172" s="42"/>
      <c r="AS172" s="42"/>
      <c r="AU172" s="42"/>
    </row>
    <row r="173" spans="1:47" s="40" customFormat="1" ht="16.5">
      <c r="B173" s="15"/>
      <c r="C173" s="15"/>
      <c r="D173" s="15" t="str">
        <f>D172</f>
        <v>MTQ4</v>
      </c>
      <c r="E173" s="43"/>
      <c r="F173" s="47"/>
      <c r="G173" s="15" t="s">
        <v>235</v>
      </c>
      <c r="H173" s="15">
        <f t="shared" si="2"/>
        <v>0</v>
      </c>
      <c r="I173" s="114"/>
      <c r="J173" s="15"/>
      <c r="K173" s="45"/>
      <c r="L173" s="45"/>
      <c r="M173" s="45"/>
      <c r="N173" s="42"/>
      <c r="O173" s="45"/>
      <c r="P173" s="45"/>
      <c r="Q173" s="45"/>
      <c r="R173" s="45"/>
      <c r="S173" s="42"/>
      <c r="T173" s="42"/>
      <c r="U173" s="42"/>
      <c r="V173" s="45"/>
      <c r="W173" s="45"/>
      <c r="X173" s="42"/>
      <c r="Y173" s="42"/>
      <c r="Z173" s="42"/>
      <c r="AA173" s="42"/>
      <c r="AB173" s="42"/>
      <c r="AC173" s="45"/>
      <c r="AD173" s="42"/>
      <c r="AE173" s="316"/>
      <c r="AF173" s="299"/>
      <c r="AG173" s="163"/>
      <c r="AH173" s="47"/>
      <c r="AI173" s="42"/>
      <c r="AJ173" s="42"/>
      <c r="AK173" s="42"/>
      <c r="AL173" s="42"/>
      <c r="AM173" s="42"/>
      <c r="AP173" s="42"/>
      <c r="AQ173" s="42"/>
      <c r="AR173" s="42"/>
      <c r="AS173" s="42"/>
      <c r="AU173" s="42"/>
    </row>
    <row r="174" spans="1:47" s="40" customFormat="1" ht="66">
      <c r="A174" s="40" t="s">
        <v>32</v>
      </c>
      <c r="B174" s="15">
        <f>IF($E174="","",SUBTOTAL(3,$E$7:E174))</f>
        <v>56</v>
      </c>
      <c r="C174" s="15" t="str">
        <f>A174&amp;"."&amp;B174</f>
        <v>N03.56</v>
      </c>
      <c r="D174" s="15" t="s">
        <v>370</v>
      </c>
      <c r="E174" s="43" t="s">
        <v>43</v>
      </c>
      <c r="F174" s="47" t="s">
        <v>3</v>
      </c>
      <c r="G174" s="15" t="s">
        <v>220</v>
      </c>
      <c r="H174" s="15">
        <f t="shared" si="2"/>
        <v>120</v>
      </c>
      <c r="I174" s="114"/>
      <c r="J174" s="15"/>
      <c r="K174" s="45"/>
      <c r="L174" s="45"/>
      <c r="M174" s="45"/>
      <c r="N174" s="45">
        <f>VLOOKUP($D174,cc!$D$9:$N$92,5,0)</f>
        <v>120</v>
      </c>
      <c r="O174" s="45"/>
      <c r="P174" s="45"/>
      <c r="Q174" s="45"/>
      <c r="R174" s="45"/>
      <c r="S174" s="42"/>
      <c r="T174" s="42"/>
      <c r="U174" s="42"/>
      <c r="V174" s="45"/>
      <c r="W174" s="45"/>
      <c r="X174" s="42"/>
      <c r="Y174" s="42"/>
      <c r="Z174" s="42"/>
      <c r="AA174" s="42"/>
      <c r="AB174" s="42"/>
      <c r="AC174" s="45"/>
      <c r="AD174" s="42"/>
      <c r="AE174" s="316"/>
      <c r="AF174" s="299"/>
      <c r="AG174" s="163"/>
      <c r="AH174" s="47"/>
      <c r="AI174" s="42"/>
      <c r="AJ174" s="42"/>
      <c r="AK174" s="42"/>
      <c r="AL174" s="42" t="str">
        <f>VLOOKUP($D174,cc!$D$9:$N$92,6,0)</f>
        <v>dùng cho bơm tiêm điện</v>
      </c>
      <c r="AM174" s="42"/>
      <c r="AP174" s="42">
        <f>VLOOKUP($D174,'Nội soi'!$D$9:$N$169,6,0)</f>
        <v>0</v>
      </c>
      <c r="AQ174" s="42"/>
      <c r="AR174" s="42"/>
      <c r="AS174" s="42"/>
      <c r="AU174" s="42"/>
    </row>
    <row r="175" spans="1:47" s="40" customFormat="1" ht="16.5">
      <c r="B175" s="15"/>
      <c r="C175" s="15"/>
      <c r="D175" s="15" t="str">
        <f>D174</f>
        <v>DNBT</v>
      </c>
      <c r="E175" s="43"/>
      <c r="F175" s="47"/>
      <c r="G175" s="15" t="s">
        <v>221</v>
      </c>
      <c r="H175" s="15">
        <f t="shared" si="2"/>
        <v>0</v>
      </c>
      <c r="I175" s="114"/>
      <c r="J175" s="15"/>
      <c r="K175" s="45"/>
      <c r="L175" s="45"/>
      <c r="M175" s="45"/>
      <c r="N175" s="42"/>
      <c r="O175" s="45"/>
      <c r="P175" s="45"/>
      <c r="Q175" s="45"/>
      <c r="R175" s="45"/>
      <c r="S175" s="42"/>
      <c r="T175" s="42"/>
      <c r="U175" s="42"/>
      <c r="V175" s="45"/>
      <c r="W175" s="45"/>
      <c r="X175" s="42"/>
      <c r="Y175" s="42"/>
      <c r="Z175" s="42"/>
      <c r="AA175" s="42"/>
      <c r="AB175" s="42"/>
      <c r="AC175" s="45"/>
      <c r="AD175" s="42"/>
      <c r="AE175" s="316"/>
      <c r="AF175" s="299"/>
      <c r="AG175" s="163"/>
      <c r="AH175" s="47"/>
      <c r="AI175" s="42"/>
      <c r="AJ175" s="42"/>
      <c r="AK175" s="42"/>
      <c r="AL175" s="42"/>
      <c r="AM175" s="42"/>
      <c r="AP175" s="42"/>
      <c r="AQ175" s="42"/>
      <c r="AR175" s="42"/>
      <c r="AS175" s="42"/>
      <c r="AU175" s="42"/>
    </row>
    <row r="176" spans="1:47" s="40" customFormat="1" ht="16.5">
      <c r="B176" s="15"/>
      <c r="C176" s="15"/>
      <c r="D176" s="15" t="str">
        <f>D175</f>
        <v>DNBT</v>
      </c>
      <c r="E176" s="43"/>
      <c r="F176" s="47"/>
      <c r="G176" s="15" t="s">
        <v>235</v>
      </c>
      <c r="H176" s="15">
        <f t="shared" si="2"/>
        <v>0</v>
      </c>
      <c r="I176" s="114"/>
      <c r="J176" s="15"/>
      <c r="K176" s="45"/>
      <c r="L176" s="45"/>
      <c r="M176" s="45"/>
      <c r="N176" s="42"/>
      <c r="O176" s="45"/>
      <c r="P176" s="45"/>
      <c r="Q176" s="45"/>
      <c r="R176" s="45"/>
      <c r="S176" s="42"/>
      <c r="T176" s="42"/>
      <c r="U176" s="42"/>
      <c r="V176" s="45"/>
      <c r="W176" s="45"/>
      <c r="X176" s="42"/>
      <c r="Y176" s="42"/>
      <c r="Z176" s="42"/>
      <c r="AA176" s="42"/>
      <c r="AB176" s="42"/>
      <c r="AC176" s="45"/>
      <c r="AD176" s="42"/>
      <c r="AE176" s="316"/>
      <c r="AF176" s="299"/>
      <c r="AG176" s="163"/>
      <c r="AH176" s="47"/>
      <c r="AI176" s="42"/>
      <c r="AJ176" s="42"/>
      <c r="AK176" s="42"/>
      <c r="AL176" s="42"/>
      <c r="AM176" s="42"/>
      <c r="AP176" s="42"/>
      <c r="AQ176" s="42"/>
      <c r="AR176" s="42"/>
      <c r="AS176" s="42"/>
      <c r="AU176" s="42"/>
    </row>
    <row r="177" spans="1:47" s="40" customFormat="1" ht="16.5">
      <c r="A177" s="40" t="s">
        <v>32</v>
      </c>
      <c r="B177" s="15">
        <f>IF($E177="","",SUBTOTAL(3,$E$7:E177))</f>
        <v>57</v>
      </c>
      <c r="C177" s="15" t="str">
        <f>A177&amp;"."&amp;B177</f>
        <v>N03.57</v>
      </c>
      <c r="D177" s="15" t="s">
        <v>371</v>
      </c>
      <c r="E177" s="43" t="s">
        <v>44</v>
      </c>
      <c r="F177" s="47" t="s">
        <v>5</v>
      </c>
      <c r="G177" s="15" t="s">
        <v>220</v>
      </c>
      <c r="H177" s="15">
        <f t="shared" si="2"/>
        <v>150</v>
      </c>
      <c r="I177" s="114"/>
      <c r="J177" s="15"/>
      <c r="K177" s="45"/>
      <c r="L177" s="45"/>
      <c r="M177" s="45"/>
      <c r="N177" s="45">
        <f>VLOOKUP($D177,cc!$D$9:$N$92,5,0)</f>
        <v>150</v>
      </c>
      <c r="O177" s="45"/>
      <c r="P177" s="45"/>
      <c r="Q177" s="45"/>
      <c r="R177" s="45"/>
      <c r="S177" s="42"/>
      <c r="T177" s="42"/>
      <c r="U177" s="42"/>
      <c r="V177" s="45"/>
      <c r="W177" s="45"/>
      <c r="X177" s="42"/>
      <c r="Y177" s="42"/>
      <c r="Z177" s="42"/>
      <c r="AA177" s="42"/>
      <c r="AB177" s="42"/>
      <c r="AC177" s="45"/>
      <c r="AD177" s="42"/>
      <c r="AE177" s="316"/>
      <c r="AF177" s="299"/>
      <c r="AG177" s="163"/>
      <c r="AH177" s="47"/>
      <c r="AI177" s="42"/>
      <c r="AJ177" s="42"/>
      <c r="AK177" s="42"/>
      <c r="AL177" s="42" t="str">
        <f>VLOOKUP($D177,cc!$D$9:$N$92,6,0)</f>
        <v>truyền máu</v>
      </c>
      <c r="AM177" s="42"/>
      <c r="AP177" s="42">
        <f>VLOOKUP($D177,'Nội soi'!$D$9:$N$169,6,0)</f>
        <v>0</v>
      </c>
      <c r="AQ177" s="42"/>
      <c r="AR177" s="42"/>
      <c r="AS177" s="42"/>
      <c r="AU177" s="42"/>
    </row>
    <row r="178" spans="1:47" s="40" customFormat="1" ht="16.5">
      <c r="B178" s="15"/>
      <c r="C178" s="15"/>
      <c r="D178" s="15" t="str">
        <f>D177</f>
        <v>DATM</v>
      </c>
      <c r="E178" s="43"/>
      <c r="F178" s="47"/>
      <c r="G178" s="15" t="s">
        <v>221</v>
      </c>
      <c r="H178" s="15">
        <f t="shared" si="2"/>
        <v>0</v>
      </c>
      <c r="I178" s="114"/>
      <c r="J178" s="15"/>
      <c r="K178" s="45"/>
      <c r="L178" s="45"/>
      <c r="M178" s="45"/>
      <c r="N178" s="42"/>
      <c r="O178" s="45"/>
      <c r="P178" s="45"/>
      <c r="Q178" s="45"/>
      <c r="R178" s="45"/>
      <c r="S178" s="42"/>
      <c r="T178" s="42"/>
      <c r="U178" s="42"/>
      <c r="V178" s="45"/>
      <c r="W178" s="45"/>
      <c r="X178" s="42"/>
      <c r="Y178" s="42"/>
      <c r="Z178" s="42"/>
      <c r="AA178" s="42"/>
      <c r="AB178" s="42"/>
      <c r="AC178" s="45"/>
      <c r="AD178" s="42"/>
      <c r="AE178" s="316"/>
      <c r="AF178" s="299"/>
      <c r="AG178" s="163"/>
      <c r="AH178" s="47"/>
      <c r="AI178" s="42"/>
      <c r="AJ178" s="42"/>
      <c r="AK178" s="42"/>
      <c r="AL178" s="42"/>
      <c r="AM178" s="42"/>
      <c r="AP178" s="42"/>
      <c r="AQ178" s="42"/>
      <c r="AR178" s="42"/>
      <c r="AS178" s="42"/>
      <c r="AU178" s="42"/>
    </row>
    <row r="179" spans="1:47" s="40" customFormat="1" ht="16.5">
      <c r="B179" s="15"/>
      <c r="C179" s="15"/>
      <c r="D179" s="15" t="str">
        <f>D178</f>
        <v>DATM</v>
      </c>
      <c r="E179" s="43"/>
      <c r="F179" s="47"/>
      <c r="G179" s="15" t="s">
        <v>235</v>
      </c>
      <c r="H179" s="15">
        <f t="shared" si="2"/>
        <v>0</v>
      </c>
      <c r="I179" s="114"/>
      <c r="J179" s="15"/>
      <c r="K179" s="45"/>
      <c r="L179" s="45"/>
      <c r="M179" s="45"/>
      <c r="N179" s="42"/>
      <c r="O179" s="45"/>
      <c r="P179" s="45"/>
      <c r="Q179" s="45"/>
      <c r="R179" s="45"/>
      <c r="S179" s="42"/>
      <c r="T179" s="42"/>
      <c r="U179" s="42"/>
      <c r="V179" s="45"/>
      <c r="W179" s="45"/>
      <c r="X179" s="42"/>
      <c r="Y179" s="42"/>
      <c r="Z179" s="42"/>
      <c r="AA179" s="42"/>
      <c r="AB179" s="42"/>
      <c r="AC179" s="45"/>
      <c r="AD179" s="42"/>
      <c r="AE179" s="316"/>
      <c r="AF179" s="299"/>
      <c r="AG179" s="163"/>
      <c r="AH179" s="47"/>
      <c r="AI179" s="42"/>
      <c r="AJ179" s="42"/>
      <c r="AK179" s="42"/>
      <c r="AL179" s="42"/>
      <c r="AM179" s="42"/>
      <c r="AP179" s="42"/>
      <c r="AQ179" s="42"/>
      <c r="AR179" s="42"/>
      <c r="AS179" s="42"/>
      <c r="AU179" s="42"/>
    </row>
    <row r="180" spans="1:47" s="40" customFormat="1" ht="16.5">
      <c r="B180" s="13" t="s">
        <v>45</v>
      </c>
      <c r="C180" s="22" t="s">
        <v>46</v>
      </c>
      <c r="D180" s="22" t="str">
        <f>D179</f>
        <v>DATM</v>
      </c>
      <c r="E180" s="41"/>
      <c r="F180" s="22"/>
      <c r="G180" s="22"/>
      <c r="H180" s="15">
        <f t="shared" si="2"/>
        <v>0</v>
      </c>
      <c r="I180" s="114"/>
      <c r="J180" s="15"/>
      <c r="K180" s="45"/>
      <c r="L180" s="45"/>
      <c r="M180" s="45"/>
      <c r="N180" s="42"/>
      <c r="O180" s="45"/>
      <c r="P180" s="45"/>
      <c r="Q180" s="45"/>
      <c r="R180" s="45"/>
      <c r="S180" s="42"/>
      <c r="T180" s="42"/>
      <c r="U180" s="42"/>
      <c r="V180" s="45"/>
      <c r="W180" s="45"/>
      <c r="X180" s="42"/>
      <c r="Y180" s="42"/>
      <c r="Z180" s="42"/>
      <c r="AA180" s="42"/>
      <c r="AB180" s="42"/>
      <c r="AC180" s="45"/>
      <c r="AD180" s="42"/>
      <c r="AE180" s="316"/>
      <c r="AF180" s="299"/>
      <c r="AG180" s="163"/>
      <c r="AH180" s="47"/>
      <c r="AI180" s="42"/>
      <c r="AJ180" s="42"/>
      <c r="AK180" s="42"/>
      <c r="AL180" s="42"/>
      <c r="AM180" s="42"/>
      <c r="AP180" s="42"/>
      <c r="AQ180" s="42"/>
      <c r="AR180" s="42"/>
      <c r="AS180" s="42"/>
      <c r="AU180" s="42"/>
    </row>
    <row r="181" spans="1:47" s="40" customFormat="1" ht="214.5">
      <c r="A181" s="40" t="s">
        <v>45</v>
      </c>
      <c r="B181" s="15">
        <f>IF($E181="","",SUBTOTAL(3,$E$7:E181))</f>
        <v>58</v>
      </c>
      <c r="C181" s="15" t="str">
        <f>A181&amp;"."&amp;B181</f>
        <v>N04.58</v>
      </c>
      <c r="D181" s="15" t="s">
        <v>372</v>
      </c>
      <c r="E181" s="43" t="s">
        <v>47</v>
      </c>
      <c r="F181" s="47" t="s">
        <v>3</v>
      </c>
      <c r="G181" s="15" t="s">
        <v>220</v>
      </c>
      <c r="H181" s="15">
        <f t="shared" si="2"/>
        <v>300</v>
      </c>
      <c r="I181" s="114"/>
      <c r="J181" s="44">
        <f>VLOOKUP($D181,GMHS!$D$9:$N$75,5,0)</f>
        <v>180</v>
      </c>
      <c r="K181" s="45"/>
      <c r="L181" s="45"/>
      <c r="M181" s="45"/>
      <c r="N181" s="45">
        <f>VLOOKUP($D181,cc!$D$9:$N$92,5,0)</f>
        <v>120</v>
      </c>
      <c r="O181" s="45"/>
      <c r="P181" s="45"/>
      <c r="Q181" s="45"/>
      <c r="R181" s="45"/>
      <c r="S181" s="42"/>
      <c r="T181" s="42"/>
      <c r="U181" s="42"/>
      <c r="V181" s="45"/>
      <c r="W181" s="45"/>
      <c r="X181" s="42"/>
      <c r="Y181" s="42"/>
      <c r="Z181" s="42"/>
      <c r="AA181" s="42"/>
      <c r="AB181" s="42"/>
      <c r="AC181" s="45"/>
      <c r="AD181" s="42"/>
      <c r="AE181" s="316"/>
      <c r="AF181" s="299"/>
      <c r="AG181" s="163"/>
      <c r="AH181" s="47" t="str">
        <f>VLOOKUP($D181,GMHS!$D$9:$N$75,6,0)</f>
        <v>Sử dụng tạo đường dẫn khí trong thời gian ngắn nhằm mục đích đưa khí mê/Oxy cho người bệnh trong quá trình phẫu thuật bằng thông khí cơ học.</v>
      </c>
      <c r="AI181" s="42"/>
      <c r="AJ181" s="42"/>
      <c r="AK181" s="42"/>
      <c r="AL181" s="42" t="str">
        <f>VLOOKUP($D181,cc!$D$9:$N$92,6,0)</f>
        <v>đặt nội khí quản cho người lớn, trẻ em</v>
      </c>
      <c r="AM181" s="42"/>
      <c r="AP181" s="42">
        <f>VLOOKUP($D181,'Nội soi'!$D$9:$N$169,6,0)</f>
        <v>0</v>
      </c>
      <c r="AQ181" s="42"/>
      <c r="AR181" s="42"/>
      <c r="AS181" s="42"/>
      <c r="AU181" s="42"/>
    </row>
    <row r="182" spans="1:47" s="40" customFormat="1" ht="16.5">
      <c r="B182" s="15"/>
      <c r="C182" s="15"/>
      <c r="D182" s="15" t="str">
        <f>D181</f>
        <v>KQCB</v>
      </c>
      <c r="E182" s="43"/>
      <c r="F182" s="47"/>
      <c r="G182" s="15" t="s">
        <v>221</v>
      </c>
      <c r="H182" s="15">
        <f t="shared" si="2"/>
        <v>0</v>
      </c>
      <c r="I182" s="114"/>
      <c r="J182" s="15"/>
      <c r="K182" s="45"/>
      <c r="L182" s="45"/>
      <c r="M182" s="45"/>
      <c r="N182" s="42"/>
      <c r="O182" s="45"/>
      <c r="P182" s="45"/>
      <c r="Q182" s="45"/>
      <c r="R182" s="45"/>
      <c r="S182" s="42"/>
      <c r="T182" s="42"/>
      <c r="U182" s="42"/>
      <c r="V182" s="45"/>
      <c r="W182" s="45"/>
      <c r="X182" s="42"/>
      <c r="Y182" s="42"/>
      <c r="Z182" s="42"/>
      <c r="AA182" s="42"/>
      <c r="AB182" s="42"/>
      <c r="AC182" s="45"/>
      <c r="AD182" s="42"/>
      <c r="AE182" s="316"/>
      <c r="AF182" s="299"/>
      <c r="AG182" s="163"/>
      <c r="AH182" s="47"/>
      <c r="AI182" s="42"/>
      <c r="AJ182" s="42"/>
      <c r="AK182" s="42"/>
      <c r="AL182" s="42"/>
      <c r="AM182" s="42"/>
      <c r="AP182" s="42"/>
      <c r="AQ182" s="42"/>
      <c r="AR182" s="42"/>
      <c r="AS182" s="42"/>
      <c r="AU182" s="42"/>
    </row>
    <row r="183" spans="1:47" s="40" customFormat="1" ht="16.5">
      <c r="B183" s="15"/>
      <c r="C183" s="15"/>
      <c r="D183" s="15" t="str">
        <f>D182</f>
        <v>KQCB</v>
      </c>
      <c r="E183" s="43"/>
      <c r="F183" s="47"/>
      <c r="G183" s="15" t="s">
        <v>235</v>
      </c>
      <c r="H183" s="15">
        <f t="shared" si="2"/>
        <v>0</v>
      </c>
      <c r="I183" s="114"/>
      <c r="J183" s="15"/>
      <c r="K183" s="45"/>
      <c r="L183" s="45"/>
      <c r="M183" s="45"/>
      <c r="N183" s="42"/>
      <c r="O183" s="45"/>
      <c r="P183" s="45"/>
      <c r="Q183" s="45"/>
      <c r="R183" s="45"/>
      <c r="S183" s="42"/>
      <c r="T183" s="42"/>
      <c r="U183" s="42"/>
      <c r="V183" s="45"/>
      <c r="W183" s="45"/>
      <c r="X183" s="42"/>
      <c r="Y183" s="42"/>
      <c r="Z183" s="42"/>
      <c r="AA183" s="42"/>
      <c r="AB183" s="42"/>
      <c r="AC183" s="45"/>
      <c r="AD183" s="42"/>
      <c r="AE183" s="316"/>
      <c r="AF183" s="299"/>
      <c r="AG183" s="163"/>
      <c r="AH183" s="47"/>
      <c r="AI183" s="42"/>
      <c r="AJ183" s="42"/>
      <c r="AK183" s="42"/>
      <c r="AL183" s="42"/>
      <c r="AM183" s="42"/>
      <c r="AP183" s="42"/>
      <c r="AQ183" s="42"/>
      <c r="AR183" s="42"/>
      <c r="AS183" s="42"/>
      <c r="AU183" s="42"/>
    </row>
    <row r="184" spans="1:47" s="40" customFormat="1" ht="33">
      <c r="A184" s="40" t="s">
        <v>45</v>
      </c>
      <c r="B184" s="15">
        <f>IF($E184="","",SUBTOTAL(3,$E$7:E184))</f>
        <v>59</v>
      </c>
      <c r="C184" s="15" t="str">
        <f>A184&amp;"."&amp;B184</f>
        <v>N04.59</v>
      </c>
      <c r="D184" s="15" t="s">
        <v>373</v>
      </c>
      <c r="E184" s="43" t="s">
        <v>131</v>
      </c>
      <c r="F184" s="47" t="s">
        <v>3</v>
      </c>
      <c r="G184" s="15" t="s">
        <v>220</v>
      </c>
      <c r="H184" s="15">
        <f t="shared" si="2"/>
        <v>36</v>
      </c>
      <c r="I184" s="114"/>
      <c r="J184" s="15"/>
      <c r="K184" s="45"/>
      <c r="L184" s="45">
        <f>VLOOKUP($D184,TMH!$D$9:$N$42,5,0)</f>
        <v>36</v>
      </c>
      <c r="M184" s="45"/>
      <c r="N184" s="42"/>
      <c r="O184" s="45"/>
      <c r="P184" s="45"/>
      <c r="Q184" s="45"/>
      <c r="R184" s="45"/>
      <c r="S184" s="42"/>
      <c r="T184" s="42"/>
      <c r="U184" s="42"/>
      <c r="V184" s="45"/>
      <c r="W184" s="45"/>
      <c r="X184" s="42"/>
      <c r="Y184" s="42"/>
      <c r="Z184" s="42"/>
      <c r="AA184" s="42"/>
      <c r="AB184" s="42"/>
      <c r="AC184" s="45"/>
      <c r="AD184" s="42"/>
      <c r="AE184" s="316"/>
      <c r="AF184" s="299"/>
      <c r="AG184" s="163"/>
      <c r="AH184" s="47"/>
      <c r="AI184" s="42"/>
      <c r="AJ184" s="42" t="str">
        <f>VLOOKUP($D184,TMH!$D$9:$N$42,6,0)</f>
        <v>Dùng cho BN cắt Amydan</v>
      </c>
      <c r="AK184" s="42"/>
      <c r="AL184" s="42"/>
      <c r="AM184" s="42"/>
      <c r="AP184" s="42">
        <f>VLOOKUP($D184,'Nội soi'!$D$9:$N$169,6,0)</f>
        <v>0</v>
      </c>
      <c r="AQ184" s="42"/>
      <c r="AR184" s="42"/>
      <c r="AS184" s="42"/>
      <c r="AU184" s="42"/>
    </row>
    <row r="185" spans="1:47" s="40" customFormat="1" ht="16.5">
      <c r="B185" s="15"/>
      <c r="C185" s="15"/>
      <c r="D185" s="15" t="str">
        <f>D184</f>
        <v>KQLX</v>
      </c>
      <c r="E185" s="43"/>
      <c r="F185" s="47"/>
      <c r="G185" s="15" t="s">
        <v>221</v>
      </c>
      <c r="H185" s="15">
        <f t="shared" si="2"/>
        <v>0</v>
      </c>
      <c r="I185" s="114"/>
      <c r="J185" s="15"/>
      <c r="K185" s="45"/>
      <c r="L185" s="45"/>
      <c r="M185" s="45"/>
      <c r="N185" s="42"/>
      <c r="O185" s="45"/>
      <c r="P185" s="45"/>
      <c r="Q185" s="45"/>
      <c r="R185" s="45"/>
      <c r="S185" s="42"/>
      <c r="T185" s="42"/>
      <c r="U185" s="42"/>
      <c r="V185" s="45"/>
      <c r="W185" s="45"/>
      <c r="X185" s="42"/>
      <c r="Y185" s="42"/>
      <c r="Z185" s="42"/>
      <c r="AA185" s="42"/>
      <c r="AB185" s="42"/>
      <c r="AC185" s="45"/>
      <c r="AD185" s="42"/>
      <c r="AE185" s="316"/>
      <c r="AF185" s="299"/>
      <c r="AG185" s="163"/>
      <c r="AH185" s="47"/>
      <c r="AI185" s="42"/>
      <c r="AJ185" s="42"/>
      <c r="AK185" s="42"/>
      <c r="AL185" s="42"/>
      <c r="AM185" s="42"/>
      <c r="AP185" s="42"/>
      <c r="AQ185" s="42"/>
      <c r="AR185" s="42"/>
      <c r="AS185" s="42"/>
      <c r="AU185" s="42"/>
    </row>
    <row r="186" spans="1:47" s="40" customFormat="1" ht="16.5">
      <c r="B186" s="15"/>
      <c r="C186" s="15"/>
      <c r="D186" s="15" t="str">
        <f>D185</f>
        <v>KQLX</v>
      </c>
      <c r="E186" s="43"/>
      <c r="F186" s="47"/>
      <c r="G186" s="15" t="s">
        <v>235</v>
      </c>
      <c r="H186" s="15">
        <f t="shared" si="2"/>
        <v>0</v>
      </c>
      <c r="I186" s="114"/>
      <c r="J186" s="15"/>
      <c r="K186" s="45"/>
      <c r="L186" s="45"/>
      <c r="M186" s="45"/>
      <c r="N186" s="42"/>
      <c r="O186" s="45"/>
      <c r="P186" s="45"/>
      <c r="Q186" s="45"/>
      <c r="R186" s="45"/>
      <c r="S186" s="42"/>
      <c r="T186" s="42"/>
      <c r="U186" s="42"/>
      <c r="V186" s="45"/>
      <c r="W186" s="45"/>
      <c r="X186" s="42"/>
      <c r="Y186" s="42"/>
      <c r="Z186" s="42"/>
      <c r="AA186" s="42"/>
      <c r="AB186" s="42"/>
      <c r="AC186" s="45"/>
      <c r="AD186" s="42"/>
      <c r="AE186" s="316"/>
      <c r="AF186" s="299"/>
      <c r="AG186" s="163"/>
      <c r="AH186" s="47"/>
      <c r="AI186" s="42"/>
      <c r="AJ186" s="42"/>
      <c r="AK186" s="42"/>
      <c r="AL186" s="42"/>
      <c r="AM186" s="42"/>
      <c r="AP186" s="42"/>
      <c r="AQ186" s="42"/>
      <c r="AR186" s="42"/>
      <c r="AS186" s="42"/>
      <c r="AU186" s="42"/>
    </row>
    <row r="187" spans="1:47" s="40" customFormat="1" ht="148.5">
      <c r="A187" s="40" t="s">
        <v>45</v>
      </c>
      <c r="B187" s="15">
        <f>IF($E187="","",SUBTOTAL(3,$E$7:E187))</f>
        <v>60</v>
      </c>
      <c r="C187" s="15" t="str">
        <f>A187&amp;"."&amp;B187</f>
        <v>N04.60</v>
      </c>
      <c r="D187" s="15" t="s">
        <v>374</v>
      </c>
      <c r="E187" s="43" t="s">
        <v>48</v>
      </c>
      <c r="F187" s="47" t="s">
        <v>5</v>
      </c>
      <c r="G187" s="15" t="s">
        <v>220</v>
      </c>
      <c r="H187" s="15">
        <f t="shared" si="2"/>
        <v>120</v>
      </c>
      <c r="I187" s="114"/>
      <c r="J187" s="44">
        <f>VLOOKUP($D187,GMHS!$D$9:$N$75,5,0)</f>
        <v>120</v>
      </c>
      <c r="K187" s="45"/>
      <c r="L187" s="45"/>
      <c r="M187" s="45"/>
      <c r="N187" s="42"/>
      <c r="O187" s="45"/>
      <c r="P187" s="45"/>
      <c r="Q187" s="45"/>
      <c r="R187" s="45"/>
      <c r="S187" s="42"/>
      <c r="T187" s="42"/>
      <c r="U187" s="42"/>
      <c r="V187" s="45"/>
      <c r="W187" s="45"/>
      <c r="X187" s="42"/>
      <c r="Y187" s="42"/>
      <c r="Z187" s="42"/>
      <c r="AA187" s="42"/>
      <c r="AB187" s="42"/>
      <c r="AC187" s="45"/>
      <c r="AD187" s="42"/>
      <c r="AE187" s="316"/>
      <c r="AF187" s="299"/>
      <c r="AG187" s="163"/>
      <c r="AH187" s="47" t="str">
        <f>VLOOKUP($D187,GMHS!$D$9:$N$75,6,0)</f>
        <v>Được sử dụng như đường ống giữa dây giúp thở/gây mê và bệnh nhân trong quá trình thông khí cơ học</v>
      </c>
      <c r="AI187" s="42"/>
      <c r="AJ187" s="42"/>
      <c r="AK187" s="42"/>
      <c r="AL187" s="42"/>
      <c r="AM187" s="42"/>
      <c r="AP187" s="42">
        <f>VLOOKUP($D187,'Nội soi'!$D$9:$N$169,6,0)</f>
        <v>0</v>
      </c>
      <c r="AQ187" s="42"/>
      <c r="AR187" s="42"/>
      <c r="AS187" s="42"/>
      <c r="AU187" s="42"/>
    </row>
    <row r="188" spans="1:47" s="40" customFormat="1" ht="16.5">
      <c r="B188" s="15"/>
      <c r="C188" s="15"/>
      <c r="D188" s="15" t="str">
        <f>D187</f>
        <v>ONCM</v>
      </c>
      <c r="E188" s="43"/>
      <c r="F188" s="47"/>
      <c r="G188" s="15" t="s">
        <v>221</v>
      </c>
      <c r="H188" s="15">
        <f t="shared" si="2"/>
        <v>0</v>
      </c>
      <c r="I188" s="114"/>
      <c r="J188" s="15"/>
      <c r="K188" s="45"/>
      <c r="L188" s="45"/>
      <c r="M188" s="45"/>
      <c r="N188" s="42"/>
      <c r="O188" s="45"/>
      <c r="P188" s="45"/>
      <c r="Q188" s="45"/>
      <c r="R188" s="45"/>
      <c r="S188" s="42"/>
      <c r="T188" s="42"/>
      <c r="U188" s="42"/>
      <c r="V188" s="45"/>
      <c r="W188" s="45"/>
      <c r="X188" s="42"/>
      <c r="Y188" s="42"/>
      <c r="Z188" s="42"/>
      <c r="AA188" s="42"/>
      <c r="AB188" s="42"/>
      <c r="AC188" s="45"/>
      <c r="AD188" s="42"/>
      <c r="AE188" s="316"/>
      <c r="AF188" s="299"/>
      <c r="AG188" s="163"/>
      <c r="AH188" s="47"/>
      <c r="AI188" s="42"/>
      <c r="AJ188" s="42"/>
      <c r="AK188" s="42"/>
      <c r="AL188" s="42"/>
      <c r="AM188" s="42"/>
      <c r="AP188" s="42"/>
      <c r="AQ188" s="42"/>
      <c r="AR188" s="42"/>
      <c r="AS188" s="42"/>
      <c r="AU188" s="42"/>
    </row>
    <row r="189" spans="1:47" s="40" customFormat="1" ht="16.5">
      <c r="B189" s="15"/>
      <c r="C189" s="15"/>
      <c r="D189" s="15" t="str">
        <f>D188</f>
        <v>ONCM</v>
      </c>
      <c r="E189" s="43"/>
      <c r="F189" s="47"/>
      <c r="G189" s="15" t="s">
        <v>235</v>
      </c>
      <c r="H189" s="15">
        <f t="shared" si="2"/>
        <v>0</v>
      </c>
      <c r="I189" s="114"/>
      <c r="J189" s="15"/>
      <c r="K189" s="45"/>
      <c r="L189" s="45"/>
      <c r="M189" s="45"/>
      <c r="N189" s="42"/>
      <c r="O189" s="45"/>
      <c r="P189" s="45"/>
      <c r="Q189" s="45"/>
      <c r="R189" s="45"/>
      <c r="S189" s="42"/>
      <c r="T189" s="42"/>
      <c r="U189" s="42"/>
      <c r="V189" s="45"/>
      <c r="W189" s="45"/>
      <c r="X189" s="42"/>
      <c r="Y189" s="42"/>
      <c r="Z189" s="42"/>
      <c r="AA189" s="42"/>
      <c r="AB189" s="42"/>
      <c r="AC189" s="45"/>
      <c r="AD189" s="42"/>
      <c r="AE189" s="316"/>
      <c r="AF189" s="299"/>
      <c r="AG189" s="163"/>
      <c r="AH189" s="47"/>
      <c r="AI189" s="42"/>
      <c r="AJ189" s="42"/>
      <c r="AK189" s="42"/>
      <c r="AL189" s="42"/>
      <c r="AM189" s="42"/>
      <c r="AP189" s="42"/>
      <c r="AQ189" s="42"/>
      <c r="AR189" s="42"/>
      <c r="AS189" s="42"/>
      <c r="AU189" s="42"/>
    </row>
    <row r="190" spans="1:47" s="40" customFormat="1" ht="33">
      <c r="A190" s="40" t="s">
        <v>45</v>
      </c>
      <c r="B190" s="15">
        <f>IF($E190="","",SUBTOTAL(3,$E$7:E190))</f>
        <v>61</v>
      </c>
      <c r="C190" s="15" t="str">
        <f>A190&amp;"."&amp;B190</f>
        <v>N04.61</v>
      </c>
      <c r="D190" s="15" t="s">
        <v>375</v>
      </c>
      <c r="E190" s="43" t="s">
        <v>49</v>
      </c>
      <c r="F190" s="47" t="s">
        <v>114</v>
      </c>
      <c r="G190" s="15" t="s">
        <v>220</v>
      </c>
      <c r="H190" s="15">
        <f t="shared" si="2"/>
        <v>60</v>
      </c>
      <c r="I190" s="114"/>
      <c r="J190" s="15"/>
      <c r="K190" s="45"/>
      <c r="L190" s="45"/>
      <c r="M190" s="45"/>
      <c r="N190" s="45">
        <f>VLOOKUP($D190,cc!$D$9:$N$92,5,0)</f>
        <v>60</v>
      </c>
      <c r="O190" s="45"/>
      <c r="P190" s="45"/>
      <c r="Q190" s="45"/>
      <c r="R190" s="45"/>
      <c r="S190" s="42"/>
      <c r="T190" s="42"/>
      <c r="U190" s="42"/>
      <c r="V190" s="45"/>
      <c r="W190" s="45"/>
      <c r="X190" s="42"/>
      <c r="Y190" s="42"/>
      <c r="Z190" s="42"/>
      <c r="AA190" s="42"/>
      <c r="AB190" s="42"/>
      <c r="AC190" s="45"/>
      <c r="AD190" s="42"/>
      <c r="AE190" s="316"/>
      <c r="AF190" s="299"/>
      <c r="AG190" s="163"/>
      <c r="AH190" s="47"/>
      <c r="AI190" s="42"/>
      <c r="AJ190" s="42"/>
      <c r="AK190" s="42"/>
      <c r="AL190" s="42" t="str">
        <f>VLOOKUP($D190,cc!$D$9:$N$92,6,0)</f>
        <v>hút đàm nhi có cho trẻ em</v>
      </c>
      <c r="AM190" s="42"/>
      <c r="AP190" s="42">
        <f>VLOOKUP($D190,'Nội soi'!$D$9:$N$169,6,0)</f>
        <v>0</v>
      </c>
      <c r="AQ190" s="42"/>
      <c r="AR190" s="42"/>
      <c r="AS190" s="42"/>
      <c r="AU190" s="42"/>
    </row>
    <row r="191" spans="1:47" s="40" customFormat="1" ht="16.5">
      <c r="B191" s="15"/>
      <c r="C191" s="15"/>
      <c r="D191" s="15" t="str">
        <f>D190</f>
        <v>HDNL</v>
      </c>
      <c r="E191" s="43"/>
      <c r="F191" s="47"/>
      <c r="G191" s="15" t="s">
        <v>221</v>
      </c>
      <c r="H191" s="15">
        <f t="shared" si="2"/>
        <v>0</v>
      </c>
      <c r="I191" s="114"/>
      <c r="J191" s="15"/>
      <c r="K191" s="45"/>
      <c r="L191" s="45"/>
      <c r="M191" s="45"/>
      <c r="N191" s="42"/>
      <c r="O191" s="45"/>
      <c r="P191" s="45"/>
      <c r="Q191" s="45"/>
      <c r="R191" s="45"/>
      <c r="S191" s="42"/>
      <c r="T191" s="42"/>
      <c r="U191" s="42"/>
      <c r="V191" s="45"/>
      <c r="W191" s="45"/>
      <c r="X191" s="42"/>
      <c r="Y191" s="42"/>
      <c r="Z191" s="42"/>
      <c r="AA191" s="42"/>
      <c r="AB191" s="42"/>
      <c r="AC191" s="45"/>
      <c r="AD191" s="42"/>
      <c r="AE191" s="316"/>
      <c r="AF191" s="299"/>
      <c r="AG191" s="163"/>
      <c r="AH191" s="47"/>
      <c r="AI191" s="42"/>
      <c r="AJ191" s="42"/>
      <c r="AK191" s="42"/>
      <c r="AL191" s="42"/>
      <c r="AM191" s="42"/>
      <c r="AP191" s="42"/>
      <c r="AQ191" s="42"/>
      <c r="AR191" s="42"/>
      <c r="AS191" s="42"/>
      <c r="AU191" s="42"/>
    </row>
    <row r="192" spans="1:47" s="40" customFormat="1" ht="16.5">
      <c r="B192" s="15"/>
      <c r="C192" s="15"/>
      <c r="D192" s="15" t="str">
        <f>D191</f>
        <v>HDNL</v>
      </c>
      <c r="E192" s="43"/>
      <c r="F192" s="47"/>
      <c r="G192" s="15" t="s">
        <v>235</v>
      </c>
      <c r="H192" s="15">
        <f t="shared" si="2"/>
        <v>0</v>
      </c>
      <c r="I192" s="114"/>
      <c r="J192" s="15"/>
      <c r="K192" s="45"/>
      <c r="L192" s="45"/>
      <c r="M192" s="45"/>
      <c r="N192" s="42"/>
      <c r="O192" s="45"/>
      <c r="P192" s="45"/>
      <c r="Q192" s="45"/>
      <c r="R192" s="45"/>
      <c r="S192" s="42"/>
      <c r="T192" s="42"/>
      <c r="U192" s="42"/>
      <c r="V192" s="45"/>
      <c r="W192" s="45"/>
      <c r="X192" s="42"/>
      <c r="Y192" s="42"/>
      <c r="Z192" s="42"/>
      <c r="AA192" s="42"/>
      <c r="AB192" s="42"/>
      <c r="AC192" s="45"/>
      <c r="AD192" s="42"/>
      <c r="AE192" s="316"/>
      <c r="AF192" s="299"/>
      <c r="AG192" s="163"/>
      <c r="AH192" s="47"/>
      <c r="AI192" s="42"/>
      <c r="AJ192" s="42"/>
      <c r="AK192" s="42"/>
      <c r="AL192" s="42"/>
      <c r="AM192" s="42"/>
      <c r="AP192" s="42"/>
      <c r="AQ192" s="42"/>
      <c r="AR192" s="42"/>
      <c r="AS192" s="42"/>
      <c r="AU192" s="42"/>
    </row>
    <row r="193" spans="1:47" s="40" customFormat="1" ht="132">
      <c r="A193" s="40" t="s">
        <v>45</v>
      </c>
      <c r="B193" s="15">
        <f>IF($E193="","",SUBTOTAL(3,$E$7:E193))</f>
        <v>62</v>
      </c>
      <c r="C193" s="15" t="str">
        <f>A193&amp;"."&amp;B193</f>
        <v>N04.62</v>
      </c>
      <c r="D193" s="15" t="s">
        <v>376</v>
      </c>
      <c r="E193" s="43" t="s">
        <v>50</v>
      </c>
      <c r="F193" s="47" t="s">
        <v>114</v>
      </c>
      <c r="G193" s="15" t="s">
        <v>220</v>
      </c>
      <c r="H193" s="15">
        <f t="shared" si="2"/>
        <v>396</v>
      </c>
      <c r="I193" s="114"/>
      <c r="J193" s="44">
        <f>VLOOKUP($D193,GMHS!$D$9:$N$75,5,0)</f>
        <v>240</v>
      </c>
      <c r="K193" s="45"/>
      <c r="L193" s="45">
        <f>VLOOKUP($D193,TMH!$D$9:$N$42,5,0)</f>
        <v>36</v>
      </c>
      <c r="M193" s="45"/>
      <c r="N193" s="45">
        <f>VLOOKUP($D193,cc!$D$9:$N$92,5,0)</f>
        <v>120</v>
      </c>
      <c r="O193" s="45"/>
      <c r="P193" s="45"/>
      <c r="Q193" s="45"/>
      <c r="R193" s="45"/>
      <c r="S193" s="42"/>
      <c r="T193" s="42"/>
      <c r="U193" s="42"/>
      <c r="V193" s="45"/>
      <c r="W193" s="45"/>
      <c r="X193" s="42"/>
      <c r="Y193" s="42"/>
      <c r="Z193" s="42"/>
      <c r="AA193" s="42"/>
      <c r="AB193" s="42"/>
      <c r="AC193" s="45"/>
      <c r="AD193" s="42"/>
      <c r="AE193" s="316"/>
      <c r="AF193" s="299"/>
      <c r="AG193" s="163"/>
      <c r="AH193" s="47" t="str">
        <f>VLOOKUP($D193,GMHS!$D$9:$N$75,6,0)</f>
        <v>Sử dụng để hút đàm/nhớt/dịch tiết của người bệnh trong quá trình phẫu thuật</v>
      </c>
      <c r="AI193" s="42"/>
      <c r="AJ193" s="42" t="str">
        <f>VLOOKUP($D193,TMH!$D$9:$N$42,6,0)</f>
        <v>Dùng cho BN cắt Amydan</v>
      </c>
      <c r="AK193" s="42"/>
      <c r="AL193" s="42" t="str">
        <f>VLOOKUP($D193,cc!$D$9:$N$92,6,0)</f>
        <v>hút đàm cho người lớn</v>
      </c>
      <c r="AM193" s="42"/>
      <c r="AP193" s="42">
        <f>VLOOKUP($D193,'Nội soi'!$D$9:$N$169,6,0)</f>
        <v>0</v>
      </c>
      <c r="AQ193" s="42"/>
      <c r="AR193" s="42"/>
      <c r="AS193" s="42"/>
      <c r="AU193" s="42"/>
    </row>
    <row r="194" spans="1:47" s="40" customFormat="1" ht="16.5">
      <c r="B194" s="15"/>
      <c r="C194" s="15"/>
      <c r="D194" s="15" t="str">
        <f>D193</f>
        <v>HDTE</v>
      </c>
      <c r="E194" s="43"/>
      <c r="F194" s="47"/>
      <c r="G194" s="15" t="s">
        <v>221</v>
      </c>
      <c r="H194" s="15">
        <f t="shared" si="2"/>
        <v>0</v>
      </c>
      <c r="I194" s="114"/>
      <c r="J194" s="15"/>
      <c r="K194" s="45"/>
      <c r="L194" s="45"/>
      <c r="M194" s="45"/>
      <c r="N194" s="42"/>
      <c r="O194" s="45"/>
      <c r="P194" s="45"/>
      <c r="Q194" s="45"/>
      <c r="R194" s="45"/>
      <c r="S194" s="42"/>
      <c r="T194" s="42"/>
      <c r="U194" s="42"/>
      <c r="V194" s="45"/>
      <c r="W194" s="45"/>
      <c r="X194" s="42"/>
      <c r="Y194" s="42"/>
      <c r="Z194" s="42"/>
      <c r="AA194" s="42"/>
      <c r="AB194" s="42"/>
      <c r="AC194" s="45"/>
      <c r="AD194" s="42"/>
      <c r="AE194" s="316"/>
      <c r="AF194" s="299"/>
      <c r="AG194" s="163"/>
      <c r="AH194" s="47"/>
      <c r="AI194" s="42"/>
      <c r="AJ194" s="42"/>
      <c r="AK194" s="42"/>
      <c r="AL194" s="42"/>
      <c r="AM194" s="42"/>
      <c r="AP194" s="42"/>
      <c r="AQ194" s="42"/>
      <c r="AR194" s="42"/>
      <c r="AS194" s="42"/>
      <c r="AU194" s="42"/>
    </row>
    <row r="195" spans="1:47" s="40" customFormat="1" ht="16.5">
      <c r="B195" s="15"/>
      <c r="C195" s="15"/>
      <c r="D195" s="15" t="str">
        <f>D194</f>
        <v>HDTE</v>
      </c>
      <c r="E195" s="43"/>
      <c r="F195" s="47"/>
      <c r="G195" s="15" t="s">
        <v>235</v>
      </c>
      <c r="H195" s="15">
        <f t="shared" si="2"/>
        <v>0</v>
      </c>
      <c r="I195" s="114"/>
      <c r="J195" s="15"/>
      <c r="K195" s="45"/>
      <c r="L195" s="45"/>
      <c r="M195" s="45"/>
      <c r="N195" s="42"/>
      <c r="O195" s="45"/>
      <c r="P195" s="45"/>
      <c r="Q195" s="45"/>
      <c r="R195" s="45"/>
      <c r="S195" s="42"/>
      <c r="T195" s="42"/>
      <c r="U195" s="42"/>
      <c r="V195" s="45"/>
      <c r="W195" s="45"/>
      <c r="X195" s="42"/>
      <c r="Y195" s="42"/>
      <c r="Z195" s="42"/>
      <c r="AA195" s="42"/>
      <c r="AB195" s="42"/>
      <c r="AC195" s="45"/>
      <c r="AD195" s="42"/>
      <c r="AE195" s="316"/>
      <c r="AF195" s="299"/>
      <c r="AG195" s="163"/>
      <c r="AH195" s="47"/>
      <c r="AI195" s="42"/>
      <c r="AJ195" s="42"/>
      <c r="AK195" s="42"/>
      <c r="AL195" s="42"/>
      <c r="AM195" s="42"/>
      <c r="AP195" s="42"/>
      <c r="AQ195" s="42"/>
      <c r="AR195" s="42"/>
      <c r="AS195" s="42"/>
      <c r="AU195" s="42"/>
    </row>
    <row r="196" spans="1:47" s="40" customFormat="1" ht="33">
      <c r="A196" s="40" t="s">
        <v>45</v>
      </c>
      <c r="B196" s="15">
        <f>IF($E196="","",SUBTOTAL(3,$E$7:E196))</f>
        <v>63</v>
      </c>
      <c r="C196" s="15" t="str">
        <f>A196&amp;"."&amp;B196</f>
        <v>N04.63</v>
      </c>
      <c r="D196" s="15" t="s">
        <v>377</v>
      </c>
      <c r="E196" s="43" t="s">
        <v>51</v>
      </c>
      <c r="F196" s="47" t="s">
        <v>3</v>
      </c>
      <c r="G196" s="15" t="s">
        <v>220</v>
      </c>
      <c r="H196" s="15">
        <f t="shared" si="2"/>
        <v>70</v>
      </c>
      <c r="I196" s="114"/>
      <c r="J196" s="15"/>
      <c r="K196" s="45"/>
      <c r="L196" s="45"/>
      <c r="M196" s="45"/>
      <c r="N196" s="45">
        <f>VLOOKUP($D196,cc!$D$9:$N$92,5,0)</f>
        <v>60</v>
      </c>
      <c r="O196" s="45">
        <f>VLOOKUP($D196,Nội!$D$9:$N$52,5,0)</f>
        <v>10</v>
      </c>
      <c r="P196" s="45"/>
      <c r="Q196" s="45"/>
      <c r="R196" s="45"/>
      <c r="S196" s="42"/>
      <c r="T196" s="42"/>
      <c r="U196" s="42"/>
      <c r="V196" s="45"/>
      <c r="W196" s="45"/>
      <c r="X196" s="42"/>
      <c r="Y196" s="42"/>
      <c r="Z196" s="42"/>
      <c r="AA196" s="42"/>
      <c r="AB196" s="42"/>
      <c r="AC196" s="45"/>
      <c r="AD196" s="42"/>
      <c r="AE196" s="316"/>
      <c r="AF196" s="299"/>
      <c r="AG196" s="163"/>
      <c r="AH196" s="47"/>
      <c r="AI196" s="42"/>
      <c r="AJ196" s="42"/>
      <c r="AK196" s="42"/>
      <c r="AL196" s="42" t="str">
        <f>VLOOKUP($D196,cc!$D$9:$N$92,6,0)</f>
        <v>đặt sonde dạ dày cho người lớn, trẻ em</v>
      </c>
      <c r="AM196" s="42" t="str">
        <f>VLOOKUP($D196,Nội!$D$9:$N$52,6,0)</f>
        <v>Sonde dạ dày cho NB</v>
      </c>
      <c r="AP196" s="42">
        <f>VLOOKUP($D196,'Nội soi'!$D$9:$N$169,6,0)</f>
        <v>0</v>
      </c>
      <c r="AQ196" s="42"/>
      <c r="AR196" s="42"/>
      <c r="AS196" s="42"/>
      <c r="AU196" s="42"/>
    </row>
    <row r="197" spans="1:47" s="40" customFormat="1" ht="16.5">
      <c r="B197" s="15"/>
      <c r="C197" s="15"/>
      <c r="D197" s="15" t="str">
        <f>D196</f>
        <v>OTDD</v>
      </c>
      <c r="E197" s="43"/>
      <c r="F197" s="47"/>
      <c r="G197" s="15" t="s">
        <v>221</v>
      </c>
      <c r="H197" s="15">
        <f t="shared" si="2"/>
        <v>0</v>
      </c>
      <c r="I197" s="114"/>
      <c r="J197" s="15"/>
      <c r="K197" s="45"/>
      <c r="L197" s="45"/>
      <c r="M197" s="45"/>
      <c r="N197" s="42"/>
      <c r="O197" s="45"/>
      <c r="P197" s="45"/>
      <c r="Q197" s="45"/>
      <c r="R197" s="45"/>
      <c r="S197" s="42"/>
      <c r="T197" s="42"/>
      <c r="U197" s="42"/>
      <c r="V197" s="45"/>
      <c r="W197" s="45"/>
      <c r="X197" s="42"/>
      <c r="Y197" s="42"/>
      <c r="Z197" s="42"/>
      <c r="AA197" s="42"/>
      <c r="AB197" s="42"/>
      <c r="AC197" s="45"/>
      <c r="AD197" s="42"/>
      <c r="AE197" s="316"/>
      <c r="AF197" s="299"/>
      <c r="AG197" s="163"/>
      <c r="AH197" s="47"/>
      <c r="AI197" s="42"/>
      <c r="AJ197" s="42"/>
      <c r="AK197" s="42"/>
      <c r="AL197" s="42"/>
      <c r="AM197" s="42"/>
      <c r="AP197" s="42"/>
      <c r="AQ197" s="42"/>
      <c r="AR197" s="42"/>
      <c r="AS197" s="42"/>
      <c r="AU197" s="42"/>
    </row>
    <row r="198" spans="1:47" s="40" customFormat="1" ht="16.5">
      <c r="B198" s="15"/>
      <c r="C198" s="15"/>
      <c r="D198" s="15" t="str">
        <f>D197</f>
        <v>OTDD</v>
      </c>
      <c r="E198" s="43"/>
      <c r="F198" s="47"/>
      <c r="G198" s="15" t="s">
        <v>235</v>
      </c>
      <c r="H198" s="15">
        <f t="shared" si="2"/>
        <v>0</v>
      </c>
      <c r="I198" s="114"/>
      <c r="J198" s="15"/>
      <c r="K198" s="45"/>
      <c r="L198" s="45"/>
      <c r="M198" s="45"/>
      <c r="N198" s="42"/>
      <c r="O198" s="45"/>
      <c r="P198" s="45"/>
      <c r="Q198" s="45"/>
      <c r="R198" s="45"/>
      <c r="S198" s="42"/>
      <c r="T198" s="42"/>
      <c r="U198" s="42"/>
      <c r="V198" s="45"/>
      <c r="W198" s="45"/>
      <c r="X198" s="42"/>
      <c r="Y198" s="42"/>
      <c r="Z198" s="42"/>
      <c r="AA198" s="42"/>
      <c r="AB198" s="42"/>
      <c r="AC198" s="45"/>
      <c r="AD198" s="42"/>
      <c r="AE198" s="316"/>
      <c r="AF198" s="299"/>
      <c r="AG198" s="163"/>
      <c r="AH198" s="47"/>
      <c r="AI198" s="42"/>
      <c r="AJ198" s="42"/>
      <c r="AK198" s="42"/>
      <c r="AL198" s="42"/>
      <c r="AM198" s="42"/>
      <c r="AP198" s="42"/>
      <c r="AQ198" s="42"/>
      <c r="AR198" s="42"/>
      <c r="AS198" s="42"/>
      <c r="AU198" s="42"/>
    </row>
    <row r="199" spans="1:47" s="40" customFormat="1" ht="33">
      <c r="A199" s="40" t="s">
        <v>45</v>
      </c>
      <c r="B199" s="15">
        <f>IF($E199="","",SUBTOTAL(3,$E$7:E199))</f>
        <v>64</v>
      </c>
      <c r="C199" s="15" t="str">
        <f>A199&amp;"."&amp;B199</f>
        <v>N04.64</v>
      </c>
      <c r="D199" s="15" t="s">
        <v>378</v>
      </c>
      <c r="E199" s="43" t="s">
        <v>52</v>
      </c>
      <c r="F199" s="47" t="s">
        <v>3</v>
      </c>
      <c r="G199" s="15" t="s">
        <v>220</v>
      </c>
      <c r="H199" s="15">
        <f t="shared" si="2"/>
        <v>20</v>
      </c>
      <c r="I199" s="114"/>
      <c r="J199" s="15"/>
      <c r="K199" s="45"/>
      <c r="L199" s="45"/>
      <c r="M199" s="45"/>
      <c r="N199" s="42"/>
      <c r="O199" s="45">
        <f>VLOOKUP($D199,Nội!$D$9:$N$52,5,0)</f>
        <v>20</v>
      </c>
      <c r="P199" s="45"/>
      <c r="Q199" s="45"/>
      <c r="R199" s="45"/>
      <c r="S199" s="42"/>
      <c r="T199" s="42"/>
      <c r="U199" s="42"/>
      <c r="V199" s="45"/>
      <c r="W199" s="45"/>
      <c r="X199" s="42"/>
      <c r="Y199" s="42"/>
      <c r="Z199" s="42"/>
      <c r="AA199" s="42"/>
      <c r="AB199" s="42"/>
      <c r="AC199" s="45"/>
      <c r="AD199" s="42"/>
      <c r="AE199" s="316"/>
      <c r="AF199" s="299"/>
      <c r="AG199" s="163"/>
      <c r="AH199" s="47"/>
      <c r="AI199" s="42"/>
      <c r="AJ199" s="42"/>
      <c r="AK199" s="42"/>
      <c r="AL199" s="42"/>
      <c r="AM199" s="42" t="str">
        <f>VLOOKUP($D199,Nội!$D$9:$N$52,6,0)</f>
        <v>Sonde tiểu cho NB</v>
      </c>
      <c r="AP199" s="42">
        <f>VLOOKUP($D199,'Nội soi'!$D$9:$N$169,6,0)</f>
        <v>0</v>
      </c>
      <c r="AQ199" s="42"/>
      <c r="AR199" s="42"/>
      <c r="AS199" s="42"/>
      <c r="AU199" s="42"/>
    </row>
    <row r="200" spans="1:47" s="40" customFormat="1" ht="16.5">
      <c r="B200" s="15"/>
      <c r="C200" s="15"/>
      <c r="D200" s="15" t="str">
        <f>D199</f>
        <v>NE1N</v>
      </c>
      <c r="E200" s="43"/>
      <c r="F200" s="47"/>
      <c r="G200" s="15" t="s">
        <v>221</v>
      </c>
      <c r="H200" s="15">
        <f t="shared" ref="H200:H262" si="3">SUM(I200:AC200)</f>
        <v>0</v>
      </c>
      <c r="I200" s="114"/>
      <c r="J200" s="15"/>
      <c r="K200" s="45"/>
      <c r="L200" s="45"/>
      <c r="M200" s="45"/>
      <c r="N200" s="42"/>
      <c r="O200" s="45"/>
      <c r="P200" s="45"/>
      <c r="Q200" s="45"/>
      <c r="R200" s="45"/>
      <c r="S200" s="42"/>
      <c r="T200" s="42"/>
      <c r="U200" s="42"/>
      <c r="V200" s="45"/>
      <c r="W200" s="45"/>
      <c r="X200" s="42"/>
      <c r="Y200" s="42"/>
      <c r="Z200" s="42"/>
      <c r="AA200" s="42"/>
      <c r="AB200" s="42"/>
      <c r="AC200" s="45"/>
      <c r="AD200" s="42"/>
      <c r="AE200" s="316"/>
      <c r="AF200" s="299"/>
      <c r="AG200" s="163"/>
      <c r="AH200" s="47"/>
      <c r="AI200" s="42"/>
      <c r="AJ200" s="42"/>
      <c r="AK200" s="42"/>
      <c r="AL200" s="42"/>
      <c r="AM200" s="42"/>
      <c r="AP200" s="42"/>
      <c r="AQ200" s="42"/>
      <c r="AR200" s="42"/>
      <c r="AS200" s="42"/>
      <c r="AU200" s="42"/>
    </row>
    <row r="201" spans="1:47" s="40" customFormat="1" ht="16.5">
      <c r="B201" s="15"/>
      <c r="C201" s="15"/>
      <c r="D201" s="15" t="str">
        <f>D200</f>
        <v>NE1N</v>
      </c>
      <c r="E201" s="43"/>
      <c r="F201" s="47"/>
      <c r="G201" s="15" t="s">
        <v>235</v>
      </c>
      <c r="H201" s="15">
        <f t="shared" si="3"/>
        <v>0</v>
      </c>
      <c r="I201" s="114"/>
      <c r="J201" s="15"/>
      <c r="K201" s="45"/>
      <c r="L201" s="45"/>
      <c r="M201" s="45"/>
      <c r="N201" s="42"/>
      <c r="O201" s="45"/>
      <c r="P201" s="45"/>
      <c r="Q201" s="45"/>
      <c r="R201" s="45"/>
      <c r="S201" s="42"/>
      <c r="T201" s="42"/>
      <c r="U201" s="42"/>
      <c r="V201" s="45"/>
      <c r="W201" s="45"/>
      <c r="X201" s="42"/>
      <c r="Y201" s="42"/>
      <c r="Z201" s="42"/>
      <c r="AA201" s="42"/>
      <c r="AB201" s="42"/>
      <c r="AC201" s="45"/>
      <c r="AD201" s="42"/>
      <c r="AE201" s="316"/>
      <c r="AF201" s="299"/>
      <c r="AG201" s="163"/>
      <c r="AH201" s="47"/>
      <c r="AI201" s="42"/>
      <c r="AJ201" s="42"/>
      <c r="AK201" s="42"/>
      <c r="AL201" s="42"/>
      <c r="AM201" s="42"/>
      <c r="AP201" s="42"/>
      <c r="AQ201" s="42"/>
      <c r="AR201" s="42"/>
      <c r="AS201" s="42"/>
      <c r="AU201" s="42"/>
    </row>
    <row r="202" spans="1:47" s="40" customFormat="1" ht="82.5">
      <c r="A202" s="40" t="s">
        <v>45</v>
      </c>
      <c r="B202" s="15">
        <f>IF($E202="","",SUBTOTAL(3,$E$7:E202))</f>
        <v>65</v>
      </c>
      <c r="C202" s="15" t="str">
        <f>A202&amp;"."&amp;B202</f>
        <v>N04.65</v>
      </c>
      <c r="D202" s="15" t="s">
        <v>379</v>
      </c>
      <c r="E202" s="43" t="s">
        <v>53</v>
      </c>
      <c r="F202" s="47" t="s">
        <v>3</v>
      </c>
      <c r="G202" s="15" t="s">
        <v>220</v>
      </c>
      <c r="H202" s="15">
        <f t="shared" si="3"/>
        <v>570</v>
      </c>
      <c r="I202" s="114">
        <f>VLOOKUP($D202,ngoại!$C$10:$I$64,5,0)</f>
        <v>60</v>
      </c>
      <c r="J202" s="44">
        <f>VLOOKUP($D202,GMHS!$D$9:$N$75,5,0)</f>
        <v>360</v>
      </c>
      <c r="K202" s="45"/>
      <c r="L202" s="45"/>
      <c r="M202" s="45"/>
      <c r="N202" s="45">
        <f>VLOOKUP($D202,cc!$D$9:$N$92,5,0)</f>
        <v>120</v>
      </c>
      <c r="O202" s="45">
        <f>VLOOKUP($D202,Nội!$D$9:$N$52,5,0)</f>
        <v>30</v>
      </c>
      <c r="P202" s="45"/>
      <c r="Q202" s="45"/>
      <c r="R202" s="45"/>
      <c r="S202" s="42"/>
      <c r="T202" s="42"/>
      <c r="U202" s="42"/>
      <c r="V202" s="45"/>
      <c r="W202" s="45"/>
      <c r="X202" s="42"/>
      <c r="Y202" s="42"/>
      <c r="Z202" s="42"/>
      <c r="AA202" s="42"/>
      <c r="AB202" s="42"/>
      <c r="AC202" s="45"/>
      <c r="AD202" s="42"/>
      <c r="AE202" s="316"/>
      <c r="AF202" s="299"/>
      <c r="AG202" s="163" t="str">
        <f>VLOOKUP($D202,ngoại!$C$10:$I$64,6,0)</f>
        <v>Dẫn lưu nước tiểu trong trường hợp bệnh nhân gây mê, gây tê</v>
      </c>
      <c r="AH202" s="47" t="str">
        <f>VLOOKUP($D202,GMHS!$D$9:$N$75,6,0)</f>
        <v>Dẫn lưu nước tiểu trong 
trường hợp bệnh nhân gây mê, gây tê</v>
      </c>
      <c r="AI202" s="42"/>
      <c r="AJ202" s="42"/>
      <c r="AK202" s="42"/>
      <c r="AL202" s="42" t="str">
        <f>VLOOKUP($D202,cc!$D$9:$N$92,6,0)</f>
        <v>đặt thông tiểu cho người lớn</v>
      </c>
      <c r="AM202" s="42" t="str">
        <f>VLOOKUP($D202,Nội!$D$9:$N$52,6,0)</f>
        <v>Sonde tiểu lưu cho NB</v>
      </c>
      <c r="AP202" s="42">
        <f>VLOOKUP($D202,'Nội soi'!$D$9:$N$169,6,0)</f>
        <v>0</v>
      </c>
      <c r="AQ202" s="42"/>
      <c r="AR202" s="42"/>
      <c r="AS202" s="42"/>
      <c r="AU202" s="42"/>
    </row>
    <row r="203" spans="1:47" s="40" customFormat="1" ht="16.5">
      <c r="B203" s="15"/>
      <c r="C203" s="15"/>
      <c r="D203" s="15" t="str">
        <f>D202</f>
        <v>FO2N</v>
      </c>
      <c r="E203" s="43"/>
      <c r="F203" s="47"/>
      <c r="G203" s="15" t="s">
        <v>221</v>
      </c>
      <c r="H203" s="15">
        <f t="shared" si="3"/>
        <v>0</v>
      </c>
      <c r="I203" s="114"/>
      <c r="J203" s="15"/>
      <c r="K203" s="45"/>
      <c r="L203" s="45"/>
      <c r="M203" s="45"/>
      <c r="N203" s="42"/>
      <c r="O203" s="45"/>
      <c r="P203" s="45"/>
      <c r="Q203" s="45"/>
      <c r="R203" s="45"/>
      <c r="S203" s="42"/>
      <c r="T203" s="42"/>
      <c r="U203" s="42"/>
      <c r="V203" s="45"/>
      <c r="W203" s="45"/>
      <c r="X203" s="42"/>
      <c r="Y203" s="42"/>
      <c r="Z203" s="42"/>
      <c r="AA203" s="42"/>
      <c r="AB203" s="42"/>
      <c r="AC203" s="45"/>
      <c r="AD203" s="42"/>
      <c r="AE203" s="316"/>
      <c r="AF203" s="299"/>
      <c r="AG203" s="163"/>
      <c r="AH203" s="47"/>
      <c r="AI203" s="42"/>
      <c r="AJ203" s="42"/>
      <c r="AK203" s="42"/>
      <c r="AL203" s="42"/>
      <c r="AM203" s="42"/>
      <c r="AP203" s="42"/>
      <c r="AQ203" s="42"/>
      <c r="AR203" s="42"/>
      <c r="AS203" s="42"/>
      <c r="AU203" s="42"/>
    </row>
    <row r="204" spans="1:47" s="40" customFormat="1" ht="16.5">
      <c r="B204" s="15"/>
      <c r="C204" s="15"/>
      <c r="D204" s="15" t="str">
        <f>D203</f>
        <v>FO2N</v>
      </c>
      <c r="E204" s="43"/>
      <c r="F204" s="47"/>
      <c r="G204" s="15" t="s">
        <v>235</v>
      </c>
      <c r="H204" s="15">
        <f t="shared" si="3"/>
        <v>0</v>
      </c>
      <c r="I204" s="114"/>
      <c r="J204" s="15"/>
      <c r="K204" s="45"/>
      <c r="L204" s="45"/>
      <c r="M204" s="45"/>
      <c r="N204" s="42"/>
      <c r="O204" s="45"/>
      <c r="P204" s="45"/>
      <c r="Q204" s="45"/>
      <c r="R204" s="45"/>
      <c r="S204" s="42"/>
      <c r="T204" s="42"/>
      <c r="U204" s="42"/>
      <c r="V204" s="45"/>
      <c r="W204" s="45"/>
      <c r="X204" s="42"/>
      <c r="Y204" s="42"/>
      <c r="Z204" s="42"/>
      <c r="AA204" s="42"/>
      <c r="AB204" s="42"/>
      <c r="AC204" s="45"/>
      <c r="AD204" s="42"/>
      <c r="AE204" s="316"/>
      <c r="AF204" s="299"/>
      <c r="AG204" s="163"/>
      <c r="AH204" s="47"/>
      <c r="AI204" s="42"/>
      <c r="AJ204" s="42"/>
      <c r="AK204" s="42"/>
      <c r="AL204" s="42"/>
      <c r="AM204" s="42"/>
      <c r="AP204" s="42"/>
      <c r="AQ204" s="42"/>
      <c r="AR204" s="42"/>
      <c r="AS204" s="42"/>
      <c r="AU204" s="42"/>
    </row>
    <row r="205" spans="1:47" s="40" customFormat="1" ht="49.5">
      <c r="A205" s="40" t="s">
        <v>45</v>
      </c>
      <c r="B205" s="15">
        <f>IF($E205="","",SUBTOTAL(3,$E$7:E205))</f>
        <v>66</v>
      </c>
      <c r="C205" s="15" t="str">
        <f>A205&amp;"."&amp;B205</f>
        <v>N04.66</v>
      </c>
      <c r="D205" s="15" t="s">
        <v>380</v>
      </c>
      <c r="E205" s="43" t="s">
        <v>54</v>
      </c>
      <c r="F205" s="47" t="s">
        <v>3</v>
      </c>
      <c r="G205" s="15" t="s">
        <v>220</v>
      </c>
      <c r="H205" s="15">
        <f t="shared" si="3"/>
        <v>582</v>
      </c>
      <c r="I205" s="114">
        <v>72</v>
      </c>
      <c r="J205" s="44">
        <f>VLOOKUP($D205,GMHS!$D$9:$N$75,5,0)</f>
        <v>360</v>
      </c>
      <c r="K205" s="45"/>
      <c r="L205" s="45"/>
      <c r="M205" s="45"/>
      <c r="N205" s="45">
        <f>VLOOKUP($D205,cc!$D$9:$N$92,5,0)</f>
        <v>120</v>
      </c>
      <c r="O205" s="45">
        <f>VLOOKUP($D205,Nội!$D$9:$N$52,5,0)</f>
        <v>30</v>
      </c>
      <c r="P205" s="45"/>
      <c r="Q205" s="45"/>
      <c r="R205" s="45"/>
      <c r="S205" s="42"/>
      <c r="T205" s="42"/>
      <c r="U205" s="42"/>
      <c r="V205" s="45"/>
      <c r="W205" s="45"/>
      <c r="X205" s="42"/>
      <c r="Y205" s="42"/>
      <c r="Z205" s="42"/>
      <c r="AA205" s="42"/>
      <c r="AB205" s="42"/>
      <c r="AC205" s="45"/>
      <c r="AD205" s="42"/>
      <c r="AE205" s="316"/>
      <c r="AF205" s="299"/>
      <c r="AG205" s="163" t="str">
        <f>VLOOKUP($D205,ngoại!$C$10:$I$64,6,0)</f>
        <v>Chứa nước tiểu người bệnh</v>
      </c>
      <c r="AH205" s="47" t="str">
        <f>VLOOKUP($D205,GMHS!$D$9:$N$75,6,0)</f>
        <v>Chứa nước tiểu người 
bệnh</v>
      </c>
      <c r="AI205" s="42"/>
      <c r="AJ205" s="42"/>
      <c r="AK205" s="42"/>
      <c r="AL205" s="42" t="str">
        <f>VLOOKUP($D205,cc!$D$9:$N$92,6,0)</f>
        <v>đặt thông tiểu cho người lớn</v>
      </c>
      <c r="AM205" s="42">
        <f>VLOOKUP($D205,Nội!$D$9:$N$52,6,0)</f>
        <v>0</v>
      </c>
      <c r="AP205" s="42">
        <f>VLOOKUP($D205,'Nội soi'!$D$9:$N$169,6,0)</f>
        <v>0</v>
      </c>
      <c r="AQ205" s="42"/>
      <c r="AR205" s="42"/>
      <c r="AS205" s="42"/>
      <c r="AU205" s="42"/>
    </row>
    <row r="206" spans="1:47" s="40" customFormat="1" ht="16.5">
      <c r="B206" s="15"/>
      <c r="C206" s="15"/>
      <c r="D206" s="15" t="str">
        <f>D205</f>
        <v>TDNT</v>
      </c>
      <c r="E206" s="43"/>
      <c r="F206" s="47"/>
      <c r="G206" s="15" t="s">
        <v>221</v>
      </c>
      <c r="H206" s="15">
        <f t="shared" si="3"/>
        <v>0</v>
      </c>
      <c r="I206" s="114"/>
      <c r="J206" s="15"/>
      <c r="K206" s="45"/>
      <c r="L206" s="45"/>
      <c r="M206" s="45"/>
      <c r="N206" s="42"/>
      <c r="O206" s="45"/>
      <c r="P206" s="45"/>
      <c r="Q206" s="45"/>
      <c r="R206" s="45"/>
      <c r="S206" s="42"/>
      <c r="T206" s="42"/>
      <c r="U206" s="42"/>
      <c r="V206" s="45"/>
      <c r="W206" s="45"/>
      <c r="X206" s="42"/>
      <c r="Y206" s="42"/>
      <c r="Z206" s="42"/>
      <c r="AA206" s="42"/>
      <c r="AB206" s="42"/>
      <c r="AC206" s="45"/>
      <c r="AD206" s="42"/>
      <c r="AE206" s="316"/>
      <c r="AF206" s="299"/>
      <c r="AG206" s="163"/>
      <c r="AH206" s="47"/>
      <c r="AI206" s="42"/>
      <c r="AJ206" s="42"/>
      <c r="AK206" s="42"/>
      <c r="AL206" s="42"/>
      <c r="AM206" s="42"/>
      <c r="AP206" s="42"/>
      <c r="AQ206" s="42"/>
      <c r="AR206" s="42"/>
      <c r="AS206" s="42"/>
      <c r="AU206" s="42"/>
    </row>
    <row r="207" spans="1:47" s="40" customFormat="1" ht="16.5">
      <c r="B207" s="15"/>
      <c r="C207" s="15"/>
      <c r="D207" s="15" t="str">
        <f>D206</f>
        <v>TDNT</v>
      </c>
      <c r="E207" s="43"/>
      <c r="F207" s="47"/>
      <c r="G207" s="15" t="s">
        <v>235</v>
      </c>
      <c r="H207" s="15">
        <f t="shared" si="3"/>
        <v>0</v>
      </c>
      <c r="I207" s="114"/>
      <c r="J207" s="15"/>
      <c r="K207" s="45"/>
      <c r="L207" s="45"/>
      <c r="M207" s="45"/>
      <c r="N207" s="42"/>
      <c r="O207" s="45"/>
      <c r="P207" s="45"/>
      <c r="Q207" s="45"/>
      <c r="R207" s="45"/>
      <c r="S207" s="42"/>
      <c r="T207" s="42"/>
      <c r="U207" s="42"/>
      <c r="V207" s="45"/>
      <c r="W207" s="45"/>
      <c r="X207" s="42"/>
      <c r="Y207" s="42"/>
      <c r="Z207" s="42"/>
      <c r="AA207" s="42"/>
      <c r="AB207" s="42"/>
      <c r="AC207" s="45"/>
      <c r="AD207" s="42"/>
      <c r="AE207" s="316"/>
      <c r="AF207" s="299"/>
      <c r="AG207" s="163"/>
      <c r="AH207" s="47"/>
      <c r="AI207" s="42"/>
      <c r="AJ207" s="42"/>
      <c r="AK207" s="42"/>
      <c r="AL207" s="42"/>
      <c r="AM207" s="42"/>
      <c r="AP207" s="42"/>
      <c r="AQ207" s="42"/>
      <c r="AR207" s="42"/>
      <c r="AS207" s="42"/>
      <c r="AU207" s="42"/>
    </row>
    <row r="208" spans="1:47" s="40" customFormat="1" ht="33">
      <c r="A208" s="40" t="s">
        <v>45</v>
      </c>
      <c r="B208" s="15">
        <f>IF($E208="","",SUBTOTAL(3,$E$7:E208))</f>
        <v>67</v>
      </c>
      <c r="C208" s="15" t="str">
        <f>A208&amp;"."&amp;B208</f>
        <v>N04.67</v>
      </c>
      <c r="D208" s="15" t="s">
        <v>381</v>
      </c>
      <c r="E208" s="43" t="s">
        <v>55</v>
      </c>
      <c r="F208" s="47" t="s">
        <v>3</v>
      </c>
      <c r="G208" s="15" t="s">
        <v>220</v>
      </c>
      <c r="H208" s="15">
        <f t="shared" si="3"/>
        <v>60</v>
      </c>
      <c r="I208" s="114"/>
      <c r="J208" s="15"/>
      <c r="K208" s="45"/>
      <c r="L208" s="45"/>
      <c r="M208" s="45"/>
      <c r="N208" s="45">
        <f>VLOOKUP($D208,cc!$D$9:$N$92,5,0)</f>
        <v>60</v>
      </c>
      <c r="O208" s="45"/>
      <c r="P208" s="45"/>
      <c r="Q208" s="45"/>
      <c r="R208" s="45"/>
      <c r="S208" s="42"/>
      <c r="T208" s="42"/>
      <c r="U208" s="42"/>
      <c r="V208" s="45"/>
      <c r="W208" s="45"/>
      <c r="X208" s="42"/>
      <c r="Y208" s="42"/>
      <c r="Z208" s="42"/>
      <c r="AA208" s="42"/>
      <c r="AB208" s="42"/>
      <c r="AC208" s="45"/>
      <c r="AD208" s="42"/>
      <c r="AE208" s="316"/>
      <c r="AF208" s="299"/>
      <c r="AG208" s="163"/>
      <c r="AH208" s="47"/>
      <c r="AI208" s="42"/>
      <c r="AJ208" s="42"/>
      <c r="AK208" s="42"/>
      <c r="AL208" s="42" t="str">
        <f>VLOOKUP($D208,cc!$D$9:$N$92,6,0)</f>
        <v>đặt sonde hậu môn</v>
      </c>
      <c r="AM208" s="42"/>
      <c r="AP208" s="42">
        <f>VLOOKUP($D208,'Nội soi'!$D$9:$N$169,6,0)</f>
        <v>0</v>
      </c>
      <c r="AQ208" s="42"/>
      <c r="AR208" s="42"/>
      <c r="AS208" s="42"/>
      <c r="AU208" s="42"/>
    </row>
    <row r="209" spans="1:47" s="40" customFormat="1" ht="16.5">
      <c r="B209" s="15"/>
      <c r="C209" s="15"/>
      <c r="D209" s="15" t="str">
        <f>D208</f>
        <v>RECT</v>
      </c>
      <c r="E209" s="43"/>
      <c r="F209" s="47"/>
      <c r="G209" s="15" t="s">
        <v>221</v>
      </c>
      <c r="H209" s="15">
        <f t="shared" si="3"/>
        <v>0</v>
      </c>
      <c r="I209" s="114"/>
      <c r="J209" s="15"/>
      <c r="K209" s="45"/>
      <c r="L209" s="45"/>
      <c r="M209" s="45"/>
      <c r="N209" s="42"/>
      <c r="O209" s="45"/>
      <c r="P209" s="45"/>
      <c r="Q209" s="45"/>
      <c r="R209" s="45"/>
      <c r="S209" s="42"/>
      <c r="T209" s="42"/>
      <c r="U209" s="42"/>
      <c r="V209" s="45"/>
      <c r="W209" s="45"/>
      <c r="X209" s="42"/>
      <c r="Y209" s="42"/>
      <c r="Z209" s="42"/>
      <c r="AA209" s="42"/>
      <c r="AB209" s="42"/>
      <c r="AC209" s="45"/>
      <c r="AD209" s="42"/>
      <c r="AE209" s="316"/>
      <c r="AF209" s="299"/>
      <c r="AG209" s="163"/>
      <c r="AH209" s="47"/>
      <c r="AI209" s="42"/>
      <c r="AJ209" s="42"/>
      <c r="AK209" s="42"/>
      <c r="AL209" s="42"/>
      <c r="AM209" s="42"/>
      <c r="AP209" s="42"/>
      <c r="AQ209" s="42"/>
      <c r="AR209" s="42"/>
      <c r="AS209" s="42"/>
      <c r="AU209" s="42"/>
    </row>
    <row r="210" spans="1:47" s="40" customFormat="1" ht="16.5">
      <c r="B210" s="15"/>
      <c r="C210" s="15"/>
      <c r="D210" s="15" t="str">
        <f>D209</f>
        <v>RECT</v>
      </c>
      <c r="E210" s="43"/>
      <c r="F210" s="47"/>
      <c r="G210" s="15" t="s">
        <v>235</v>
      </c>
      <c r="H210" s="15">
        <f t="shared" si="3"/>
        <v>0</v>
      </c>
      <c r="I210" s="114"/>
      <c r="J210" s="15"/>
      <c r="K210" s="45"/>
      <c r="L210" s="45"/>
      <c r="M210" s="45"/>
      <c r="N210" s="42"/>
      <c r="O210" s="45"/>
      <c r="P210" s="45"/>
      <c r="Q210" s="45"/>
      <c r="R210" s="45"/>
      <c r="S210" s="42"/>
      <c r="T210" s="42"/>
      <c r="U210" s="42"/>
      <c r="V210" s="45"/>
      <c r="W210" s="45"/>
      <c r="X210" s="42"/>
      <c r="Y210" s="42"/>
      <c r="Z210" s="42"/>
      <c r="AA210" s="42"/>
      <c r="AB210" s="42"/>
      <c r="AC210" s="45"/>
      <c r="AD210" s="42"/>
      <c r="AE210" s="316"/>
      <c r="AF210" s="299"/>
      <c r="AG210" s="163"/>
      <c r="AH210" s="47"/>
      <c r="AI210" s="42"/>
      <c r="AJ210" s="42"/>
      <c r="AK210" s="42"/>
      <c r="AL210" s="42"/>
      <c r="AM210" s="42"/>
      <c r="AP210" s="42"/>
      <c r="AQ210" s="42"/>
      <c r="AR210" s="42"/>
      <c r="AS210" s="42"/>
      <c r="AU210" s="42"/>
    </row>
    <row r="211" spans="1:47" s="40" customFormat="1" ht="16.5">
      <c r="A211" s="40" t="s">
        <v>45</v>
      </c>
      <c r="B211" s="15">
        <f>IF($E211="","",SUBTOTAL(3,$E$7:E211))</f>
        <v>68</v>
      </c>
      <c r="C211" s="15" t="str">
        <f>A211&amp;"."&amp;B211</f>
        <v>N04.68</v>
      </c>
      <c r="D211" s="15" t="s">
        <v>382</v>
      </c>
      <c r="E211" s="43" t="s">
        <v>56</v>
      </c>
      <c r="F211" s="47" t="s">
        <v>3</v>
      </c>
      <c r="G211" s="15" t="s">
        <v>220</v>
      </c>
      <c r="H211" s="15">
        <f t="shared" si="3"/>
        <v>12</v>
      </c>
      <c r="I211" s="114"/>
      <c r="J211" s="15"/>
      <c r="K211" s="45"/>
      <c r="L211" s="45"/>
      <c r="M211" s="45"/>
      <c r="N211" s="42"/>
      <c r="O211" s="45"/>
      <c r="P211" s="45"/>
      <c r="Q211" s="45"/>
      <c r="R211" s="45"/>
      <c r="S211" s="42"/>
      <c r="T211" s="42"/>
      <c r="U211" s="42"/>
      <c r="V211" s="45"/>
      <c r="W211" s="45">
        <f>VLOOKUP($D211,sản!$D$9:$N$52,5,0)</f>
        <v>12</v>
      </c>
      <c r="X211" s="45"/>
      <c r="Y211" s="45"/>
      <c r="Z211" s="42"/>
      <c r="AA211" s="42"/>
      <c r="AB211" s="42"/>
      <c r="AC211" s="45"/>
      <c r="AD211" s="42"/>
      <c r="AE211" s="316"/>
      <c r="AF211" s="299"/>
      <c r="AG211" s="163"/>
      <c r="AH211" s="47"/>
      <c r="AI211" s="42"/>
      <c r="AJ211" s="42"/>
      <c r="AK211" s="42"/>
      <c r="AL211" s="42"/>
      <c r="AM211" s="42"/>
      <c r="AP211" s="42">
        <f>VLOOKUP($D211,'Nội soi'!$D$9:$N$169,6,0)</f>
        <v>0</v>
      </c>
      <c r="AQ211" s="42"/>
      <c r="AR211" s="42"/>
      <c r="AS211" s="42"/>
      <c r="AU211" s="42" t="str">
        <f>VLOOKUP($D211,sản!$D$9:$N$52,6,0)</f>
        <v>Sử dụng để hút lòng, hút thai</v>
      </c>
    </row>
    <row r="212" spans="1:47" s="40" customFormat="1" ht="16.5">
      <c r="B212" s="15"/>
      <c r="C212" s="15"/>
      <c r="D212" s="15" t="str">
        <f>D211</f>
        <v>KARM</v>
      </c>
      <c r="E212" s="43"/>
      <c r="F212" s="47"/>
      <c r="G212" s="15" t="s">
        <v>221</v>
      </c>
      <c r="H212" s="15">
        <f t="shared" si="3"/>
        <v>0</v>
      </c>
      <c r="I212" s="114"/>
      <c r="J212" s="15"/>
      <c r="K212" s="45"/>
      <c r="L212" s="45"/>
      <c r="M212" s="45"/>
      <c r="N212" s="42"/>
      <c r="O212" s="45"/>
      <c r="P212" s="45"/>
      <c r="Q212" s="45"/>
      <c r="R212" s="45"/>
      <c r="S212" s="42"/>
      <c r="T212" s="42"/>
      <c r="U212" s="42"/>
      <c r="V212" s="45"/>
      <c r="W212" s="45"/>
      <c r="X212" s="42"/>
      <c r="Y212" s="42"/>
      <c r="Z212" s="42"/>
      <c r="AA212" s="42"/>
      <c r="AB212" s="42"/>
      <c r="AC212" s="45"/>
      <c r="AD212" s="42"/>
      <c r="AE212" s="316"/>
      <c r="AF212" s="299"/>
      <c r="AG212" s="163"/>
      <c r="AH212" s="47"/>
      <c r="AI212" s="42"/>
      <c r="AJ212" s="42"/>
      <c r="AK212" s="42"/>
      <c r="AL212" s="42"/>
      <c r="AM212" s="42"/>
      <c r="AP212" s="42"/>
      <c r="AQ212" s="42"/>
      <c r="AR212" s="42"/>
      <c r="AS212" s="42"/>
      <c r="AU212" s="42"/>
    </row>
    <row r="213" spans="1:47" s="40" customFormat="1" ht="16.5">
      <c r="B213" s="15"/>
      <c r="C213" s="15"/>
      <c r="D213" s="15" t="str">
        <f>D212</f>
        <v>KARM</v>
      </c>
      <c r="E213" s="43"/>
      <c r="F213" s="47"/>
      <c r="G213" s="15" t="s">
        <v>235</v>
      </c>
      <c r="H213" s="15">
        <f t="shared" si="3"/>
        <v>0</v>
      </c>
      <c r="I213" s="114"/>
      <c r="J213" s="15"/>
      <c r="K213" s="45"/>
      <c r="L213" s="45"/>
      <c r="M213" s="45"/>
      <c r="N213" s="42"/>
      <c r="O213" s="45"/>
      <c r="P213" s="45"/>
      <c r="Q213" s="45"/>
      <c r="R213" s="45"/>
      <c r="S213" s="42"/>
      <c r="T213" s="42"/>
      <c r="U213" s="42"/>
      <c r="V213" s="45"/>
      <c r="W213" s="45"/>
      <c r="X213" s="42"/>
      <c r="Y213" s="42"/>
      <c r="Z213" s="42"/>
      <c r="AA213" s="42"/>
      <c r="AB213" s="42"/>
      <c r="AC213" s="45"/>
      <c r="AD213" s="42"/>
      <c r="AE213" s="316"/>
      <c r="AF213" s="299"/>
      <c r="AG213" s="163"/>
      <c r="AH213" s="47"/>
      <c r="AI213" s="42"/>
      <c r="AJ213" s="42"/>
      <c r="AK213" s="42"/>
      <c r="AL213" s="42"/>
      <c r="AM213" s="42"/>
      <c r="AP213" s="42"/>
      <c r="AQ213" s="42"/>
      <c r="AR213" s="42"/>
      <c r="AS213" s="42"/>
      <c r="AU213" s="42"/>
    </row>
    <row r="214" spans="1:47" s="40" customFormat="1" ht="16.5">
      <c r="A214" s="40" t="s">
        <v>45</v>
      </c>
      <c r="B214" s="15">
        <f>IF($E214="","",SUBTOTAL(3,$E$7:E214))</f>
        <v>69</v>
      </c>
      <c r="C214" s="15" t="str">
        <f>A214&amp;"."&amp;B214</f>
        <v>N04.69</v>
      </c>
      <c r="D214" s="15" t="s">
        <v>383</v>
      </c>
      <c r="E214" s="43" t="s">
        <v>57</v>
      </c>
      <c r="F214" s="47" t="s">
        <v>3</v>
      </c>
      <c r="G214" s="15" t="s">
        <v>220</v>
      </c>
      <c r="H214" s="15">
        <f t="shared" si="3"/>
        <v>648</v>
      </c>
      <c r="I214" s="114"/>
      <c r="J214" s="15"/>
      <c r="K214" s="45"/>
      <c r="L214" s="45"/>
      <c r="M214" s="45"/>
      <c r="N214" s="42"/>
      <c r="O214" s="45"/>
      <c r="P214" s="45"/>
      <c r="Q214" s="45"/>
      <c r="R214" s="45"/>
      <c r="S214" s="42"/>
      <c r="T214" s="42"/>
      <c r="U214" s="42"/>
      <c r="V214" s="45"/>
      <c r="W214" s="45">
        <f>VLOOKUP($D214,sản!$D$9:$N$52,5,0)</f>
        <v>648</v>
      </c>
      <c r="X214" s="45"/>
      <c r="Y214" s="45"/>
      <c r="Z214" s="42"/>
      <c r="AA214" s="42"/>
      <c r="AB214" s="42"/>
      <c r="AC214" s="45"/>
      <c r="AD214" s="42"/>
      <c r="AE214" s="316"/>
      <c r="AF214" s="299"/>
      <c r="AG214" s="163"/>
      <c r="AH214" s="47"/>
      <c r="AI214" s="42"/>
      <c r="AJ214" s="42"/>
      <c r="AK214" s="42"/>
      <c r="AL214" s="42"/>
      <c r="AM214" s="42"/>
      <c r="AP214" s="42">
        <f>VLOOKUP($D214,'Nội soi'!$D$9:$N$169,6,0)</f>
        <v>0</v>
      </c>
      <c r="AQ214" s="42"/>
      <c r="AR214" s="42"/>
      <c r="AS214" s="42"/>
      <c r="AU214" s="42" t="str">
        <f>VLOOKUP($D214,sản!$D$9:$N$52,6,0)</f>
        <v>Sử dụng hút lòng, hút thai, đặt vòng</v>
      </c>
    </row>
    <row r="215" spans="1:47" s="40" customFormat="1" ht="16.5">
      <c r="B215" s="15"/>
      <c r="C215" s="15"/>
      <c r="D215" s="15" t="str">
        <f>D214</f>
        <v>OHDH</v>
      </c>
      <c r="E215" s="43"/>
      <c r="F215" s="47"/>
      <c r="G215" s="15" t="s">
        <v>221</v>
      </c>
      <c r="H215" s="15">
        <f t="shared" si="3"/>
        <v>0</v>
      </c>
      <c r="I215" s="114"/>
      <c r="J215" s="15"/>
      <c r="K215" s="45"/>
      <c r="L215" s="45"/>
      <c r="M215" s="45"/>
      <c r="N215" s="42"/>
      <c r="O215" s="45"/>
      <c r="P215" s="45"/>
      <c r="Q215" s="45"/>
      <c r="R215" s="45"/>
      <c r="S215" s="42"/>
      <c r="T215" s="42"/>
      <c r="U215" s="42"/>
      <c r="V215" s="45"/>
      <c r="W215" s="45"/>
      <c r="X215" s="42"/>
      <c r="Y215" s="42"/>
      <c r="Z215" s="42"/>
      <c r="AA215" s="42"/>
      <c r="AB215" s="42"/>
      <c r="AC215" s="45"/>
      <c r="AD215" s="42"/>
      <c r="AE215" s="316"/>
      <c r="AF215" s="299"/>
      <c r="AG215" s="163"/>
      <c r="AH215" s="47"/>
      <c r="AI215" s="42"/>
      <c r="AJ215" s="42"/>
      <c r="AK215" s="42"/>
      <c r="AL215" s="42"/>
      <c r="AM215" s="42"/>
      <c r="AP215" s="42"/>
      <c r="AQ215" s="42"/>
      <c r="AR215" s="42"/>
      <c r="AS215" s="42"/>
      <c r="AU215" s="42"/>
    </row>
    <row r="216" spans="1:47" s="40" customFormat="1" ht="16.5">
      <c r="B216" s="15"/>
      <c r="C216" s="15"/>
      <c r="D216" s="15" t="str">
        <f>D215</f>
        <v>OHDH</v>
      </c>
      <c r="E216" s="43"/>
      <c r="F216" s="47"/>
      <c r="G216" s="15" t="s">
        <v>235</v>
      </c>
      <c r="H216" s="15">
        <f t="shared" si="3"/>
        <v>0</v>
      </c>
      <c r="I216" s="114"/>
      <c r="J216" s="15"/>
      <c r="K216" s="45"/>
      <c r="L216" s="45"/>
      <c r="M216" s="45"/>
      <c r="N216" s="42"/>
      <c r="O216" s="45"/>
      <c r="P216" s="45"/>
      <c r="Q216" s="45"/>
      <c r="R216" s="45"/>
      <c r="S216" s="42"/>
      <c r="T216" s="42"/>
      <c r="U216" s="42"/>
      <c r="V216" s="45"/>
      <c r="W216" s="45"/>
      <c r="X216" s="42"/>
      <c r="Y216" s="42"/>
      <c r="Z216" s="42"/>
      <c r="AA216" s="42"/>
      <c r="AB216" s="42"/>
      <c r="AC216" s="45"/>
      <c r="AD216" s="42"/>
      <c r="AE216" s="316"/>
      <c r="AF216" s="299"/>
      <c r="AG216" s="163"/>
      <c r="AH216" s="47"/>
      <c r="AI216" s="42"/>
      <c r="AJ216" s="42"/>
      <c r="AK216" s="42"/>
      <c r="AL216" s="42"/>
      <c r="AM216" s="42"/>
      <c r="AP216" s="42"/>
      <c r="AQ216" s="42"/>
      <c r="AR216" s="42"/>
      <c r="AS216" s="42"/>
      <c r="AU216" s="42"/>
    </row>
    <row r="217" spans="1:47" s="40" customFormat="1" ht="16.5">
      <c r="B217" s="13" t="s">
        <v>58</v>
      </c>
      <c r="C217" s="24" t="s">
        <v>59</v>
      </c>
      <c r="D217" s="24" t="str">
        <f>D216</f>
        <v>OHDH</v>
      </c>
      <c r="E217" s="50"/>
      <c r="F217" s="22"/>
      <c r="G217" s="22"/>
      <c r="H217" s="15">
        <f t="shared" si="3"/>
        <v>0</v>
      </c>
      <c r="I217" s="114"/>
      <c r="J217" s="15"/>
      <c r="K217" s="45"/>
      <c r="L217" s="45"/>
      <c r="M217" s="45"/>
      <c r="N217" s="42"/>
      <c r="O217" s="45"/>
      <c r="P217" s="45"/>
      <c r="Q217" s="45"/>
      <c r="R217" s="45"/>
      <c r="S217" s="42"/>
      <c r="T217" s="42"/>
      <c r="U217" s="42"/>
      <c r="V217" s="45"/>
      <c r="W217" s="45"/>
      <c r="X217" s="42"/>
      <c r="Y217" s="42"/>
      <c r="Z217" s="42"/>
      <c r="AA217" s="42"/>
      <c r="AB217" s="42"/>
      <c r="AC217" s="45"/>
      <c r="AD217" s="42"/>
      <c r="AE217" s="316"/>
      <c r="AF217" s="299"/>
      <c r="AG217" s="163"/>
      <c r="AH217" s="47"/>
      <c r="AI217" s="42"/>
      <c r="AJ217" s="42"/>
      <c r="AK217" s="42"/>
      <c r="AL217" s="42"/>
      <c r="AM217" s="42"/>
      <c r="AP217" s="42"/>
      <c r="AQ217" s="42"/>
      <c r="AR217" s="42"/>
      <c r="AS217" s="42"/>
      <c r="AU217" s="42"/>
    </row>
    <row r="218" spans="1:47" s="40" customFormat="1" ht="82.5">
      <c r="A218" s="40" t="s">
        <v>58</v>
      </c>
      <c r="B218" s="15">
        <f>IF($E218="","",SUBTOTAL(3,$E$7:E218))</f>
        <v>70</v>
      </c>
      <c r="C218" s="15" t="str">
        <f>A218&amp;"."&amp;B218</f>
        <v>N05.70</v>
      </c>
      <c r="D218" s="15" t="s">
        <v>384</v>
      </c>
      <c r="E218" s="43" t="s">
        <v>60</v>
      </c>
      <c r="F218" s="47" t="s">
        <v>3</v>
      </c>
      <c r="G218" s="15" t="s">
        <v>220</v>
      </c>
      <c r="H218" s="15">
        <f t="shared" si="3"/>
        <v>60</v>
      </c>
      <c r="I218" s="114"/>
      <c r="J218" s="44">
        <f>VLOOKUP($D218,GMHS!$D$9:$N$75,5,0)</f>
        <v>60</v>
      </c>
      <c r="K218" s="45"/>
      <c r="L218" s="45"/>
      <c r="M218" s="45"/>
      <c r="N218" s="42"/>
      <c r="O218" s="45"/>
      <c r="P218" s="45"/>
      <c r="Q218" s="45"/>
      <c r="R218" s="45"/>
      <c r="S218" s="42"/>
      <c r="T218" s="42"/>
      <c r="U218" s="42"/>
      <c r="V218" s="45"/>
      <c r="W218" s="45"/>
      <c r="X218" s="42"/>
      <c r="Y218" s="42"/>
      <c r="Z218" s="42"/>
      <c r="AA218" s="42"/>
      <c r="AB218" s="42"/>
      <c r="AC218" s="45"/>
      <c r="AD218" s="42"/>
      <c r="AE218" s="316"/>
      <c r="AF218" s="299"/>
      <c r="AG218" s="163"/>
      <c r="AH218" s="47" t="str">
        <f>VLOOKUP($D218,GMHS!$D$9:$N$75,6,0)</f>
        <v>Rạch da và tổ chức dưới da trong quá trình phẫu thuật</v>
      </c>
      <c r="AI218" s="42"/>
      <c r="AJ218" s="42" t="e">
        <f>VLOOKUP($D218,TMH!$D$9:$N$42,6,0)</f>
        <v>#N/A</v>
      </c>
      <c r="AK218" s="42"/>
      <c r="AL218" s="42"/>
      <c r="AM218" s="42"/>
      <c r="AP218" s="42">
        <f>VLOOKUP($D218,'Nội soi'!$D$9:$N$169,6,0)</f>
        <v>0</v>
      </c>
      <c r="AQ218" s="42"/>
      <c r="AR218" s="42"/>
      <c r="AS218" s="42"/>
      <c r="AU218" s="42"/>
    </row>
    <row r="219" spans="1:47" s="40" customFormat="1" ht="16.5">
      <c r="B219" s="15"/>
      <c r="C219" s="15"/>
      <c r="D219" s="15" t="str">
        <f>D218</f>
        <v>DM10</v>
      </c>
      <c r="E219" s="43"/>
      <c r="F219" s="47"/>
      <c r="G219" s="15" t="s">
        <v>221</v>
      </c>
      <c r="H219" s="15">
        <f t="shared" si="3"/>
        <v>0</v>
      </c>
      <c r="I219" s="114"/>
      <c r="J219" s="15"/>
      <c r="K219" s="45"/>
      <c r="L219" s="45"/>
      <c r="M219" s="45"/>
      <c r="N219" s="42"/>
      <c r="O219" s="45"/>
      <c r="P219" s="45"/>
      <c r="Q219" s="45"/>
      <c r="R219" s="45"/>
      <c r="S219" s="42"/>
      <c r="T219" s="42"/>
      <c r="U219" s="42"/>
      <c r="V219" s="45"/>
      <c r="W219" s="45"/>
      <c r="X219" s="42"/>
      <c r="Y219" s="42"/>
      <c r="Z219" s="42"/>
      <c r="AA219" s="42"/>
      <c r="AB219" s="42"/>
      <c r="AC219" s="45"/>
      <c r="AD219" s="42"/>
      <c r="AE219" s="316"/>
      <c r="AF219" s="299"/>
      <c r="AG219" s="163"/>
      <c r="AH219" s="47"/>
      <c r="AI219" s="42"/>
      <c r="AJ219" s="42"/>
      <c r="AK219" s="42"/>
      <c r="AL219" s="42"/>
      <c r="AM219" s="42"/>
      <c r="AP219" s="42"/>
      <c r="AQ219" s="42"/>
      <c r="AR219" s="42"/>
      <c r="AS219" s="42"/>
      <c r="AU219" s="42"/>
    </row>
    <row r="220" spans="1:47" s="40" customFormat="1" ht="16.5">
      <c r="B220" s="15"/>
      <c r="C220" s="15"/>
      <c r="D220" s="15" t="str">
        <f>D219</f>
        <v>DM10</v>
      </c>
      <c r="E220" s="43"/>
      <c r="F220" s="47"/>
      <c r="G220" s="15" t="s">
        <v>235</v>
      </c>
      <c r="H220" s="15">
        <f t="shared" si="3"/>
        <v>0</v>
      </c>
      <c r="I220" s="114"/>
      <c r="J220" s="15"/>
      <c r="K220" s="45"/>
      <c r="L220" s="45"/>
      <c r="M220" s="45"/>
      <c r="N220" s="42"/>
      <c r="O220" s="45"/>
      <c r="P220" s="45"/>
      <c r="Q220" s="45"/>
      <c r="R220" s="45"/>
      <c r="S220" s="42"/>
      <c r="T220" s="42"/>
      <c r="U220" s="42"/>
      <c r="V220" s="45"/>
      <c r="W220" s="45"/>
      <c r="X220" s="42"/>
      <c r="Y220" s="42"/>
      <c r="Z220" s="42"/>
      <c r="AA220" s="42"/>
      <c r="AB220" s="42"/>
      <c r="AC220" s="45"/>
      <c r="AD220" s="42"/>
      <c r="AE220" s="316"/>
      <c r="AF220" s="299"/>
      <c r="AG220" s="163"/>
      <c r="AH220" s="47"/>
      <c r="AI220" s="42"/>
      <c r="AJ220" s="42"/>
      <c r="AK220" s="42"/>
      <c r="AL220" s="42"/>
      <c r="AM220" s="42"/>
      <c r="AP220" s="42"/>
      <c r="AQ220" s="42"/>
      <c r="AR220" s="42"/>
      <c r="AS220" s="42"/>
      <c r="AU220" s="42"/>
    </row>
    <row r="221" spans="1:47" s="40" customFormat="1" ht="132">
      <c r="A221" s="40" t="s">
        <v>58</v>
      </c>
      <c r="B221" s="15">
        <f>IF($E221="","",SUBTOTAL(3,$E$7:E221))</f>
        <v>71</v>
      </c>
      <c r="C221" s="15" t="str">
        <f>A221&amp;"."&amp;B221</f>
        <v>N05.71</v>
      </c>
      <c r="D221" s="15" t="s">
        <v>385</v>
      </c>
      <c r="E221" s="43" t="s">
        <v>193</v>
      </c>
      <c r="F221" s="47" t="s">
        <v>3</v>
      </c>
      <c r="G221" s="15" t="s">
        <v>220</v>
      </c>
      <c r="H221" s="15">
        <f t="shared" si="3"/>
        <v>3660</v>
      </c>
      <c r="I221" s="114">
        <v>840</v>
      </c>
      <c r="J221" s="44">
        <f>VLOOKUP($D221,GMHS!$D$9:$N$75,5,0)</f>
        <v>120</v>
      </c>
      <c r="K221" s="45">
        <f>VLOOKUP($D221,mắt!$D$9:$N$51,5,0)</f>
        <v>1440</v>
      </c>
      <c r="L221" s="45"/>
      <c r="M221" s="45">
        <f>VLOOKUP($D221,RHM!$D$9:$N$169,5,0)</f>
        <v>360</v>
      </c>
      <c r="N221" s="45">
        <f>VLOOKUP($D221,cc!$D$9:$N$92,5,0)</f>
        <v>720</v>
      </c>
      <c r="O221" s="45"/>
      <c r="P221" s="45"/>
      <c r="Q221" s="45"/>
      <c r="R221" s="45"/>
      <c r="S221" s="42"/>
      <c r="T221" s="42"/>
      <c r="U221" s="42"/>
      <c r="V221" s="45"/>
      <c r="W221" s="45">
        <f>VLOOKUP($D221,sản!$D$9:$N$52,5,0)</f>
        <v>180</v>
      </c>
      <c r="X221" s="45"/>
      <c r="Y221" s="45"/>
      <c r="Z221" s="42"/>
      <c r="AA221" s="42"/>
      <c r="AB221" s="42"/>
      <c r="AC221" s="45"/>
      <c r="AD221" s="42"/>
      <c r="AE221" s="316"/>
      <c r="AF221" s="299"/>
      <c r="AG221" s="163" t="str">
        <f>VLOOKUP($D221,ngoại!$C$10:$I$64,6,0)</f>
        <v>Rạch da và tổ chức dưới da trong quá trình phẫu thuật</v>
      </c>
      <c r="AH221" s="47" t="str">
        <f>VLOOKUP($D221,GMHS!$D$9:$N$75,6,0)</f>
        <v xml:space="preserve">Rạch da và tổ chức dưới da trong quá trình phẫu thuật
Phẫu thuật Phymosis
</v>
      </c>
      <c r="AI221" s="42" t="str">
        <f>VLOOKUP($D221,mắt!$D$9:$N$51,6,0)</f>
        <v>Sd cho bn mổ mí, lẹo</v>
      </c>
      <c r="AJ221" s="42"/>
      <c r="AK221" s="42" t="str">
        <f>VLOOKUP($D221,RHM!$D$9:$N$169,6,0)</f>
        <v>cắt nướu tiểu phẫu răng khôn, cắt lợi trùm răng khôn, cắt nướu triển dưỡng</v>
      </c>
      <c r="AL221" s="42" t="str">
        <f>VLOOKUP($D221,cc!$D$9:$N$92,6,0)</f>
        <v>rạch vt, cắt chỉ</v>
      </c>
      <c r="AM221" s="42"/>
      <c r="AP221" s="42">
        <f>VLOOKUP($D221,'Nội soi'!$D$9:$N$169,6,0)</f>
        <v>0</v>
      </c>
      <c r="AQ221" s="42"/>
      <c r="AR221" s="42"/>
      <c r="AS221" s="42"/>
      <c r="AU221" s="42" t="str">
        <f>VLOOKUP($D221,sản!$D$9:$N$52,6,0)</f>
        <v>Sử dụng rạch vết thương trong thủ thuật, phẫu thuật</v>
      </c>
    </row>
    <row r="222" spans="1:47" s="40" customFormat="1" ht="16.5">
      <c r="B222" s="15"/>
      <c r="C222" s="15"/>
      <c r="D222" s="15" t="str">
        <f>D221</f>
        <v>DM11</v>
      </c>
      <c r="E222" s="43"/>
      <c r="F222" s="47"/>
      <c r="G222" s="15" t="s">
        <v>221</v>
      </c>
      <c r="H222" s="15">
        <f t="shared" si="3"/>
        <v>0</v>
      </c>
      <c r="I222" s="114"/>
      <c r="J222" s="15"/>
      <c r="K222" s="45"/>
      <c r="L222" s="45"/>
      <c r="M222" s="45"/>
      <c r="N222" s="42"/>
      <c r="O222" s="45"/>
      <c r="P222" s="45"/>
      <c r="Q222" s="45"/>
      <c r="R222" s="45"/>
      <c r="S222" s="42"/>
      <c r="T222" s="42"/>
      <c r="U222" s="42"/>
      <c r="V222" s="45"/>
      <c r="W222" s="45"/>
      <c r="X222" s="42"/>
      <c r="Y222" s="42"/>
      <c r="Z222" s="42"/>
      <c r="AA222" s="42"/>
      <c r="AB222" s="42"/>
      <c r="AC222" s="45"/>
      <c r="AD222" s="42"/>
      <c r="AE222" s="316"/>
      <c r="AF222" s="299"/>
      <c r="AG222" s="163"/>
      <c r="AH222" s="47"/>
      <c r="AI222" s="42"/>
      <c r="AJ222" s="42"/>
      <c r="AK222" s="42"/>
      <c r="AL222" s="42"/>
      <c r="AM222" s="42"/>
      <c r="AP222" s="42"/>
      <c r="AQ222" s="42"/>
      <c r="AR222" s="42"/>
      <c r="AS222" s="42"/>
      <c r="AU222" s="42"/>
    </row>
    <row r="223" spans="1:47" s="40" customFormat="1" ht="16.5">
      <c r="B223" s="15"/>
      <c r="C223" s="15"/>
      <c r="D223" s="15" t="str">
        <f>D222</f>
        <v>DM11</v>
      </c>
      <c r="E223" s="43"/>
      <c r="F223" s="47"/>
      <c r="G223" s="15" t="s">
        <v>235</v>
      </c>
      <c r="H223" s="15">
        <f t="shared" si="3"/>
        <v>0</v>
      </c>
      <c r="I223" s="114"/>
      <c r="J223" s="15"/>
      <c r="K223" s="45"/>
      <c r="L223" s="45"/>
      <c r="M223" s="45"/>
      <c r="N223" s="42"/>
      <c r="O223" s="45"/>
      <c r="P223" s="45"/>
      <c r="Q223" s="45"/>
      <c r="R223" s="45"/>
      <c r="S223" s="42"/>
      <c r="T223" s="42"/>
      <c r="U223" s="42"/>
      <c r="V223" s="45"/>
      <c r="W223" s="45"/>
      <c r="X223" s="42"/>
      <c r="Y223" s="42"/>
      <c r="Z223" s="42"/>
      <c r="AA223" s="42"/>
      <c r="AB223" s="42"/>
      <c r="AC223" s="45"/>
      <c r="AD223" s="42"/>
      <c r="AE223" s="316"/>
      <c r="AF223" s="299"/>
      <c r="AG223" s="163"/>
      <c r="AH223" s="47"/>
      <c r="AI223" s="42"/>
      <c r="AJ223" s="42"/>
      <c r="AK223" s="42"/>
      <c r="AL223" s="42"/>
      <c r="AM223" s="42"/>
      <c r="AP223" s="42"/>
      <c r="AQ223" s="42"/>
      <c r="AR223" s="42"/>
      <c r="AS223" s="42"/>
      <c r="AU223" s="42"/>
    </row>
    <row r="224" spans="1:47" s="40" customFormat="1" ht="33">
      <c r="A224" s="40" t="s">
        <v>58</v>
      </c>
      <c r="B224" s="15">
        <f>IF($E224="","",SUBTOTAL(3,$E$7:E224))</f>
        <v>72</v>
      </c>
      <c r="C224" s="15" t="str">
        <f>A224&amp;"."&amp;B224</f>
        <v>N05.72</v>
      </c>
      <c r="D224" s="15" t="s">
        <v>386</v>
      </c>
      <c r="E224" s="43" t="s">
        <v>238</v>
      </c>
      <c r="F224" s="47" t="s">
        <v>3</v>
      </c>
      <c r="G224" s="15" t="s">
        <v>220</v>
      </c>
      <c r="H224" s="15">
        <f t="shared" si="3"/>
        <v>36</v>
      </c>
      <c r="I224" s="114"/>
      <c r="J224" s="15"/>
      <c r="K224" s="45"/>
      <c r="L224" s="45">
        <f>VLOOKUP($D224,TMH!$D$9:$N$42,5,0)</f>
        <v>36</v>
      </c>
      <c r="M224" s="45"/>
      <c r="N224" s="42"/>
      <c r="O224" s="45"/>
      <c r="P224" s="45"/>
      <c r="Q224" s="45"/>
      <c r="R224" s="45"/>
      <c r="S224" s="42"/>
      <c r="T224" s="42"/>
      <c r="U224" s="42"/>
      <c r="V224" s="45"/>
      <c r="W224" s="45"/>
      <c r="X224" s="42"/>
      <c r="Y224" s="42"/>
      <c r="Z224" s="42"/>
      <c r="AA224" s="42"/>
      <c r="AB224" s="42"/>
      <c r="AC224" s="45"/>
      <c r="AD224" s="42"/>
      <c r="AE224" s="316"/>
      <c r="AF224" s="299"/>
      <c r="AG224" s="163"/>
      <c r="AH224" s="47"/>
      <c r="AI224" s="42"/>
      <c r="AJ224" s="42" t="str">
        <f>VLOOKUP($D224,TMH!$D$9:$N$42,6,0)</f>
        <v>Dùng cho BN cắt Amydan</v>
      </c>
      <c r="AK224" s="42"/>
      <c r="AL224" s="42"/>
      <c r="AM224" s="42"/>
      <c r="AP224" s="42">
        <f>VLOOKUP($D224,'Nội soi'!$D$9:$N$169,6,0)</f>
        <v>0</v>
      </c>
      <c r="AQ224" s="42"/>
      <c r="AR224" s="42"/>
      <c r="AS224" s="42"/>
      <c r="AU224" s="42"/>
    </row>
    <row r="225" spans="1:47" s="40" customFormat="1" ht="16.5">
      <c r="B225" s="15"/>
      <c r="C225" s="15"/>
      <c r="D225" s="15" t="str">
        <f>D224</f>
        <v>DM12</v>
      </c>
      <c r="E225" s="43"/>
      <c r="F225" s="47"/>
      <c r="G225" s="15" t="s">
        <v>221</v>
      </c>
      <c r="H225" s="15">
        <f t="shared" si="3"/>
        <v>0</v>
      </c>
      <c r="I225" s="114"/>
      <c r="J225" s="15"/>
      <c r="K225" s="45"/>
      <c r="L225" s="45"/>
      <c r="M225" s="45"/>
      <c r="N225" s="42"/>
      <c r="O225" s="45"/>
      <c r="P225" s="45"/>
      <c r="Q225" s="45"/>
      <c r="R225" s="45"/>
      <c r="S225" s="42"/>
      <c r="T225" s="42"/>
      <c r="U225" s="42"/>
      <c r="V225" s="45"/>
      <c r="W225" s="45"/>
      <c r="X225" s="42"/>
      <c r="Y225" s="42"/>
      <c r="Z225" s="42"/>
      <c r="AA225" s="42"/>
      <c r="AB225" s="42"/>
      <c r="AC225" s="45"/>
      <c r="AD225" s="42"/>
      <c r="AE225" s="316"/>
      <c r="AF225" s="299"/>
      <c r="AG225" s="163"/>
      <c r="AH225" s="47"/>
      <c r="AI225" s="42"/>
      <c r="AJ225" s="42"/>
      <c r="AK225" s="42"/>
      <c r="AL225" s="42"/>
      <c r="AM225" s="42"/>
      <c r="AP225" s="42"/>
      <c r="AQ225" s="42"/>
      <c r="AR225" s="42"/>
      <c r="AS225" s="42"/>
      <c r="AU225" s="42"/>
    </row>
    <row r="226" spans="1:47" s="40" customFormat="1" ht="16.5">
      <c r="B226" s="15"/>
      <c r="C226" s="15"/>
      <c r="D226" s="15" t="str">
        <f>D225</f>
        <v>DM12</v>
      </c>
      <c r="E226" s="43"/>
      <c r="F226" s="47"/>
      <c r="G226" s="15" t="s">
        <v>235</v>
      </c>
      <c r="H226" s="15">
        <f t="shared" si="3"/>
        <v>0</v>
      </c>
      <c r="I226" s="114"/>
      <c r="J226" s="15"/>
      <c r="K226" s="45"/>
      <c r="L226" s="45"/>
      <c r="M226" s="45"/>
      <c r="N226" s="42"/>
      <c r="O226" s="45"/>
      <c r="P226" s="45"/>
      <c r="Q226" s="45"/>
      <c r="R226" s="45"/>
      <c r="S226" s="42"/>
      <c r="T226" s="42"/>
      <c r="U226" s="42"/>
      <c r="V226" s="45"/>
      <c r="W226" s="45"/>
      <c r="X226" s="42"/>
      <c r="Y226" s="42"/>
      <c r="Z226" s="42"/>
      <c r="AA226" s="42"/>
      <c r="AB226" s="42"/>
      <c r="AC226" s="45"/>
      <c r="AD226" s="42"/>
      <c r="AE226" s="316"/>
      <c r="AF226" s="299"/>
      <c r="AG226" s="163"/>
      <c r="AH226" s="47"/>
      <c r="AI226" s="42"/>
      <c r="AJ226" s="42"/>
      <c r="AK226" s="42"/>
      <c r="AL226" s="42"/>
      <c r="AM226" s="42"/>
      <c r="AP226" s="42"/>
      <c r="AQ226" s="42"/>
      <c r="AR226" s="42"/>
      <c r="AS226" s="42"/>
      <c r="AU226" s="42"/>
    </row>
    <row r="227" spans="1:47" s="40" customFormat="1" ht="82.5">
      <c r="A227" s="40" t="s">
        <v>58</v>
      </c>
      <c r="B227" s="15">
        <f>IF($E227="","",SUBTOTAL(3,$E$7:E227))</f>
        <v>73</v>
      </c>
      <c r="C227" s="15" t="str">
        <f>A227&amp;"."&amp;B227</f>
        <v>N05.73</v>
      </c>
      <c r="D227" s="15" t="s">
        <v>387</v>
      </c>
      <c r="E227" s="43" t="s">
        <v>61</v>
      </c>
      <c r="F227" s="47" t="s">
        <v>3</v>
      </c>
      <c r="G227" s="15" t="s">
        <v>220</v>
      </c>
      <c r="H227" s="15">
        <f t="shared" si="3"/>
        <v>2650</v>
      </c>
      <c r="I227" s="114">
        <v>780</v>
      </c>
      <c r="J227" s="44">
        <f>VLOOKUP($D227,GMHS!$D$9:$N$75,5,0)</f>
        <v>960</v>
      </c>
      <c r="K227" s="45">
        <f>VLOOKUP($D227,mắt!$D$9:$N$51,5,0)</f>
        <v>540</v>
      </c>
      <c r="L227" s="45">
        <v>10</v>
      </c>
      <c r="M227" s="45">
        <f>VLOOKUP($D227,RHM!$D$9:$N$169,5,0)</f>
        <v>360</v>
      </c>
      <c r="N227" s="42"/>
      <c r="O227" s="45"/>
      <c r="P227" s="45"/>
      <c r="Q227" s="45"/>
      <c r="R227" s="45"/>
      <c r="S227" s="42"/>
      <c r="T227" s="42"/>
      <c r="U227" s="42"/>
      <c r="V227" s="45"/>
      <c r="W227" s="45"/>
      <c r="X227" s="42"/>
      <c r="Y227" s="42"/>
      <c r="Z227" s="42"/>
      <c r="AA227" s="42"/>
      <c r="AB227" s="42"/>
      <c r="AC227" s="45"/>
      <c r="AD227" s="42"/>
      <c r="AE227" s="316"/>
      <c r="AF227" s="299"/>
      <c r="AG227" s="163">
        <f>VLOOKUP($D227,ngoại!$C$10:$I$64,6,0)</f>
        <v>0</v>
      </c>
      <c r="AH227" s="47" t="str">
        <f>VLOOKUP($D227,GMHS!$D$9:$N$75,6,0)</f>
        <v>Rạch da và tổ chức dưới da trong quá trình phẫu thuật</v>
      </c>
      <c r="AI227" s="42" t="str">
        <f>VLOOKUP($D227,mắt!$D$9:$N$51,6,0)</f>
        <v>Sd cho bn mổ mí, mộng thịt</v>
      </c>
      <c r="AJ227" s="42"/>
      <c r="AK227" s="42" t="str">
        <f>VLOOKUP($D227,RHM!$D$9:$N$169,6,0)</f>
        <v>cắt nướu tiểu phẫu răng khôn, cắt lợi trùm răng khôn, cắt nướu triển dưỡng</v>
      </c>
      <c r="AL227" s="42"/>
      <c r="AM227" s="42"/>
      <c r="AP227" s="42">
        <f>VLOOKUP($D227,'Nội soi'!$D$9:$N$169,6,0)</f>
        <v>0</v>
      </c>
      <c r="AQ227" s="42"/>
      <c r="AR227" s="42"/>
      <c r="AS227" s="42"/>
      <c r="AU227" s="42"/>
    </row>
    <row r="228" spans="1:47" s="40" customFormat="1" ht="16.5">
      <c r="B228" s="15"/>
      <c r="C228" s="15"/>
      <c r="D228" s="15" t="str">
        <f>D227</f>
        <v>DM15</v>
      </c>
      <c r="E228" s="43"/>
      <c r="F228" s="47"/>
      <c r="G228" s="15" t="s">
        <v>221</v>
      </c>
      <c r="H228" s="15">
        <f t="shared" si="3"/>
        <v>0</v>
      </c>
      <c r="I228" s="114"/>
      <c r="J228" s="15"/>
      <c r="K228" s="45"/>
      <c r="L228" s="45"/>
      <c r="M228" s="45"/>
      <c r="N228" s="42"/>
      <c r="O228" s="45"/>
      <c r="P228" s="45"/>
      <c r="Q228" s="45"/>
      <c r="R228" s="45"/>
      <c r="S228" s="42"/>
      <c r="T228" s="42"/>
      <c r="U228" s="42"/>
      <c r="V228" s="45"/>
      <c r="W228" s="45"/>
      <c r="X228" s="42"/>
      <c r="Y228" s="42"/>
      <c r="Z228" s="42"/>
      <c r="AA228" s="42"/>
      <c r="AB228" s="42"/>
      <c r="AC228" s="45"/>
      <c r="AD228" s="42"/>
      <c r="AE228" s="316"/>
      <c r="AF228" s="299"/>
      <c r="AG228" s="163"/>
      <c r="AH228" s="47"/>
      <c r="AI228" s="42"/>
      <c r="AJ228" s="42"/>
      <c r="AK228" s="42"/>
      <c r="AL228" s="42"/>
      <c r="AM228" s="42"/>
      <c r="AP228" s="42"/>
      <c r="AQ228" s="42"/>
      <c r="AR228" s="42"/>
      <c r="AS228" s="42"/>
      <c r="AU228" s="42"/>
    </row>
    <row r="229" spans="1:47" s="40" customFormat="1" ht="16.5">
      <c r="B229" s="15"/>
      <c r="C229" s="15"/>
      <c r="D229" s="15" t="str">
        <f>D228</f>
        <v>DM15</v>
      </c>
      <c r="E229" s="43"/>
      <c r="F229" s="47"/>
      <c r="G229" s="15" t="s">
        <v>235</v>
      </c>
      <c r="H229" s="15">
        <f t="shared" si="3"/>
        <v>0</v>
      </c>
      <c r="I229" s="114"/>
      <c r="J229" s="15"/>
      <c r="K229" s="45"/>
      <c r="L229" s="45"/>
      <c r="M229" s="45"/>
      <c r="N229" s="42"/>
      <c r="O229" s="45"/>
      <c r="P229" s="45"/>
      <c r="Q229" s="45"/>
      <c r="R229" s="45"/>
      <c r="S229" s="42"/>
      <c r="T229" s="42"/>
      <c r="U229" s="42"/>
      <c r="V229" s="45"/>
      <c r="W229" s="45"/>
      <c r="X229" s="42"/>
      <c r="Y229" s="42"/>
      <c r="Z229" s="42"/>
      <c r="AA229" s="42"/>
      <c r="AB229" s="42"/>
      <c r="AC229" s="45"/>
      <c r="AD229" s="42"/>
      <c r="AE229" s="316"/>
      <c r="AF229" s="299"/>
      <c r="AG229" s="163"/>
      <c r="AH229" s="47"/>
      <c r="AI229" s="42"/>
      <c r="AJ229" s="42"/>
      <c r="AK229" s="42"/>
      <c r="AL229" s="42"/>
      <c r="AM229" s="42"/>
      <c r="AP229" s="42"/>
      <c r="AQ229" s="42"/>
      <c r="AR229" s="42"/>
      <c r="AS229" s="42"/>
      <c r="AU229" s="42"/>
    </row>
    <row r="230" spans="1:47" s="40" customFormat="1" ht="16.5">
      <c r="B230" s="13" t="s">
        <v>62</v>
      </c>
      <c r="C230" s="24" t="s">
        <v>63</v>
      </c>
      <c r="D230" s="24" t="str">
        <f>D229</f>
        <v>DM15</v>
      </c>
      <c r="E230" s="50"/>
      <c r="F230" s="22"/>
      <c r="G230" s="22"/>
      <c r="H230" s="15">
        <f t="shared" si="3"/>
        <v>0</v>
      </c>
      <c r="I230" s="114"/>
      <c r="J230" s="15"/>
      <c r="K230" s="45"/>
      <c r="L230" s="45"/>
      <c r="M230" s="45"/>
      <c r="N230" s="42"/>
      <c r="O230" s="45"/>
      <c r="P230" s="45"/>
      <c r="Q230" s="45"/>
      <c r="R230" s="45"/>
      <c r="S230" s="42"/>
      <c r="T230" s="42"/>
      <c r="U230" s="42"/>
      <c r="V230" s="45"/>
      <c r="W230" s="45"/>
      <c r="X230" s="42"/>
      <c r="Y230" s="42"/>
      <c r="Z230" s="42"/>
      <c r="AA230" s="42"/>
      <c r="AB230" s="42"/>
      <c r="AC230" s="45"/>
      <c r="AD230" s="42"/>
      <c r="AE230" s="316"/>
      <c r="AF230" s="299"/>
      <c r="AG230" s="163"/>
      <c r="AH230" s="47"/>
      <c r="AI230" s="42"/>
      <c r="AJ230" s="42"/>
      <c r="AK230" s="42"/>
      <c r="AL230" s="42"/>
      <c r="AM230" s="42"/>
      <c r="AP230" s="42"/>
      <c r="AQ230" s="42"/>
      <c r="AR230" s="42"/>
      <c r="AS230" s="42"/>
      <c r="AU230" s="42"/>
    </row>
    <row r="231" spans="1:47" s="40" customFormat="1" ht="49.5">
      <c r="A231" s="40" t="s">
        <v>62</v>
      </c>
      <c r="B231" s="15">
        <f>IF($E231="","",SUBTOTAL(3,$E$7:E231))</f>
        <v>74</v>
      </c>
      <c r="C231" s="15" t="str">
        <f>A231&amp;"."&amp;B231</f>
        <v>N06.74</v>
      </c>
      <c r="D231" s="15" t="s">
        <v>388</v>
      </c>
      <c r="E231" s="43" t="s">
        <v>64</v>
      </c>
      <c r="F231" s="47" t="s">
        <v>115</v>
      </c>
      <c r="G231" s="15" t="s">
        <v>220</v>
      </c>
      <c r="H231" s="15">
        <f t="shared" si="3"/>
        <v>1440</v>
      </c>
      <c r="I231" s="114">
        <f>VLOOKUP($D231,ngoại!$C$10:$I$64,5,0)</f>
        <v>1440</v>
      </c>
      <c r="J231" s="15"/>
      <c r="K231" s="45"/>
      <c r="L231" s="45"/>
      <c r="M231" s="45"/>
      <c r="N231" s="42"/>
      <c r="O231" s="45"/>
      <c r="P231" s="45"/>
      <c r="Q231" s="45"/>
      <c r="R231" s="45"/>
      <c r="S231" s="42"/>
      <c r="T231" s="42"/>
      <c r="U231" s="42"/>
      <c r="V231" s="45"/>
      <c r="W231" s="45"/>
      <c r="X231" s="42"/>
      <c r="Y231" s="42"/>
      <c r="Z231" s="42"/>
      <c r="AA231" s="42"/>
      <c r="AB231" s="42"/>
      <c r="AC231" s="45"/>
      <c r="AD231" s="42"/>
      <c r="AE231" s="316"/>
      <c r="AF231" s="299"/>
      <c r="AG231" s="163" t="str">
        <f>VLOOKUP($D231,ngoại!$C$10:$I$64,6,0)</f>
        <v>Dùng trong các trường hợp gãy xương, sau phẫu thuật, điều trị xương khớp</v>
      </c>
      <c r="AH231" s="47"/>
      <c r="AI231" s="42"/>
      <c r="AJ231" s="42"/>
      <c r="AK231" s="42"/>
      <c r="AL231" s="42"/>
      <c r="AM231" s="42"/>
      <c r="AP231" s="42">
        <f>VLOOKUP($D231,'Nội soi'!$D$9:$N$169,6,0)</f>
        <v>0</v>
      </c>
      <c r="AQ231" s="42"/>
      <c r="AR231" s="42"/>
      <c r="AS231" s="42"/>
      <c r="AU231" s="42"/>
    </row>
    <row r="232" spans="1:47" s="40" customFormat="1" ht="16.5">
      <c r="B232" s="15"/>
      <c r="C232" s="15"/>
      <c r="D232" s="15" t="str">
        <f>D231</f>
        <v>BB10</v>
      </c>
      <c r="E232" s="43"/>
      <c r="F232" s="47"/>
      <c r="G232" s="15" t="s">
        <v>221</v>
      </c>
      <c r="H232" s="15">
        <f t="shared" si="3"/>
        <v>0</v>
      </c>
      <c r="I232" s="114"/>
      <c r="J232" s="15"/>
      <c r="K232" s="45"/>
      <c r="L232" s="45"/>
      <c r="M232" s="45"/>
      <c r="N232" s="42"/>
      <c r="O232" s="45"/>
      <c r="P232" s="45"/>
      <c r="Q232" s="45"/>
      <c r="R232" s="45"/>
      <c r="S232" s="42"/>
      <c r="T232" s="42"/>
      <c r="U232" s="42"/>
      <c r="V232" s="45"/>
      <c r="W232" s="45"/>
      <c r="X232" s="42"/>
      <c r="Y232" s="42"/>
      <c r="Z232" s="42"/>
      <c r="AA232" s="42"/>
      <c r="AB232" s="42"/>
      <c r="AC232" s="45"/>
      <c r="AD232" s="42"/>
      <c r="AE232" s="316"/>
      <c r="AF232" s="299"/>
      <c r="AG232" s="163"/>
      <c r="AH232" s="47"/>
      <c r="AI232" s="42"/>
      <c r="AJ232" s="42"/>
      <c r="AK232" s="42"/>
      <c r="AL232" s="42"/>
      <c r="AM232" s="42"/>
      <c r="AP232" s="42"/>
      <c r="AQ232" s="42"/>
      <c r="AR232" s="42"/>
      <c r="AS232" s="42"/>
      <c r="AU232" s="42"/>
    </row>
    <row r="233" spans="1:47" s="40" customFormat="1" ht="16.5">
      <c r="B233" s="15"/>
      <c r="C233" s="15"/>
      <c r="D233" s="15" t="str">
        <f>D232</f>
        <v>BB10</v>
      </c>
      <c r="E233" s="43"/>
      <c r="F233" s="47"/>
      <c r="G233" s="15" t="s">
        <v>235</v>
      </c>
      <c r="H233" s="15">
        <f t="shared" si="3"/>
        <v>0</v>
      </c>
      <c r="I233" s="114"/>
      <c r="J233" s="15"/>
      <c r="K233" s="45"/>
      <c r="L233" s="45"/>
      <c r="M233" s="45"/>
      <c r="N233" s="42"/>
      <c r="O233" s="45"/>
      <c r="P233" s="45"/>
      <c r="Q233" s="45"/>
      <c r="R233" s="45"/>
      <c r="S233" s="42"/>
      <c r="T233" s="42"/>
      <c r="U233" s="42"/>
      <c r="V233" s="45"/>
      <c r="W233" s="45"/>
      <c r="X233" s="42"/>
      <c r="Y233" s="42"/>
      <c r="Z233" s="42"/>
      <c r="AA233" s="42"/>
      <c r="AB233" s="42"/>
      <c r="AC233" s="45"/>
      <c r="AD233" s="42"/>
      <c r="AE233" s="316"/>
      <c r="AF233" s="299"/>
      <c r="AG233" s="163"/>
      <c r="AH233" s="47"/>
      <c r="AI233" s="42"/>
      <c r="AJ233" s="42"/>
      <c r="AK233" s="42"/>
      <c r="AL233" s="42"/>
      <c r="AM233" s="42"/>
      <c r="AP233" s="42"/>
      <c r="AQ233" s="42"/>
      <c r="AR233" s="42"/>
      <c r="AS233" s="42"/>
      <c r="AU233" s="42"/>
    </row>
    <row r="234" spans="1:47" s="40" customFormat="1" ht="16.5">
      <c r="A234" s="40" t="s">
        <v>62</v>
      </c>
      <c r="B234" s="15">
        <f>IF($E234="","",SUBTOTAL(3,$E$7:E234))</f>
        <v>75</v>
      </c>
      <c r="C234" s="15" t="str">
        <f>A234&amp;"."&amp;B234</f>
        <v>N06.75</v>
      </c>
      <c r="D234" s="15" t="s">
        <v>389</v>
      </c>
      <c r="E234" s="43" t="s">
        <v>65</v>
      </c>
      <c r="F234" s="47" t="s">
        <v>115</v>
      </c>
      <c r="G234" s="15" t="s">
        <v>220</v>
      </c>
      <c r="H234" s="15">
        <f t="shared" si="3"/>
        <v>1200</v>
      </c>
      <c r="I234" s="114">
        <f>VLOOKUP($D234,ngoại!$C$10:$I$64,5,0)</f>
        <v>1200</v>
      </c>
      <c r="J234" s="15"/>
      <c r="K234" s="45"/>
      <c r="L234" s="45"/>
      <c r="M234" s="45"/>
      <c r="N234" s="42"/>
      <c r="O234" s="45"/>
      <c r="P234" s="45"/>
      <c r="Q234" s="45"/>
      <c r="R234" s="45"/>
      <c r="S234" s="42"/>
      <c r="T234" s="42"/>
      <c r="U234" s="42"/>
      <c r="V234" s="45"/>
      <c r="W234" s="45"/>
      <c r="X234" s="42"/>
      <c r="Y234" s="42"/>
      <c r="Z234" s="42"/>
      <c r="AA234" s="42"/>
      <c r="AB234" s="42"/>
      <c r="AC234" s="45"/>
      <c r="AD234" s="42"/>
      <c r="AE234" s="316"/>
      <c r="AF234" s="299"/>
      <c r="AG234" s="163">
        <f>VLOOKUP($D234,ngoại!$C$10:$I$64,6,0)</f>
        <v>0</v>
      </c>
      <c r="AH234" s="47"/>
      <c r="AI234" s="42"/>
      <c r="AJ234" s="42"/>
      <c r="AK234" s="42"/>
      <c r="AL234" s="42"/>
      <c r="AM234" s="42"/>
      <c r="AP234" s="42">
        <f>VLOOKUP($D234,'Nội soi'!$D$9:$N$169,6,0)</f>
        <v>0</v>
      </c>
      <c r="AQ234" s="42"/>
      <c r="AR234" s="42"/>
      <c r="AS234" s="42"/>
      <c r="AU234" s="42"/>
    </row>
    <row r="235" spans="1:47" s="40" customFormat="1" ht="16.5">
      <c r="B235" s="15"/>
      <c r="C235" s="15"/>
      <c r="D235" s="15" t="str">
        <f>D234</f>
        <v>BB15</v>
      </c>
      <c r="E235" s="43"/>
      <c r="F235" s="47"/>
      <c r="G235" s="15" t="s">
        <v>221</v>
      </c>
      <c r="H235" s="15">
        <f t="shared" si="3"/>
        <v>0</v>
      </c>
      <c r="I235" s="114"/>
      <c r="J235" s="15"/>
      <c r="K235" s="45"/>
      <c r="L235" s="45"/>
      <c r="M235" s="45"/>
      <c r="N235" s="42"/>
      <c r="O235" s="45"/>
      <c r="P235" s="45"/>
      <c r="Q235" s="45"/>
      <c r="R235" s="45"/>
      <c r="S235" s="42"/>
      <c r="T235" s="42"/>
      <c r="U235" s="42"/>
      <c r="V235" s="45"/>
      <c r="W235" s="45"/>
      <c r="X235" s="42"/>
      <c r="Y235" s="42"/>
      <c r="Z235" s="42"/>
      <c r="AA235" s="42"/>
      <c r="AB235" s="42"/>
      <c r="AC235" s="45"/>
      <c r="AD235" s="42"/>
      <c r="AE235" s="316"/>
      <c r="AF235" s="299"/>
      <c r="AG235" s="163"/>
      <c r="AH235" s="47"/>
      <c r="AI235" s="42"/>
      <c r="AJ235" s="42"/>
      <c r="AK235" s="42"/>
      <c r="AL235" s="42"/>
      <c r="AM235" s="42"/>
      <c r="AP235" s="42"/>
      <c r="AQ235" s="42"/>
      <c r="AR235" s="42"/>
      <c r="AS235" s="42"/>
      <c r="AU235" s="42"/>
    </row>
    <row r="236" spans="1:47" s="40" customFormat="1" ht="16.5">
      <c r="B236" s="15"/>
      <c r="C236" s="15"/>
      <c r="D236" s="15" t="str">
        <f>D235</f>
        <v>BB15</v>
      </c>
      <c r="E236" s="43"/>
      <c r="F236" s="47"/>
      <c r="G236" s="15" t="s">
        <v>235</v>
      </c>
      <c r="H236" s="15">
        <f t="shared" si="3"/>
        <v>0</v>
      </c>
      <c r="I236" s="114"/>
      <c r="J236" s="15"/>
      <c r="K236" s="45"/>
      <c r="L236" s="45"/>
      <c r="M236" s="45"/>
      <c r="N236" s="42"/>
      <c r="O236" s="45"/>
      <c r="P236" s="45"/>
      <c r="Q236" s="45"/>
      <c r="R236" s="45"/>
      <c r="S236" s="42"/>
      <c r="T236" s="42"/>
      <c r="U236" s="42"/>
      <c r="V236" s="45"/>
      <c r="W236" s="45"/>
      <c r="X236" s="42"/>
      <c r="Y236" s="42"/>
      <c r="Z236" s="42"/>
      <c r="AA236" s="42"/>
      <c r="AB236" s="42"/>
      <c r="AC236" s="45"/>
      <c r="AD236" s="42"/>
      <c r="AE236" s="316"/>
      <c r="AF236" s="299"/>
      <c r="AG236" s="163"/>
      <c r="AH236" s="47"/>
      <c r="AI236" s="42"/>
      <c r="AJ236" s="42"/>
      <c r="AK236" s="42"/>
      <c r="AL236" s="42"/>
      <c r="AM236" s="42"/>
      <c r="AP236" s="42"/>
      <c r="AQ236" s="42"/>
      <c r="AR236" s="42"/>
      <c r="AS236" s="42"/>
      <c r="AU236" s="42"/>
    </row>
    <row r="237" spans="1:47" s="40" customFormat="1" ht="115.5">
      <c r="A237" s="40" t="s">
        <v>62</v>
      </c>
      <c r="B237" s="15">
        <f>IF($E237="","",SUBTOTAL(3,$E$7:E237))</f>
        <v>76</v>
      </c>
      <c r="C237" s="15" t="str">
        <f>A237&amp;"."&amp;B237</f>
        <v>N06.76</v>
      </c>
      <c r="D237" s="15" t="s">
        <v>390</v>
      </c>
      <c r="E237" s="43" t="s">
        <v>66</v>
      </c>
      <c r="F237" s="47" t="s">
        <v>115</v>
      </c>
      <c r="G237" s="15" t="s">
        <v>220</v>
      </c>
      <c r="H237" s="15">
        <f t="shared" si="3"/>
        <v>120</v>
      </c>
      <c r="I237" s="114">
        <f>VLOOKUP($D237,ngoại!$C$10:$I$64,5,0)</f>
        <v>120</v>
      </c>
      <c r="J237" s="15"/>
      <c r="K237" s="45"/>
      <c r="L237" s="45"/>
      <c r="M237" s="45"/>
      <c r="N237" s="42"/>
      <c r="O237" s="45"/>
      <c r="P237" s="45"/>
      <c r="Q237" s="45"/>
      <c r="R237" s="45"/>
      <c r="S237" s="42"/>
      <c r="T237" s="42"/>
      <c r="U237" s="42"/>
      <c r="V237" s="45"/>
      <c r="W237" s="45"/>
      <c r="X237" s="42"/>
      <c r="Y237" s="42"/>
      <c r="Z237" s="42"/>
      <c r="AA237" s="42"/>
      <c r="AB237" s="42"/>
      <c r="AC237" s="45"/>
      <c r="AD237" s="42"/>
      <c r="AE237" s="316"/>
      <c r="AF237" s="299"/>
      <c r="AG237" s="163" t="str">
        <f>VLOOKUP($D237,ngoại!$C$10:$I$64,6,0)</f>
        <v>Cố định băng gạc, quấn giữ nẹp bột, băng ép và băng hỗ trợ trong bong gân, giãn dây chằng...
- Băng nén ép cầm máu, giữ vật liệu băng đó tại chỗ không bị xê dịch.</v>
      </c>
      <c r="AH237" s="47"/>
      <c r="AI237" s="42"/>
      <c r="AJ237" s="42"/>
      <c r="AK237" s="42"/>
      <c r="AL237" s="42"/>
      <c r="AM237" s="42"/>
      <c r="AP237" s="42">
        <f>VLOOKUP($D237,'Nội soi'!$D$9:$N$169,6,0)</f>
        <v>0</v>
      </c>
      <c r="AQ237" s="42"/>
      <c r="AR237" s="42"/>
      <c r="AS237" s="42"/>
      <c r="AU237" s="42"/>
    </row>
    <row r="238" spans="1:47" s="40" customFormat="1" ht="16.5">
      <c r="B238" s="15"/>
      <c r="C238" s="15"/>
      <c r="D238" s="15" t="str">
        <f>D237</f>
        <v>BT2M</v>
      </c>
      <c r="E238" s="43"/>
      <c r="F238" s="47"/>
      <c r="G238" s="15" t="s">
        <v>221</v>
      </c>
      <c r="H238" s="15">
        <f t="shared" si="3"/>
        <v>0</v>
      </c>
      <c r="I238" s="114"/>
      <c r="J238" s="15"/>
      <c r="K238" s="45"/>
      <c r="L238" s="45"/>
      <c r="M238" s="45"/>
      <c r="N238" s="42"/>
      <c r="O238" s="45"/>
      <c r="P238" s="45"/>
      <c r="Q238" s="45"/>
      <c r="R238" s="45"/>
      <c r="S238" s="42"/>
      <c r="T238" s="42"/>
      <c r="U238" s="42"/>
      <c r="V238" s="45"/>
      <c r="W238" s="45"/>
      <c r="X238" s="42"/>
      <c r="Y238" s="42"/>
      <c r="Z238" s="42"/>
      <c r="AA238" s="42"/>
      <c r="AB238" s="42"/>
      <c r="AC238" s="45"/>
      <c r="AD238" s="42"/>
      <c r="AE238" s="316"/>
      <c r="AF238" s="299"/>
      <c r="AG238" s="163"/>
      <c r="AH238" s="47"/>
      <c r="AI238" s="42"/>
      <c r="AJ238" s="42"/>
      <c r="AK238" s="42"/>
      <c r="AL238" s="42"/>
      <c r="AM238" s="42"/>
      <c r="AP238" s="42"/>
      <c r="AQ238" s="42"/>
      <c r="AR238" s="42"/>
      <c r="AS238" s="42"/>
      <c r="AU238" s="42"/>
    </row>
    <row r="239" spans="1:47" s="40" customFormat="1" ht="16.5">
      <c r="B239" s="15"/>
      <c r="C239" s="15"/>
      <c r="D239" s="15" t="str">
        <f>D238</f>
        <v>BT2M</v>
      </c>
      <c r="E239" s="43"/>
      <c r="F239" s="47"/>
      <c r="G239" s="15" t="s">
        <v>235</v>
      </c>
      <c r="H239" s="15">
        <f t="shared" si="3"/>
        <v>0</v>
      </c>
      <c r="I239" s="114"/>
      <c r="J239" s="15"/>
      <c r="K239" s="45"/>
      <c r="L239" s="45"/>
      <c r="M239" s="45"/>
      <c r="N239" s="42"/>
      <c r="O239" s="45"/>
      <c r="P239" s="45"/>
      <c r="Q239" s="45"/>
      <c r="R239" s="45"/>
      <c r="S239" s="42"/>
      <c r="T239" s="42"/>
      <c r="U239" s="42"/>
      <c r="V239" s="45"/>
      <c r="W239" s="45"/>
      <c r="X239" s="42"/>
      <c r="Y239" s="42"/>
      <c r="Z239" s="42"/>
      <c r="AA239" s="42"/>
      <c r="AB239" s="42"/>
      <c r="AC239" s="45"/>
      <c r="AD239" s="42"/>
      <c r="AE239" s="316"/>
      <c r="AF239" s="299"/>
      <c r="AG239" s="163"/>
      <c r="AH239" s="47"/>
      <c r="AI239" s="42"/>
      <c r="AJ239" s="42"/>
      <c r="AK239" s="42"/>
      <c r="AL239" s="42"/>
      <c r="AM239" s="42"/>
      <c r="AP239" s="42"/>
      <c r="AQ239" s="42"/>
      <c r="AR239" s="42"/>
      <c r="AS239" s="42"/>
      <c r="AU239" s="42"/>
    </row>
    <row r="240" spans="1:47" s="40" customFormat="1" ht="148.5">
      <c r="A240" s="40" t="s">
        <v>62</v>
      </c>
      <c r="B240" s="15">
        <f>IF($E240="","",SUBTOTAL(3,$E$7:E240))</f>
        <v>77</v>
      </c>
      <c r="C240" s="15" t="str">
        <f>A240&amp;"."&amp;B240</f>
        <v>N06.77</v>
      </c>
      <c r="D240" s="15" t="s">
        <v>391</v>
      </c>
      <c r="E240" s="43" t="s">
        <v>67</v>
      </c>
      <c r="F240" s="47" t="s">
        <v>115</v>
      </c>
      <c r="G240" s="15" t="s">
        <v>220</v>
      </c>
      <c r="H240" s="15">
        <f t="shared" si="3"/>
        <v>816</v>
      </c>
      <c r="I240" s="114">
        <f>VLOOKUP($D240,ngoại!$C$10:$I$64,5,0)</f>
        <v>300</v>
      </c>
      <c r="J240" s="44">
        <f>VLOOKUP($D240,GMHS!$D$9:$N$75,5,0)</f>
        <v>180</v>
      </c>
      <c r="K240" s="45">
        <f>VLOOKUP($D240,mắt!$D$9:$N$51,5,0)</f>
        <v>96</v>
      </c>
      <c r="L240" s="45"/>
      <c r="M240" s="45"/>
      <c r="N240" s="45">
        <f>VLOOKUP($D240,cc!$D$9:$N$92,5,0)</f>
        <v>240</v>
      </c>
      <c r="O240" s="45"/>
      <c r="P240" s="45"/>
      <c r="Q240" s="45"/>
      <c r="R240" s="45"/>
      <c r="S240" s="42"/>
      <c r="T240" s="42"/>
      <c r="U240" s="42"/>
      <c r="V240" s="45"/>
      <c r="W240" s="45"/>
      <c r="X240" s="42"/>
      <c r="Y240" s="42"/>
      <c r="Z240" s="42"/>
      <c r="AA240" s="42"/>
      <c r="AB240" s="42"/>
      <c r="AC240" s="45"/>
      <c r="AD240" s="42"/>
      <c r="AE240" s="316"/>
      <c r="AF240" s="299"/>
      <c r="AG240" s="163" t="str">
        <f>VLOOKUP($D240,ngoại!$C$10:$I$64,6,0)</f>
        <v>Cố định băng gạc, quấn giữ nẹp bột, băng ép và băng hỗ trợ trong bong gân, giãn dây chằng...
- Băng nén ép cầm máu, giữ vật liệu băng đó tại chỗ không bị xê dịch.</v>
      </c>
      <c r="AH240" s="47" t="str">
        <f>VLOOKUP($D240,GMHS!$D$9:$N$75,6,0)</f>
        <v>Được sử dụng để băng ép cầm máu, cố định trong các trường hợp phẫu thuật cơ, xương, khớp…</v>
      </c>
      <c r="AI240" s="42" t="str">
        <f>VLOOKUP($D240,mắt!$D$9:$N$51,6,0)</f>
        <v>Sd cho bn mổ mí</v>
      </c>
      <c r="AJ240" s="42"/>
      <c r="AK240" s="42"/>
      <c r="AL240" s="42" t="str">
        <f>VLOOKUP($D240,cc!$D$9:$N$92,6,0)</f>
        <v>băng ép cầm máu, chấn thương</v>
      </c>
      <c r="AM240" s="42"/>
      <c r="AP240" s="42">
        <f>VLOOKUP($D240,'Nội soi'!$D$9:$N$169,6,0)</f>
        <v>0</v>
      </c>
      <c r="AQ240" s="42"/>
      <c r="AR240" s="42"/>
      <c r="AS240" s="42"/>
      <c r="AU240" s="42"/>
    </row>
    <row r="241" spans="1:47" s="40" customFormat="1" ht="16.5">
      <c r="B241" s="15"/>
      <c r="C241" s="15"/>
      <c r="D241" s="15" t="str">
        <f>D240</f>
        <v>BT3M</v>
      </c>
      <c r="E241" s="43"/>
      <c r="F241" s="47"/>
      <c r="G241" s="15" t="s">
        <v>221</v>
      </c>
      <c r="H241" s="15">
        <f t="shared" si="3"/>
        <v>0</v>
      </c>
      <c r="I241" s="114"/>
      <c r="J241" s="15"/>
      <c r="K241" s="45"/>
      <c r="L241" s="45"/>
      <c r="M241" s="45"/>
      <c r="N241" s="42"/>
      <c r="O241" s="45"/>
      <c r="P241" s="45"/>
      <c r="Q241" s="45"/>
      <c r="R241" s="45"/>
      <c r="S241" s="42"/>
      <c r="T241" s="42"/>
      <c r="U241" s="42"/>
      <c r="V241" s="45"/>
      <c r="W241" s="45"/>
      <c r="X241" s="42"/>
      <c r="Y241" s="42"/>
      <c r="Z241" s="42"/>
      <c r="AA241" s="42"/>
      <c r="AB241" s="42"/>
      <c r="AC241" s="45"/>
      <c r="AD241" s="42"/>
      <c r="AE241" s="316"/>
      <c r="AF241" s="299"/>
      <c r="AG241" s="163"/>
      <c r="AH241" s="47"/>
      <c r="AI241" s="42"/>
      <c r="AJ241" s="42"/>
      <c r="AK241" s="42"/>
      <c r="AL241" s="42"/>
      <c r="AM241" s="42"/>
      <c r="AP241" s="42"/>
      <c r="AQ241" s="42"/>
      <c r="AR241" s="42"/>
      <c r="AS241" s="42"/>
      <c r="AU241" s="42"/>
    </row>
    <row r="242" spans="1:47" s="40" customFormat="1" ht="16.5">
      <c r="B242" s="15"/>
      <c r="C242" s="15"/>
      <c r="D242" s="15" t="str">
        <f>D241</f>
        <v>BT3M</v>
      </c>
      <c r="E242" s="43"/>
      <c r="F242" s="47"/>
      <c r="G242" s="15" t="s">
        <v>235</v>
      </c>
      <c r="H242" s="15">
        <f t="shared" si="3"/>
        <v>0</v>
      </c>
      <c r="I242" s="114"/>
      <c r="J242" s="15"/>
      <c r="K242" s="45"/>
      <c r="L242" s="45"/>
      <c r="M242" s="45"/>
      <c r="N242" s="42"/>
      <c r="O242" s="45"/>
      <c r="P242" s="45"/>
      <c r="Q242" s="45"/>
      <c r="R242" s="45"/>
      <c r="S242" s="42"/>
      <c r="T242" s="42"/>
      <c r="U242" s="42"/>
      <c r="V242" s="45"/>
      <c r="W242" s="45"/>
      <c r="X242" s="42"/>
      <c r="Y242" s="42"/>
      <c r="Z242" s="42"/>
      <c r="AA242" s="42"/>
      <c r="AB242" s="42"/>
      <c r="AC242" s="45"/>
      <c r="AD242" s="42"/>
      <c r="AE242" s="316"/>
      <c r="AF242" s="299"/>
      <c r="AG242" s="163"/>
      <c r="AH242" s="47"/>
      <c r="AI242" s="42"/>
      <c r="AJ242" s="42"/>
      <c r="AK242" s="42"/>
      <c r="AL242" s="42"/>
      <c r="AM242" s="42"/>
      <c r="AP242" s="42"/>
      <c r="AQ242" s="42"/>
      <c r="AR242" s="42"/>
      <c r="AS242" s="42"/>
      <c r="AU242" s="42"/>
    </row>
    <row r="243" spans="1:47" s="40" customFormat="1" ht="33">
      <c r="A243" s="40" t="s">
        <v>62</v>
      </c>
      <c r="B243" s="15">
        <f>IF($E243="","",SUBTOTAL(3,$E$7:E243))</f>
        <v>78</v>
      </c>
      <c r="C243" s="15" t="str">
        <f>A243&amp;"."&amp;B243</f>
        <v>N06.78</v>
      </c>
      <c r="D243" s="15" t="s">
        <v>392</v>
      </c>
      <c r="E243" s="43" t="s">
        <v>68</v>
      </c>
      <c r="F243" s="47" t="s">
        <v>115</v>
      </c>
      <c r="G243" s="15" t="s">
        <v>220</v>
      </c>
      <c r="H243" s="15">
        <f t="shared" si="3"/>
        <v>2810</v>
      </c>
      <c r="I243" s="114">
        <v>1560</v>
      </c>
      <c r="J243" s="15"/>
      <c r="K243" s="45"/>
      <c r="L243" s="45"/>
      <c r="M243" s="45"/>
      <c r="N243" s="45">
        <f>VLOOKUP($D243,cc!$D$9:$N$92,5,0)</f>
        <v>1200</v>
      </c>
      <c r="O243" s="45">
        <f>VLOOKUP($D243,Nội!$D$9:$N$52,5,0)</f>
        <v>50</v>
      </c>
      <c r="P243" s="45"/>
      <c r="Q243" s="45"/>
      <c r="R243" s="45"/>
      <c r="S243" s="42"/>
      <c r="T243" s="42"/>
      <c r="U243" s="42"/>
      <c r="V243" s="45"/>
      <c r="W243" s="45"/>
      <c r="X243" s="42"/>
      <c r="Y243" s="42"/>
      <c r="Z243" s="42"/>
      <c r="AA243" s="42"/>
      <c r="AB243" s="42"/>
      <c r="AC243" s="45"/>
      <c r="AD243" s="42"/>
      <c r="AE243" s="316"/>
      <c r="AF243" s="299"/>
      <c r="AG243" s="163" t="str">
        <f>VLOOKUP($D243,ngoại!$C$10:$I$64,6,0)</f>
        <v>Dùng băng vết thương, cố định treo tay</v>
      </c>
      <c r="AH243" s="47"/>
      <c r="AI243" s="42"/>
      <c r="AJ243" s="42"/>
      <c r="AK243" s="42"/>
      <c r="AL243" s="42" t="str">
        <f>VLOOKUP($D243,cc!$D$9:$N$92,6,0)</f>
        <v>băng vết thương</v>
      </c>
      <c r="AM243" s="42" t="str">
        <f>VLOOKUP($D243,Nội!$D$9:$N$52,6,0)</f>
        <v>Băng vết thương cho NB</v>
      </c>
      <c r="AP243" s="42">
        <f>VLOOKUP($D243,'Nội soi'!$D$9:$N$169,6,0)</f>
        <v>0</v>
      </c>
      <c r="AQ243" s="42"/>
      <c r="AR243" s="42"/>
      <c r="AS243" s="42"/>
      <c r="AU243" s="42"/>
    </row>
    <row r="244" spans="1:47" s="40" customFormat="1" ht="16.5">
      <c r="B244" s="15"/>
      <c r="C244" s="15"/>
      <c r="D244" s="15" t="str">
        <f>D243</f>
        <v>BC09</v>
      </c>
      <c r="E244" s="43"/>
      <c r="F244" s="47"/>
      <c r="G244" s="15" t="s">
        <v>221</v>
      </c>
      <c r="H244" s="15">
        <f t="shared" si="3"/>
        <v>0</v>
      </c>
      <c r="I244" s="114"/>
      <c r="J244" s="15"/>
      <c r="K244" s="45"/>
      <c r="L244" s="45"/>
      <c r="M244" s="45"/>
      <c r="N244" s="42"/>
      <c r="O244" s="45"/>
      <c r="P244" s="45"/>
      <c r="Q244" s="45"/>
      <c r="R244" s="45"/>
      <c r="S244" s="42"/>
      <c r="T244" s="42"/>
      <c r="U244" s="42"/>
      <c r="V244" s="45"/>
      <c r="W244" s="45"/>
      <c r="X244" s="42"/>
      <c r="Y244" s="42"/>
      <c r="Z244" s="42"/>
      <c r="AA244" s="42"/>
      <c r="AB244" s="42"/>
      <c r="AC244" s="45"/>
      <c r="AD244" s="42"/>
      <c r="AE244" s="316"/>
      <c r="AF244" s="299"/>
      <c r="AG244" s="163"/>
      <c r="AH244" s="47"/>
      <c r="AI244" s="42"/>
      <c r="AJ244" s="42"/>
      <c r="AK244" s="42"/>
      <c r="AL244" s="42"/>
      <c r="AM244" s="42"/>
      <c r="AP244" s="42"/>
      <c r="AQ244" s="42"/>
      <c r="AR244" s="42"/>
      <c r="AS244" s="42"/>
      <c r="AU244" s="42"/>
    </row>
    <row r="245" spans="1:47" s="40" customFormat="1" ht="16.5">
      <c r="B245" s="15"/>
      <c r="C245" s="15"/>
      <c r="D245" s="15" t="str">
        <f>D244</f>
        <v>BC09</v>
      </c>
      <c r="E245" s="43"/>
      <c r="F245" s="47"/>
      <c r="G245" s="15" t="s">
        <v>235</v>
      </c>
      <c r="H245" s="15">
        <f t="shared" si="3"/>
        <v>0</v>
      </c>
      <c r="I245" s="114"/>
      <c r="J245" s="15"/>
      <c r="K245" s="45"/>
      <c r="L245" s="45"/>
      <c r="M245" s="45"/>
      <c r="N245" s="42"/>
      <c r="O245" s="45"/>
      <c r="P245" s="45"/>
      <c r="Q245" s="45"/>
      <c r="R245" s="45"/>
      <c r="S245" s="42"/>
      <c r="T245" s="42"/>
      <c r="U245" s="42"/>
      <c r="V245" s="45"/>
      <c r="W245" s="45"/>
      <c r="X245" s="42"/>
      <c r="Y245" s="42"/>
      <c r="Z245" s="42"/>
      <c r="AA245" s="42"/>
      <c r="AB245" s="42"/>
      <c r="AC245" s="45"/>
      <c r="AD245" s="42"/>
      <c r="AE245" s="316"/>
      <c r="AF245" s="299"/>
      <c r="AG245" s="163"/>
      <c r="AH245" s="47"/>
      <c r="AI245" s="42"/>
      <c r="AJ245" s="42"/>
      <c r="AK245" s="42"/>
      <c r="AL245" s="42"/>
      <c r="AM245" s="42"/>
      <c r="AP245" s="42"/>
      <c r="AQ245" s="42"/>
      <c r="AR245" s="42"/>
      <c r="AS245" s="42"/>
      <c r="AU245" s="42"/>
    </row>
    <row r="246" spans="1:47" s="40" customFormat="1" ht="181.5">
      <c r="A246" s="40" t="s">
        <v>62</v>
      </c>
      <c r="B246" s="15">
        <f>IF($E246="","",SUBTOTAL(3,$E$7:E246))</f>
        <v>79</v>
      </c>
      <c r="C246" s="15" t="str">
        <f>A246&amp;"."&amp;B246</f>
        <v>N06.79</v>
      </c>
      <c r="D246" s="15" t="s">
        <v>393</v>
      </c>
      <c r="E246" s="43" t="s">
        <v>69</v>
      </c>
      <c r="F246" s="47" t="s">
        <v>115</v>
      </c>
      <c r="G246" s="15" t="s">
        <v>220</v>
      </c>
      <c r="H246" s="15">
        <f t="shared" si="3"/>
        <v>18</v>
      </c>
      <c r="I246" s="114">
        <f>VLOOKUP($D246,ngoại!$C$10:$I$64,5,0)</f>
        <v>6</v>
      </c>
      <c r="J246" s="44">
        <f>VLOOKUP($D246,GMHS!$D$9:$N$75,5,0)</f>
        <v>12</v>
      </c>
      <c r="K246" s="45"/>
      <c r="L246" s="45"/>
      <c r="M246" s="45"/>
      <c r="N246" s="42"/>
      <c r="O246" s="45"/>
      <c r="P246" s="45"/>
      <c r="Q246" s="45"/>
      <c r="R246" s="45"/>
      <c r="S246" s="42"/>
      <c r="T246" s="42"/>
      <c r="U246" s="42"/>
      <c r="V246" s="45"/>
      <c r="W246" s="45"/>
      <c r="X246" s="42"/>
      <c r="Y246" s="42"/>
      <c r="Z246" s="42"/>
      <c r="AA246" s="42"/>
      <c r="AB246" s="42"/>
      <c r="AC246" s="45"/>
      <c r="AD246" s="42"/>
      <c r="AE246" s="316"/>
      <c r="AF246" s="299"/>
      <c r="AG246" s="163" t="str">
        <f>VLOOKUP($D246,ngoại!$C$10:$I$64,6,0)</f>
        <v>Dùng băng vết thương sạch</v>
      </c>
      <c r="AH246" s="47" t="str">
        <f>VLOOKUP($D246,GMHS!$D$9:$N$75,6,0)</f>
        <v>Băng ép vết thương có diện tích lớn, bao gồm cả những vết thương tại những vị trí vận động nhiều (các khớp, kheo của chi...).</v>
      </c>
      <c r="AI246" s="42"/>
      <c r="AJ246" s="42"/>
      <c r="AK246" s="42"/>
      <c r="AL246" s="42"/>
      <c r="AM246" s="42"/>
      <c r="AP246" s="42">
        <f>VLOOKUP($D246,'Nội soi'!$D$9:$N$169,6,0)</f>
        <v>0</v>
      </c>
      <c r="AQ246" s="42"/>
      <c r="AR246" s="42"/>
      <c r="AS246" s="42"/>
      <c r="AU246" s="42"/>
    </row>
    <row r="247" spans="1:47" s="40" customFormat="1" ht="16.5">
      <c r="B247" s="15"/>
      <c r="C247" s="15"/>
      <c r="D247" s="15" t="str">
        <f>D246</f>
        <v>BC15</v>
      </c>
      <c r="E247" s="43"/>
      <c r="F247" s="47"/>
      <c r="G247" s="15" t="s">
        <v>221</v>
      </c>
      <c r="H247" s="15">
        <f t="shared" si="3"/>
        <v>0</v>
      </c>
      <c r="I247" s="114"/>
      <c r="J247" s="15"/>
      <c r="K247" s="45"/>
      <c r="L247" s="45"/>
      <c r="M247" s="45"/>
      <c r="N247" s="42"/>
      <c r="O247" s="45"/>
      <c r="P247" s="45"/>
      <c r="Q247" s="45"/>
      <c r="R247" s="45"/>
      <c r="S247" s="42"/>
      <c r="T247" s="42"/>
      <c r="U247" s="42"/>
      <c r="V247" s="45"/>
      <c r="W247" s="45"/>
      <c r="X247" s="42"/>
      <c r="Y247" s="42"/>
      <c r="Z247" s="42"/>
      <c r="AA247" s="42"/>
      <c r="AB247" s="42"/>
      <c r="AC247" s="45"/>
      <c r="AD247" s="42"/>
      <c r="AE247" s="316"/>
      <c r="AF247" s="299"/>
      <c r="AG247" s="163"/>
      <c r="AH247" s="47"/>
      <c r="AI247" s="42"/>
      <c r="AJ247" s="42"/>
      <c r="AK247" s="42"/>
      <c r="AL247" s="42"/>
      <c r="AM247" s="42"/>
      <c r="AP247" s="42"/>
      <c r="AQ247" s="42"/>
      <c r="AR247" s="42"/>
      <c r="AS247" s="42"/>
      <c r="AU247" s="42"/>
    </row>
    <row r="248" spans="1:47" s="40" customFormat="1" ht="16.5">
      <c r="B248" s="15"/>
      <c r="C248" s="15"/>
      <c r="D248" s="15" t="str">
        <f>D247</f>
        <v>BC15</v>
      </c>
      <c r="E248" s="43"/>
      <c r="F248" s="47"/>
      <c r="G248" s="15" t="s">
        <v>235</v>
      </c>
      <c r="H248" s="15">
        <f t="shared" si="3"/>
        <v>0</v>
      </c>
      <c r="I248" s="114"/>
      <c r="J248" s="15"/>
      <c r="K248" s="45"/>
      <c r="L248" s="45"/>
      <c r="M248" s="45"/>
      <c r="N248" s="42"/>
      <c r="O248" s="45"/>
      <c r="P248" s="45"/>
      <c r="Q248" s="45"/>
      <c r="R248" s="45"/>
      <c r="S248" s="42"/>
      <c r="T248" s="42"/>
      <c r="U248" s="42"/>
      <c r="V248" s="45"/>
      <c r="W248" s="45"/>
      <c r="X248" s="42"/>
      <c r="Y248" s="42"/>
      <c r="Z248" s="42"/>
      <c r="AA248" s="42"/>
      <c r="AB248" s="42"/>
      <c r="AC248" s="45"/>
      <c r="AD248" s="42"/>
      <c r="AE248" s="316"/>
      <c r="AF248" s="299"/>
      <c r="AG248" s="163"/>
      <c r="AH248" s="47"/>
      <c r="AI248" s="42"/>
      <c r="AJ248" s="42"/>
      <c r="AK248" s="42"/>
      <c r="AL248" s="42"/>
      <c r="AM248" s="42"/>
      <c r="AP248" s="42"/>
      <c r="AQ248" s="42"/>
      <c r="AR248" s="42"/>
      <c r="AS248" s="42"/>
      <c r="AU248" s="42"/>
    </row>
    <row r="249" spans="1:47" s="40" customFormat="1" ht="165">
      <c r="A249" s="40" t="s">
        <v>62</v>
      </c>
      <c r="B249" s="15">
        <f>IF($E249="","",SUBTOTAL(3,$E$7:E249))</f>
        <v>80</v>
      </c>
      <c r="C249" s="15" t="str">
        <f>A249&amp;"."&amp;B249</f>
        <v>N06.80</v>
      </c>
      <c r="D249" s="15" t="s">
        <v>394</v>
      </c>
      <c r="E249" s="43" t="s">
        <v>70</v>
      </c>
      <c r="F249" s="47" t="s">
        <v>115</v>
      </c>
      <c r="G249" s="15" t="s">
        <v>220</v>
      </c>
      <c r="H249" s="15">
        <f t="shared" si="3"/>
        <v>3328</v>
      </c>
      <c r="I249" s="114">
        <v>900</v>
      </c>
      <c r="J249" s="44">
        <f>VLOOKUP($D249,GMHS!$D$9:$N$75,5,0)</f>
        <v>144</v>
      </c>
      <c r="K249" s="45">
        <f>VLOOKUP($D249,mắt!$D$9:$N$51,5,0)</f>
        <v>60</v>
      </c>
      <c r="L249" s="45">
        <f>VLOOKUP($D249,TMH!$D$9:$N$42,5,0)</f>
        <v>2</v>
      </c>
      <c r="M249" s="45"/>
      <c r="N249" s="45">
        <f>VLOOKUP($D249,cc!$D$9:$N$92,5,0)</f>
        <v>432</v>
      </c>
      <c r="O249" s="45">
        <f>VLOOKUP($D249,Nội!$D$9:$N$52,5,0)</f>
        <v>480</v>
      </c>
      <c r="P249" s="45"/>
      <c r="Q249" s="45">
        <f>VLOOKUP($D249,'DA LIỄU'!$D$11:$N$137,5,0)</f>
        <v>2</v>
      </c>
      <c r="R249" s="45">
        <f>VLOOKUP($D249,'Nội soi'!$D$9:$N$169,5,0)</f>
        <v>144</v>
      </c>
      <c r="S249" s="45"/>
      <c r="T249" s="45">
        <f>VLOOKUP($D249,xn!$D$9:$N$169,5,0)</f>
        <v>1152</v>
      </c>
      <c r="U249" s="42"/>
      <c r="V249" s="45"/>
      <c r="W249" s="45">
        <f>VLOOKUP($D249,sản!$D$9:$N$52,5,0)</f>
        <v>12</v>
      </c>
      <c r="X249" s="45"/>
      <c r="Y249" s="45"/>
      <c r="Z249" s="42"/>
      <c r="AA249" s="42"/>
      <c r="AB249" s="42"/>
      <c r="AC249" s="45"/>
      <c r="AD249" s="42"/>
      <c r="AE249" s="316"/>
      <c r="AF249" s="299"/>
      <c r="AG249" s="163" t="str">
        <f>VLOOKUP($D249,ngoại!$C$10:$I$64,6,0)</f>
        <v>Dùng trong thay băng, tiểu phẫu cố định vết thương, kim luồn...</v>
      </c>
      <c r="AH249" s="47" t="str">
        <f>VLOOKUP($D249,GMHS!$D$9:$N$75,6,0)</f>
        <v>Băng dán vết thương có diện tích nhỏ ngoài ra còn được dùng để cố định kim tiêm trong quá trình truyền dịch, truyền thuốc</v>
      </c>
      <c r="AI249" s="42" t="str">
        <f>VLOOKUP($D249,mắt!$D$9:$N$51,6,0)</f>
        <v>Sd cho bn phẫu thuật - thủ thuật</v>
      </c>
      <c r="AJ249" s="42" t="str">
        <f>VLOOKUP($D249,TMH!$D$9:$N$42,6,0)</f>
        <v>Dùng cho BN cắt Amydan, tiểu phẫu</v>
      </c>
      <c r="AK249" s="42"/>
      <c r="AL249" s="42" t="str">
        <f>VLOOKUP($D249,cc!$D$9:$N$92,6,0)</f>
        <v>dán kim luồn, vết thương</v>
      </c>
      <c r="AM249" s="42" t="str">
        <f>VLOOKUP($D249,Nội!$D$9:$N$52,6,0)</f>
        <v>Cố định kim khi tiêm truyền dịch, thuốc. Băng vết thương</v>
      </c>
      <c r="AO249" s="40" t="str">
        <f>VLOOKUP($D249,'DA LIỄU'!$D$11:$N$137,6,0)</f>
        <v>Dùng cho bệnh nhân thủ thuật laser</v>
      </c>
      <c r="AP249" s="42" t="str">
        <f>VLOOKUP($D249,'Nội soi'!$D$9:$N$169,6,0)</f>
        <v>Dùng  cho BN gây mê NS</v>
      </c>
      <c r="AQ249" s="42"/>
      <c r="AR249" s="42" t="str">
        <f>VLOOKUP($D249,xn!$D$9:$N$169,6,0)</f>
        <v>Dán che chắn vết thương</v>
      </c>
      <c r="AS249" s="42"/>
      <c r="AU249" s="42" t="str">
        <f>VLOOKUP($D249,sản!$D$9:$N$52,6,0)</f>
        <v>Cố định kim tiêm trong quá trình truyền dịch, truyền thuốc, kết hợp với gạc như rào chắn cho vết thương sau phẫu, thủ thuật</v>
      </c>
    </row>
    <row r="250" spans="1:47" s="40" customFormat="1" ht="16.5">
      <c r="B250" s="15"/>
      <c r="C250" s="15"/>
      <c r="D250" s="15" t="str">
        <f>D249</f>
        <v>BKLN</v>
      </c>
      <c r="E250" s="43"/>
      <c r="F250" s="47"/>
      <c r="G250" s="15" t="s">
        <v>221</v>
      </c>
      <c r="H250" s="15">
        <f t="shared" si="3"/>
        <v>0</v>
      </c>
      <c r="I250" s="114"/>
      <c r="J250" s="15"/>
      <c r="K250" s="45"/>
      <c r="L250" s="45"/>
      <c r="M250" s="45"/>
      <c r="N250" s="42"/>
      <c r="O250" s="45"/>
      <c r="P250" s="45"/>
      <c r="Q250" s="45"/>
      <c r="R250" s="45"/>
      <c r="S250" s="42"/>
      <c r="T250" s="42"/>
      <c r="U250" s="42"/>
      <c r="V250" s="45"/>
      <c r="W250" s="45"/>
      <c r="X250" s="42"/>
      <c r="Y250" s="42"/>
      <c r="Z250" s="42"/>
      <c r="AA250" s="42"/>
      <c r="AB250" s="42"/>
      <c r="AC250" s="45"/>
      <c r="AD250" s="42"/>
      <c r="AE250" s="316"/>
      <c r="AF250" s="299"/>
      <c r="AG250" s="163"/>
      <c r="AH250" s="47"/>
      <c r="AI250" s="42"/>
      <c r="AJ250" s="42"/>
      <c r="AK250" s="42"/>
      <c r="AL250" s="42"/>
      <c r="AM250" s="42"/>
      <c r="AP250" s="42"/>
      <c r="AQ250" s="42"/>
      <c r="AR250" s="42"/>
      <c r="AS250" s="42"/>
      <c r="AU250" s="42"/>
    </row>
    <row r="251" spans="1:47" s="40" customFormat="1" ht="16.5">
      <c r="B251" s="15"/>
      <c r="C251" s="15"/>
      <c r="D251" s="15" t="str">
        <f>D250</f>
        <v>BKLN</v>
      </c>
      <c r="E251" s="43"/>
      <c r="F251" s="47"/>
      <c r="G251" s="15" t="s">
        <v>235</v>
      </c>
      <c r="H251" s="15">
        <f t="shared" si="3"/>
        <v>0</v>
      </c>
      <c r="I251" s="114"/>
      <c r="J251" s="15"/>
      <c r="K251" s="45"/>
      <c r="L251" s="45"/>
      <c r="M251" s="45"/>
      <c r="N251" s="42"/>
      <c r="O251" s="45"/>
      <c r="P251" s="45"/>
      <c r="Q251" s="45"/>
      <c r="R251" s="45"/>
      <c r="S251" s="42"/>
      <c r="T251" s="42"/>
      <c r="U251" s="42"/>
      <c r="V251" s="45"/>
      <c r="W251" s="45"/>
      <c r="X251" s="42"/>
      <c r="Y251" s="42"/>
      <c r="Z251" s="42"/>
      <c r="AA251" s="42"/>
      <c r="AB251" s="42"/>
      <c r="AC251" s="45"/>
      <c r="AD251" s="42"/>
      <c r="AE251" s="316"/>
      <c r="AF251" s="299"/>
      <c r="AG251" s="163"/>
      <c r="AH251" s="47"/>
      <c r="AI251" s="42"/>
      <c r="AJ251" s="42"/>
      <c r="AK251" s="42"/>
      <c r="AL251" s="42"/>
      <c r="AM251" s="42"/>
      <c r="AP251" s="42"/>
      <c r="AQ251" s="42"/>
      <c r="AR251" s="42"/>
      <c r="AS251" s="42"/>
      <c r="AU251" s="42"/>
    </row>
    <row r="252" spans="1:47" s="40" customFormat="1" ht="231">
      <c r="A252" s="40" t="s">
        <v>62</v>
      </c>
      <c r="B252" s="15">
        <f>IF($E252="","",SUBTOTAL(3,$E$7:E252))</f>
        <v>81</v>
      </c>
      <c r="C252" s="15" t="str">
        <f>A252&amp;"."&amp;B252</f>
        <v>N06.81</v>
      </c>
      <c r="D252" s="15" t="s">
        <v>395</v>
      </c>
      <c r="E252" s="43" t="s">
        <v>71</v>
      </c>
      <c r="F252" s="47" t="s">
        <v>116</v>
      </c>
      <c r="G252" s="15" t="s">
        <v>220</v>
      </c>
      <c r="H252" s="15">
        <f t="shared" si="3"/>
        <v>2940</v>
      </c>
      <c r="I252" s="114"/>
      <c r="J252" s="44">
        <f>VLOOKUP($D252,GMHS!$D$9:$N$75,5,0)</f>
        <v>840</v>
      </c>
      <c r="K252" s="45"/>
      <c r="L252" s="45">
        <f>VLOOKUP($D252,TMH!$D$9:$N$42,5,0)</f>
        <v>180</v>
      </c>
      <c r="M252" s="45"/>
      <c r="N252" s="45">
        <f>VLOOKUP($D252,cc!$D$9:$N$92,5,0)</f>
        <v>1200</v>
      </c>
      <c r="O252" s="45"/>
      <c r="P252" s="45"/>
      <c r="Q252" s="45">
        <f>VLOOKUP($D252,'DA LIỄU'!$D$11:$N$137,5,0)</f>
        <v>600</v>
      </c>
      <c r="R252" s="45"/>
      <c r="S252" s="42"/>
      <c r="T252" s="45">
        <f>VLOOKUP($D252,xn!$D$9:$N$169,5,0)</f>
        <v>60</v>
      </c>
      <c r="U252" s="42"/>
      <c r="V252" s="45"/>
      <c r="W252" s="45">
        <f>VLOOKUP($D252,sản!$D$9:$N$52,5,0)</f>
        <v>60</v>
      </c>
      <c r="X252" s="45"/>
      <c r="Y252" s="45"/>
      <c r="Z252" s="42"/>
      <c r="AA252" s="42"/>
      <c r="AB252" s="42"/>
      <c r="AC252" s="45"/>
      <c r="AD252" s="42"/>
      <c r="AE252" s="316"/>
      <c r="AF252" s="299"/>
      <c r="AG252" s="163"/>
      <c r="AH252" s="47" t="str">
        <f>VLOOKUP($D252,GMHS!$D$9:$N$75,6,0)</f>
        <v>Dùng dán kín mắt của người bệnh tránh tiếp xúc với khí mê/không khí gây khô, đỏ mắt trong quá trình gây mê
Che điểm tiếp xúc giữa kim luồn và bề mặt da của bệnh nhân.</v>
      </c>
      <c r="AI252" s="42"/>
      <c r="AJ252" s="42" t="str">
        <f>VLOOKUP($D252,TMH!$D$9:$N$42,6,0)</f>
        <v>Dùng cho BN cắt Amydan, tiểu phẫu</v>
      </c>
      <c r="AK252" s="42"/>
      <c r="AL252" s="42" t="str">
        <f>VLOOKUP($D252,cc!$D$9:$N$92,6,0)</f>
        <v>dán kim luồn, vết thương</v>
      </c>
      <c r="AM252" s="42"/>
      <c r="AO252" s="40" t="str">
        <f>VLOOKUP($D252,'DA LIỄU'!$D$11:$N$137,6,0)</f>
        <v>Rán thương tổn sau đốt laser</v>
      </c>
      <c r="AP252" s="42">
        <f>VLOOKUP($D252,'Nội soi'!$D$9:$N$169,6,0)</f>
        <v>0</v>
      </c>
      <c r="AQ252" s="42"/>
      <c r="AR252" s="42" t="str">
        <f>VLOOKUP($D252,xn!$D$9:$N$169,6,0)</f>
        <v>Để hộp cấp cứu tại khoa xét nghiệm</v>
      </c>
      <c r="AS252" s="42"/>
      <c r="AU252" s="42" t="str">
        <f>VLOOKUP($D252,sản!$D$9:$N$52,6,0)</f>
        <v>Sử dụng cho triệt sản nam, rút/cấy que tránh thai, sau chích rạch apxe nhỏ</v>
      </c>
    </row>
    <row r="253" spans="1:47" s="40" customFormat="1" ht="16.5">
      <c r="B253" s="15"/>
      <c r="C253" s="15"/>
      <c r="D253" s="15" t="str">
        <f>D252</f>
        <v>BDCN</v>
      </c>
      <c r="E253" s="43"/>
      <c r="F253" s="47"/>
      <c r="G253" s="15" t="s">
        <v>221</v>
      </c>
      <c r="H253" s="15">
        <f t="shared" si="3"/>
        <v>0</v>
      </c>
      <c r="I253" s="114"/>
      <c r="J253" s="15"/>
      <c r="K253" s="45"/>
      <c r="L253" s="45"/>
      <c r="M253" s="45"/>
      <c r="N253" s="42"/>
      <c r="O253" s="45"/>
      <c r="P253" s="45"/>
      <c r="Q253" s="45"/>
      <c r="R253" s="45"/>
      <c r="S253" s="42"/>
      <c r="T253" s="42"/>
      <c r="U253" s="42"/>
      <c r="V253" s="45"/>
      <c r="W253" s="45"/>
      <c r="X253" s="42"/>
      <c r="Y253" s="42"/>
      <c r="Z253" s="42"/>
      <c r="AA253" s="42"/>
      <c r="AB253" s="42"/>
      <c r="AC253" s="45"/>
      <c r="AD253" s="42"/>
      <c r="AE253" s="316"/>
      <c r="AF253" s="299"/>
      <c r="AG253" s="163"/>
      <c r="AH253" s="47"/>
      <c r="AI253" s="42"/>
      <c r="AJ253" s="42"/>
      <c r="AK253" s="42"/>
      <c r="AL253" s="42"/>
      <c r="AM253" s="42"/>
      <c r="AP253" s="42"/>
      <c r="AQ253" s="42"/>
      <c r="AR253" s="42"/>
      <c r="AS253" s="42"/>
      <c r="AU253" s="42"/>
    </row>
    <row r="254" spans="1:47" s="40" customFormat="1" ht="16.5">
      <c r="B254" s="15"/>
      <c r="C254" s="15"/>
      <c r="D254" s="15" t="str">
        <f>D253</f>
        <v>BDCN</v>
      </c>
      <c r="E254" s="43"/>
      <c r="F254" s="47"/>
      <c r="G254" s="15" t="s">
        <v>235</v>
      </c>
      <c r="H254" s="15">
        <f t="shared" si="3"/>
        <v>0</v>
      </c>
      <c r="I254" s="114"/>
      <c r="J254" s="15"/>
      <c r="K254" s="45"/>
      <c r="L254" s="45"/>
      <c r="M254" s="45"/>
      <c r="N254" s="42"/>
      <c r="O254" s="45"/>
      <c r="P254" s="45"/>
      <c r="Q254" s="45"/>
      <c r="R254" s="45"/>
      <c r="S254" s="42"/>
      <c r="T254" s="42"/>
      <c r="U254" s="42"/>
      <c r="V254" s="45"/>
      <c r="W254" s="45"/>
      <c r="X254" s="42"/>
      <c r="Y254" s="42"/>
      <c r="Z254" s="42"/>
      <c r="AA254" s="42"/>
      <c r="AB254" s="42"/>
      <c r="AC254" s="45"/>
      <c r="AD254" s="42"/>
      <c r="AE254" s="316"/>
      <c r="AF254" s="299"/>
      <c r="AG254" s="163"/>
      <c r="AH254" s="47"/>
      <c r="AI254" s="42"/>
      <c r="AJ254" s="42"/>
      <c r="AK254" s="42"/>
      <c r="AL254" s="42"/>
      <c r="AM254" s="42"/>
      <c r="AP254" s="42"/>
      <c r="AQ254" s="42"/>
      <c r="AR254" s="42"/>
      <c r="AS254" s="42"/>
      <c r="AU254" s="42"/>
    </row>
    <row r="255" spans="1:47" s="40" customFormat="1" ht="82.5">
      <c r="A255" s="40" t="s">
        <v>62</v>
      </c>
      <c r="B255" s="15">
        <f>IF($E255="","",SUBTOTAL(3,$E$7:E255))</f>
        <v>82</v>
      </c>
      <c r="C255" s="15" t="str">
        <f>A255&amp;"."&amp;B255</f>
        <v>N06.82</v>
      </c>
      <c r="D255" s="15" t="s">
        <v>396</v>
      </c>
      <c r="E255" s="43" t="s">
        <v>72</v>
      </c>
      <c r="F255" s="47" t="s">
        <v>114</v>
      </c>
      <c r="G255" s="15" t="s">
        <v>220</v>
      </c>
      <c r="H255" s="15">
        <f t="shared" si="3"/>
        <v>299</v>
      </c>
      <c r="I255" s="114">
        <v>8</v>
      </c>
      <c r="J255" s="44">
        <f>VLOOKUP($D255,GMHS!$D$9:$N$75,5,0)</f>
        <v>6</v>
      </c>
      <c r="K255" s="45">
        <f>VLOOKUP($D255,mắt!$D$9:$N$51,5,0)</f>
        <v>1</v>
      </c>
      <c r="L255" s="45">
        <f>VLOOKUP($D255,TMH!$D$9:$N$42,5,0)</f>
        <v>2</v>
      </c>
      <c r="M255" s="45"/>
      <c r="N255" s="45">
        <f>VLOOKUP($D255,cc!$D$9:$N$92,5,0)</f>
        <v>120</v>
      </c>
      <c r="O255" s="45">
        <f>VLOOKUP($D255,Nội!$D$9:$N$52,5,0)</f>
        <v>30</v>
      </c>
      <c r="P255" s="45"/>
      <c r="Q255" s="45"/>
      <c r="R255" s="45"/>
      <c r="S255" s="42"/>
      <c r="T255" s="45">
        <f>VLOOKUP($D255,xn!$D$9:$N$169,5,0)</f>
        <v>120</v>
      </c>
      <c r="U255" s="42"/>
      <c r="V255" s="45"/>
      <c r="W255" s="45">
        <f>VLOOKUP($D255,sản!$D$9:$N$52,5,0)</f>
        <v>12</v>
      </c>
      <c r="X255" s="45"/>
      <c r="Y255" s="45"/>
      <c r="Z255" s="42"/>
      <c r="AA255" s="42"/>
      <c r="AB255" s="42"/>
      <c r="AC255" s="45"/>
      <c r="AD255" s="42"/>
      <c r="AE255" s="316"/>
      <c r="AF255" s="299"/>
      <c r="AG255" s="163"/>
      <c r="AH255" s="47" t="str">
        <f>VLOOKUP($D255,GMHS!$D$9:$N$75,6,0)</f>
        <v>Garo chi bệnh nhân để đặt kim luồn, tiêm thuốc, lấy máu</v>
      </c>
      <c r="AI255" s="42" t="str">
        <f>VLOOKUP($D255,mắt!$D$9:$N$51,6,0)</f>
        <v>Sd cho bn phẫu thuật - thủ thuật</v>
      </c>
      <c r="AJ255" s="42" t="str">
        <f>VLOOKUP($D255,TMH!$D$9:$N$42,6,0)</f>
        <v>Dùng cho BN cắt Amydan</v>
      </c>
      <c r="AK255" s="42"/>
      <c r="AL255" s="42" t="str">
        <f>VLOOKUP($D255,cc!$D$9:$N$92,6,0)</f>
        <v>garo truyền dịch, lấy máu</v>
      </c>
      <c r="AM255" s="42" t="str">
        <f>VLOOKUP($D255,Nội!$D$9:$N$52,6,0)</f>
        <v>cố định vien khi tiêm truyền, lấy máu xét nghiệm</v>
      </c>
      <c r="AP255" s="42">
        <f>VLOOKUP($D255,'Nội soi'!$D$9:$N$169,6,0)</f>
        <v>0</v>
      </c>
      <c r="AQ255" s="42"/>
      <c r="AR255" s="42" t="str">
        <f>VLOOKUP($D255,xn!$D$9:$N$169,6,0)</f>
        <v>Để garo lấy máu bệnh nhân</v>
      </c>
      <c r="AS255" s="42"/>
      <c r="AU255" s="42" t="str">
        <f>VLOOKUP($D255,sản!$D$9:$N$52,6,0)</f>
        <v>Garo đặt kim luồn</v>
      </c>
    </row>
    <row r="256" spans="1:47" s="40" customFormat="1" ht="16.5">
      <c r="B256" s="13" t="s">
        <v>73</v>
      </c>
      <c r="C256" s="24" t="s">
        <v>74</v>
      </c>
      <c r="D256" s="24" t="str">
        <f>D255</f>
        <v>GARO</v>
      </c>
      <c r="E256" s="50"/>
      <c r="F256" s="22"/>
      <c r="G256" s="15" t="s">
        <v>221</v>
      </c>
      <c r="H256" s="15">
        <f t="shared" si="3"/>
        <v>0</v>
      </c>
      <c r="I256" s="114"/>
      <c r="J256" s="15"/>
      <c r="K256" s="45"/>
      <c r="L256" s="45"/>
      <c r="M256" s="45"/>
      <c r="N256" s="42"/>
      <c r="O256" s="45"/>
      <c r="P256" s="45"/>
      <c r="Q256" s="45"/>
      <c r="R256" s="45"/>
      <c r="S256" s="42"/>
      <c r="T256" s="42"/>
      <c r="U256" s="42"/>
      <c r="V256" s="45"/>
      <c r="W256" s="45"/>
      <c r="X256" s="42"/>
      <c r="Y256" s="42"/>
      <c r="Z256" s="42"/>
      <c r="AA256" s="42"/>
      <c r="AB256" s="42"/>
      <c r="AC256" s="45"/>
      <c r="AD256" s="42"/>
      <c r="AE256" s="316"/>
      <c r="AF256" s="299"/>
      <c r="AG256" s="163"/>
      <c r="AH256" s="47"/>
      <c r="AI256" s="42"/>
      <c r="AJ256" s="42"/>
      <c r="AK256" s="42"/>
      <c r="AL256" s="42"/>
      <c r="AM256" s="42"/>
      <c r="AP256" s="42"/>
      <c r="AQ256" s="42"/>
      <c r="AR256" s="42"/>
      <c r="AS256" s="42"/>
      <c r="AU256" s="42"/>
    </row>
    <row r="257" spans="1:53" s="40" customFormat="1" ht="181.5">
      <c r="A257" s="40" t="s">
        <v>73</v>
      </c>
      <c r="B257" s="15">
        <f>IF($E257="","",SUBTOTAL(3,$E$7:E257))</f>
        <v>83</v>
      </c>
      <c r="C257" s="15" t="str">
        <f>A257&amp;"."&amp;B257</f>
        <v>N07.83</v>
      </c>
      <c r="D257" s="15" t="s">
        <v>397</v>
      </c>
      <c r="E257" s="43" t="s">
        <v>75</v>
      </c>
      <c r="F257" s="47" t="s">
        <v>117</v>
      </c>
      <c r="G257" s="15" t="s">
        <v>235</v>
      </c>
      <c r="H257" s="15">
        <f t="shared" si="3"/>
        <v>14168</v>
      </c>
      <c r="I257" s="114">
        <v>840</v>
      </c>
      <c r="J257" s="44">
        <f>VLOOKUP($D257,GMHS!$D$9:$N$75,5,0)</f>
        <v>3600</v>
      </c>
      <c r="K257" s="45">
        <f>VLOOKUP($D257,mắt!$D$9:$N$51,5,0)</f>
        <v>2640</v>
      </c>
      <c r="L257" s="45">
        <f>VLOOKUP($D257,TMH!$D$9:$N$42,5,0)</f>
        <v>108</v>
      </c>
      <c r="M257" s="45"/>
      <c r="N257" s="45">
        <f>VLOOKUP($D257,cc!$D$9:$N$92,5,0)</f>
        <v>1800</v>
      </c>
      <c r="O257" s="45">
        <f>VLOOKUP($D257,Nội!$D$9:$N$52,5,0)</f>
        <v>20</v>
      </c>
      <c r="P257" s="45"/>
      <c r="Q257" s="45">
        <f>VLOOKUP($D257,'DA LIỄU'!$D$11:$N$137,5,0)</f>
        <v>600</v>
      </c>
      <c r="R257" s="45"/>
      <c r="S257" s="42"/>
      <c r="T257" s="42"/>
      <c r="U257" s="45">
        <f>VLOOKUP($D257,YHCT!$D$9:$N$45,5,0)</f>
        <v>3600</v>
      </c>
      <c r="V257" s="49"/>
      <c r="W257" s="45">
        <f>VLOOKUP($D257,sản!$D$9:$N$52,5,0)</f>
        <v>960</v>
      </c>
      <c r="X257" s="45"/>
      <c r="Y257" s="45"/>
      <c r="Z257" s="42"/>
      <c r="AA257" s="42"/>
      <c r="AB257" s="42"/>
      <c r="AC257" s="45"/>
      <c r="AD257" s="42"/>
      <c r="AE257" s="316"/>
      <c r="AF257" s="299"/>
      <c r="AG257" s="163" t="str">
        <f>VLOOKUP($D257,ngoại!$C$10:$I$64,6,0)</f>
        <v>Sử dụng cho TTPT cần vô trùng</v>
      </c>
      <c r="AH257" s="47" t="str">
        <f>VLOOKUP($D257,GMHS!$D$9:$N$75,6,0)</f>
        <v>Tránh lây nhiễm chéo giữa bệnh nhân và người bệnh
Bảo vệ người dùng khỏi các yếu tố độc hại như dịch tiết,hóa chất…</v>
      </c>
      <c r="AI257" s="42" t="str">
        <f>VLOOKUP($D257,mắt!$D$9:$N$51,6,0)</f>
        <v>Sd cho bn phẫu thuật - thủ thuật</v>
      </c>
      <c r="AJ257" s="42" t="str">
        <f>VLOOKUP($D257,TMH!$D$9:$N$42,6,0)</f>
        <v>Dùng cho BN cắt Amydan</v>
      </c>
      <c r="AK257" s="42"/>
      <c r="AL257" s="42" t="str">
        <f>VLOOKUP($D257,cc!$D$9:$N$92,6,0)</f>
        <v>khâu vt, làm thủ thuật vô trùng</v>
      </c>
      <c r="AM257" s="42" t="str">
        <f>VLOOKUP($D257,Nội!$D$9:$N$52,6,0)</f>
        <v>Thực hiện kĩ thuật sonde tiểu cho NB</v>
      </c>
      <c r="AO257" s="40" t="str">
        <f>VLOOKUP($D257,'DA LIỄU'!$D$11:$N$137,6,0)</f>
        <v>Dùng cho bệnh nhân thủ thuật laser</v>
      </c>
      <c r="AP257" s="42">
        <f>VLOOKUP($D257,'Nội soi'!$D$9:$N$169,6,0)</f>
        <v>0</v>
      </c>
      <c r="AQ257" s="42"/>
      <c r="AR257" s="42"/>
      <c r="AT257" s="47" t="s">
        <v>1034</v>
      </c>
      <c r="AU257" s="42" t="str">
        <f>VLOOKUP($D257,sản!$D$9:$N$52,6,0)</f>
        <v>Giúp ngăn ngừa nguy cơ lây nhiễm trong quá trình thực hiện thủ thuật, phẫu thuật</v>
      </c>
    </row>
    <row r="258" spans="1:53" s="40" customFormat="1" ht="46.5" customHeight="1">
      <c r="B258" s="15"/>
      <c r="C258" s="15"/>
      <c r="D258" s="15" t="str">
        <f>D257</f>
        <v>GPTT</v>
      </c>
      <c r="E258" s="43"/>
      <c r="F258" s="47"/>
      <c r="G258" s="15" t="s">
        <v>220</v>
      </c>
      <c r="H258" s="15">
        <f t="shared" si="3"/>
        <v>0</v>
      </c>
      <c r="I258" s="114"/>
      <c r="J258" s="15"/>
      <c r="K258" s="45"/>
      <c r="L258" s="45"/>
      <c r="M258" s="45"/>
      <c r="N258" s="42"/>
      <c r="O258" s="45"/>
      <c r="P258" s="45"/>
      <c r="Q258" s="45"/>
      <c r="R258" s="45"/>
      <c r="S258" s="42"/>
      <c r="T258" s="42"/>
      <c r="U258" s="42"/>
      <c r="V258" s="45"/>
      <c r="W258" s="45"/>
      <c r="X258" s="42"/>
      <c r="Y258" s="42"/>
      <c r="Z258" s="42"/>
      <c r="AA258" s="42"/>
      <c r="AB258" s="42"/>
      <c r="AC258" s="45"/>
      <c r="AD258" s="42"/>
      <c r="AE258" s="316"/>
      <c r="AF258" s="299"/>
      <c r="AG258" s="163"/>
      <c r="AH258" s="47"/>
      <c r="AI258" s="42"/>
      <c r="AJ258" s="42"/>
      <c r="AK258" s="42"/>
      <c r="AL258" s="42"/>
      <c r="AM258" s="42"/>
      <c r="AP258" s="42"/>
      <c r="AQ258" s="42"/>
      <c r="AR258" s="42"/>
      <c r="AS258" s="42"/>
      <c r="AU258" s="42"/>
    </row>
    <row r="259" spans="1:53" s="40" customFormat="1" ht="33.75" customHeight="1">
      <c r="B259" s="15"/>
      <c r="C259" s="15"/>
      <c r="D259" s="15" t="str">
        <f>D258</f>
        <v>GPTT</v>
      </c>
      <c r="E259" s="43"/>
      <c r="F259" s="47"/>
      <c r="G259" s="15" t="s">
        <v>221</v>
      </c>
      <c r="H259" s="15">
        <f t="shared" si="3"/>
        <v>0</v>
      </c>
      <c r="I259" s="114"/>
      <c r="J259" s="15"/>
      <c r="K259" s="45"/>
      <c r="L259" s="45"/>
      <c r="M259" s="45"/>
      <c r="N259" s="42"/>
      <c r="O259" s="45"/>
      <c r="P259" s="45"/>
      <c r="Q259" s="45"/>
      <c r="R259" s="45"/>
      <c r="S259" s="42"/>
      <c r="T259" s="42"/>
      <c r="U259" s="42"/>
      <c r="V259" s="45"/>
      <c r="W259" s="45"/>
      <c r="X259" s="42"/>
      <c r="Y259" s="42"/>
      <c r="Z259" s="42"/>
      <c r="AA259" s="42"/>
      <c r="AB259" s="42"/>
      <c r="AC259" s="45"/>
      <c r="AD259" s="42"/>
      <c r="AE259" s="316"/>
      <c r="AF259" s="299"/>
      <c r="AG259" s="163"/>
      <c r="AH259" s="47"/>
      <c r="AI259" s="42"/>
      <c r="AJ259" s="42"/>
      <c r="AK259" s="42"/>
      <c r="AL259" s="42"/>
      <c r="AM259" s="42"/>
      <c r="AP259" s="42"/>
      <c r="AQ259" s="42"/>
      <c r="AR259" s="42"/>
      <c r="AS259" s="42"/>
      <c r="AU259" s="42"/>
    </row>
    <row r="260" spans="1:53" s="27" customFormat="1" ht="49.5">
      <c r="A260" s="40" t="s">
        <v>73</v>
      </c>
      <c r="B260" s="15">
        <f>IF($E260="","",SUBTOTAL(3,$E$7:E260))</f>
        <v>84</v>
      </c>
      <c r="C260" s="15" t="str">
        <f>A260&amp;"."&amp;B260</f>
        <v>N07.84</v>
      </c>
      <c r="D260" s="15" t="s">
        <v>398</v>
      </c>
      <c r="E260" s="43" t="s">
        <v>399</v>
      </c>
      <c r="F260" s="47" t="s">
        <v>117</v>
      </c>
      <c r="G260" s="15" t="s">
        <v>235</v>
      </c>
      <c r="H260" s="15">
        <f t="shared" si="3"/>
        <v>7740</v>
      </c>
      <c r="I260" s="114">
        <v>2940</v>
      </c>
      <c r="J260" s="15"/>
      <c r="K260" s="45">
        <f>VLOOKUP($D260,mắt!$D$9:$N$51,5,0)</f>
        <v>3600</v>
      </c>
      <c r="L260" s="45"/>
      <c r="M260" s="45"/>
      <c r="N260" s="45">
        <f>VLOOKUP($D260,cc!$D$9:$N$92,5,0)</f>
        <v>1200</v>
      </c>
      <c r="O260" s="45"/>
      <c r="P260" s="45"/>
      <c r="Q260" s="45"/>
      <c r="R260" s="45"/>
      <c r="S260" s="42"/>
      <c r="T260" s="42"/>
      <c r="U260" s="42"/>
      <c r="V260" s="45"/>
      <c r="W260" s="45"/>
      <c r="X260" s="5"/>
      <c r="Y260" s="5"/>
      <c r="Z260" s="5"/>
      <c r="AA260" s="5"/>
      <c r="AB260" s="5"/>
      <c r="AC260" s="45"/>
      <c r="AD260" s="5"/>
      <c r="AE260" s="323"/>
      <c r="AF260" s="300"/>
      <c r="AG260" s="163" t="str">
        <f>VLOOKUP($D260,ngoại!$C$10:$I$64,6,0)</f>
        <v>Sử dụng cho các ca thủ thuật đơn giản (găng được hấp)</v>
      </c>
      <c r="AH260" s="47"/>
      <c r="AI260" s="42" t="str">
        <f>VLOOKUP($D260,mắt!$D$9:$N$51,6,0)</f>
        <v>Sd cho bn phẫu thuật - thủ thuật</v>
      </c>
      <c r="AJ260" s="42"/>
      <c r="AK260" s="42"/>
      <c r="AL260" s="42" t="str">
        <f>VLOOKUP($D260,cc!$D$9:$N$92,6,0)</f>
        <v>làm tiểu phẫu</v>
      </c>
      <c r="AM260" s="42"/>
      <c r="AO260" s="40"/>
      <c r="AP260" s="42">
        <f>VLOOKUP($D260,'Nội soi'!$D$9:$N$169,6,0)</f>
        <v>0</v>
      </c>
      <c r="AQ260" s="42"/>
      <c r="AR260" s="42"/>
      <c r="AS260" s="42"/>
      <c r="AU260" s="42"/>
    </row>
    <row r="261" spans="1:53" s="27" customFormat="1" ht="16.5">
      <c r="A261" s="40"/>
      <c r="B261" s="15"/>
      <c r="C261" s="15"/>
      <c r="D261" s="15" t="str">
        <f>D260</f>
        <v>GTCD</v>
      </c>
      <c r="E261" s="43"/>
      <c r="F261" s="47"/>
      <c r="G261" s="15" t="s">
        <v>220</v>
      </c>
      <c r="H261" s="15">
        <f t="shared" si="3"/>
        <v>0</v>
      </c>
      <c r="I261" s="114"/>
      <c r="J261" s="15"/>
      <c r="K261" s="45"/>
      <c r="L261" s="45"/>
      <c r="M261" s="45"/>
      <c r="N261" s="42"/>
      <c r="O261" s="45"/>
      <c r="P261" s="45"/>
      <c r="Q261" s="45"/>
      <c r="R261" s="45"/>
      <c r="S261" s="42"/>
      <c r="T261" s="42"/>
      <c r="U261" s="42"/>
      <c r="V261" s="45"/>
      <c r="W261" s="45"/>
      <c r="X261" s="5"/>
      <c r="Y261" s="5"/>
      <c r="Z261" s="5"/>
      <c r="AA261" s="5"/>
      <c r="AB261" s="5"/>
      <c r="AC261" s="45"/>
      <c r="AD261" s="5"/>
      <c r="AE261" s="323"/>
      <c r="AF261" s="300"/>
      <c r="AG261" s="163"/>
      <c r="AH261" s="47"/>
      <c r="AI261" s="42"/>
      <c r="AJ261" s="42"/>
      <c r="AK261" s="42"/>
      <c r="AL261" s="42"/>
      <c r="AM261" s="42"/>
      <c r="AO261" s="40"/>
      <c r="AP261" s="42"/>
      <c r="AQ261" s="42"/>
      <c r="AR261" s="42"/>
      <c r="AS261" s="42"/>
      <c r="AU261" s="42"/>
    </row>
    <row r="262" spans="1:53" s="27" customFormat="1" ht="16.5">
      <c r="A262" s="40"/>
      <c r="B262" s="15"/>
      <c r="C262" s="15"/>
      <c r="D262" s="15" t="str">
        <f>D261</f>
        <v>GTCD</v>
      </c>
      <c r="E262" s="43"/>
      <c r="F262" s="47"/>
      <c r="G262" s="15" t="s">
        <v>221</v>
      </c>
      <c r="H262" s="15">
        <f t="shared" si="3"/>
        <v>0</v>
      </c>
      <c r="I262" s="114"/>
      <c r="J262" s="15"/>
      <c r="K262" s="45"/>
      <c r="L262" s="45"/>
      <c r="M262" s="45"/>
      <c r="N262" s="42"/>
      <c r="O262" s="45"/>
      <c r="P262" s="45"/>
      <c r="Q262" s="45"/>
      <c r="R262" s="45"/>
      <c r="S262" s="42"/>
      <c r="T262" s="42"/>
      <c r="U262" s="42"/>
      <c r="V262" s="45"/>
      <c r="W262" s="45"/>
      <c r="X262" s="5"/>
      <c r="Y262" s="5"/>
      <c r="Z262" s="5"/>
      <c r="AA262" s="5"/>
      <c r="AB262" s="5"/>
      <c r="AC262" s="45"/>
      <c r="AD262" s="5"/>
      <c r="AE262" s="323"/>
      <c r="AF262" s="300"/>
      <c r="AG262" s="163"/>
      <c r="AH262" s="47"/>
      <c r="AI262" s="42"/>
      <c r="AJ262" s="42"/>
      <c r="AK262" s="42"/>
      <c r="AL262" s="42"/>
      <c r="AM262" s="42"/>
      <c r="AO262" s="40"/>
      <c r="AP262" s="42"/>
      <c r="AQ262" s="42"/>
      <c r="AR262" s="42"/>
      <c r="AS262" s="42"/>
      <c r="AU262" s="42"/>
    </row>
    <row r="263" spans="1:53" s="40" customFormat="1" ht="165">
      <c r="A263" s="40" t="s">
        <v>73</v>
      </c>
      <c r="B263" s="15">
        <f>IF($E263="","",SUBTOTAL(3,$E$7:E263))</f>
        <v>85</v>
      </c>
      <c r="C263" s="15" t="str">
        <f>A263&amp;"."&amp;B263</f>
        <v>N07.85</v>
      </c>
      <c r="D263" s="15" t="s">
        <v>400</v>
      </c>
      <c r="E263" s="43" t="s">
        <v>76</v>
      </c>
      <c r="F263" s="47" t="s">
        <v>117</v>
      </c>
      <c r="G263" s="15" t="s">
        <v>235</v>
      </c>
      <c r="H263" s="15">
        <f>SUM(I263:AC263)</f>
        <v>177200</v>
      </c>
      <c r="I263" s="114">
        <v>20400</v>
      </c>
      <c r="J263" s="44">
        <f>VLOOKUP($D263,GMHS!$D$9:$N$75,5,0)</f>
        <v>3000</v>
      </c>
      <c r="K263" s="45">
        <f>VLOOKUP($D263,mắt!$D$9:$N$51,5,0)</f>
        <v>13200</v>
      </c>
      <c r="L263" s="45">
        <f>VLOOKUP($D263,TMH!$D$9:$N$42,5,0)</f>
        <v>7200</v>
      </c>
      <c r="M263" s="45">
        <f>VLOOKUP($D263,RHM!$D$9:$N$169,5,0)</f>
        <v>26400</v>
      </c>
      <c r="N263" s="45">
        <f>VLOOKUP($D263,cc!$D$9:$N$92,5,0)</f>
        <v>12000</v>
      </c>
      <c r="O263" s="45">
        <f>VLOOKUP($D263,Nội!$D$9:$N$52,5,0)</f>
        <v>6000</v>
      </c>
      <c r="P263" s="45">
        <v>600</v>
      </c>
      <c r="Q263" s="45">
        <f>VLOOKUP($D263,'DA LIỄU'!$D$11:$N$137,5,0)</f>
        <v>2400</v>
      </c>
      <c r="R263" s="45">
        <f>VLOOKUP($D263,'Nội soi'!$D$9:$N$169,5,0)</f>
        <v>30000</v>
      </c>
      <c r="S263" s="45">
        <f>VLOOKUP($D263,cđha!$D$17:$N$169,5,0)</f>
        <v>12000</v>
      </c>
      <c r="T263" s="45">
        <f>VLOOKUP($D263,xn!$D$9:$N$169,5,0)</f>
        <v>18000</v>
      </c>
      <c r="U263" s="45">
        <f>VLOOKUP($D263,YHCT!$D$9:$N$45,5,0)</f>
        <v>3000</v>
      </c>
      <c r="V263" s="45">
        <v>3000</v>
      </c>
      <c r="W263" s="45">
        <f>VLOOKUP($D263,sản!$D$9:$N$52,5,0)</f>
        <v>18000</v>
      </c>
      <c r="X263" s="45"/>
      <c r="Y263" s="45"/>
      <c r="Z263" s="42"/>
      <c r="AA263" s="42">
        <v>100</v>
      </c>
      <c r="AB263" s="42">
        <v>100</v>
      </c>
      <c r="AC263" s="45">
        <v>1800</v>
      </c>
      <c r="AD263" s="42"/>
      <c r="AE263" s="316"/>
      <c r="AF263" s="299"/>
      <c r="AG263" s="163" t="str">
        <f>VLOOKUP($D263,ngoại!$C$10:$I$64,6,0)</f>
        <v>Giúp ngăn ngừa các nguy cơ lây nhiễm bệnh trong quá trình tiếp xúc giữa bệnh nhân và NVYT
dùng trong thay băng, bó bột…</v>
      </c>
      <c r="AH263" s="47" t="str">
        <f>VLOOKUP($D263,GMHS!$D$9:$N$75,6,0)</f>
        <v>Bảo vệ người dùng khỏi các yếu tố độc hại như dịch tiết,hóa chất…</v>
      </c>
      <c r="AI263" s="42" t="str">
        <f>VLOOKUP($D263,mắt!$D$9:$N$51,6,0)</f>
        <v>Sd cho bn phẫu thuật - thủ thuật</v>
      </c>
      <c r="AJ263" s="42" t="str">
        <f>VLOOKUP($D263,TMH!$D$9:$N$42,6,0)</f>
        <v>Rửa xoang, nội soi, thủ thuật</v>
      </c>
      <c r="AK263" s="42" t="str">
        <f>VLOOKUP($D263,RHM!$D$9:$N$169,6,0)</f>
        <v>BS nhổ răng, làm thủ thuật tủy, trám răng, cạo vôi…
 Điều dưỡng hỗ trợ BS nhổ răng tiểu phẫu</v>
      </c>
      <c r="AL263" s="42" t="str">
        <f>VLOOKUP($D263,cc!$D$9:$N$92,6,0)</f>
        <v>khám, tiêm truyền, lấy máu băng bó vết thương</v>
      </c>
      <c r="AM263" s="42" t="str">
        <f>VLOOKUP($D263,Nội!$D$9:$N$52,6,0)</f>
        <v xml:space="preserve">Tiêm, truyền, tiếp xúc với NB có nguy cơ lây nhiễm </v>
      </c>
      <c r="AN263" s="47" t="s">
        <v>886</v>
      </c>
      <c r="AO263" s="40" t="str">
        <f>VLOOKUP($D263,'DA LIỄU'!$D$11:$N$137,6,0)</f>
        <v>Dùng cho bệnh nhân khám da liễu</v>
      </c>
      <c r="AP263" s="42" t="str">
        <f>VLOOKUP($D263,'Nội soi'!$D$9:$N$169,6,0)</f>
        <v>Dùng cho BN nội soi</v>
      </c>
      <c r="AQ263" s="42" t="str">
        <f>VLOOKUP($D263,cđha!$D$17:$N$169,6,0)</f>
        <v>đeo làm các thủ thuật 
siêu âm, Xq</v>
      </c>
      <c r="AR263" s="42" t="str">
        <f>VLOOKUP($D263,xn!$D$9:$N$169,6,0)</f>
        <v>Lấy mẫu nghiệm phẩm, thực hiện các kỹ thuật xét nghiệm</v>
      </c>
      <c r="AU263" s="42" t="str">
        <f>VLOOKUP($D263,sản!$D$9:$N$52,6,0)</f>
        <v>Thăm khám phụ khoa</v>
      </c>
      <c r="AY263" s="40" t="s">
        <v>1092</v>
      </c>
      <c r="AZ263" s="91" t="s">
        <v>1095</v>
      </c>
      <c r="BA263" s="40" t="s">
        <v>1098</v>
      </c>
    </row>
    <row r="264" spans="1:53" s="40" customFormat="1" ht="16.5">
      <c r="B264" s="15"/>
      <c r="C264" s="15"/>
      <c r="D264" s="15" t="str">
        <f>D263</f>
        <v>GKCB</v>
      </c>
      <c r="E264" s="43"/>
      <c r="F264" s="47"/>
      <c r="G264" s="15" t="s">
        <v>220</v>
      </c>
      <c r="H264" s="15">
        <f t="shared" ref="H264:H327" si="4">SUM(I264:AC264)</f>
        <v>0</v>
      </c>
      <c r="I264" s="114"/>
      <c r="J264" s="15"/>
      <c r="K264" s="45"/>
      <c r="L264" s="45"/>
      <c r="M264" s="45"/>
      <c r="N264" s="42"/>
      <c r="O264" s="45"/>
      <c r="P264" s="45"/>
      <c r="Q264" s="45"/>
      <c r="R264" s="45"/>
      <c r="S264" s="42"/>
      <c r="T264" s="42"/>
      <c r="U264" s="42"/>
      <c r="V264" s="45"/>
      <c r="W264" s="45"/>
      <c r="X264" s="42"/>
      <c r="Y264" s="42"/>
      <c r="Z264" s="42"/>
      <c r="AA264" s="42"/>
      <c r="AB264" s="42"/>
      <c r="AC264" s="45"/>
      <c r="AD264" s="42"/>
      <c r="AE264" s="316"/>
      <c r="AF264" s="299"/>
      <c r="AG264" s="163"/>
      <c r="AH264" s="47"/>
      <c r="AI264" s="42"/>
      <c r="AJ264" s="42"/>
      <c r="AK264" s="42"/>
      <c r="AL264" s="42"/>
      <c r="AM264" s="42"/>
      <c r="AP264" s="42"/>
      <c r="AQ264" s="42"/>
      <c r="AR264" s="42"/>
      <c r="AS264" s="42"/>
      <c r="AU264" s="42"/>
    </row>
    <row r="265" spans="1:53" s="40" customFormat="1" ht="16.5">
      <c r="B265" s="15"/>
      <c r="C265" s="15"/>
      <c r="D265" s="15" t="str">
        <f>D264</f>
        <v>GKCB</v>
      </c>
      <c r="E265" s="43"/>
      <c r="F265" s="47"/>
      <c r="G265" s="15" t="s">
        <v>221</v>
      </c>
      <c r="H265" s="15">
        <f t="shared" si="4"/>
        <v>0</v>
      </c>
      <c r="I265" s="114"/>
      <c r="J265" s="15"/>
      <c r="K265" s="45"/>
      <c r="L265" s="45"/>
      <c r="M265" s="45"/>
      <c r="N265" s="42"/>
      <c r="O265" s="45"/>
      <c r="P265" s="45"/>
      <c r="Q265" s="45"/>
      <c r="R265" s="45"/>
      <c r="S265" s="42"/>
      <c r="T265" s="42"/>
      <c r="U265" s="42"/>
      <c r="V265" s="45"/>
      <c r="W265" s="45"/>
      <c r="X265" s="42"/>
      <c r="Y265" s="42"/>
      <c r="Z265" s="42"/>
      <c r="AA265" s="42"/>
      <c r="AB265" s="42"/>
      <c r="AC265" s="45"/>
      <c r="AD265" s="42"/>
      <c r="AE265" s="316"/>
      <c r="AF265" s="299"/>
      <c r="AG265" s="163"/>
      <c r="AH265" s="47"/>
      <c r="AI265" s="42"/>
      <c r="AJ265" s="42"/>
      <c r="AK265" s="42"/>
      <c r="AL265" s="42"/>
      <c r="AM265" s="42"/>
      <c r="AP265" s="42"/>
      <c r="AQ265" s="42"/>
      <c r="AR265" s="42"/>
      <c r="AS265" s="42"/>
      <c r="AU265" s="42"/>
    </row>
    <row r="266" spans="1:53" s="40" customFormat="1" ht="16.5">
      <c r="B266" s="13" t="s">
        <v>77</v>
      </c>
      <c r="C266" s="26" t="s">
        <v>78</v>
      </c>
      <c r="D266" s="26" t="str">
        <f>D265</f>
        <v>GKCB</v>
      </c>
      <c r="E266" s="50"/>
      <c r="F266" s="22"/>
      <c r="G266" s="15" t="s">
        <v>235</v>
      </c>
      <c r="H266" s="15">
        <f t="shared" si="4"/>
        <v>0</v>
      </c>
      <c r="I266" s="114"/>
      <c r="J266" s="15"/>
      <c r="K266" s="45"/>
      <c r="L266" s="45"/>
      <c r="M266" s="45"/>
      <c r="N266" s="42"/>
      <c r="O266" s="45"/>
      <c r="P266" s="45"/>
      <c r="Q266" s="45"/>
      <c r="R266" s="45"/>
      <c r="S266" s="42"/>
      <c r="T266" s="42"/>
      <c r="U266" s="42"/>
      <c r="V266" s="45"/>
      <c r="W266" s="45"/>
      <c r="X266" s="42"/>
      <c r="Y266" s="42"/>
      <c r="Z266" s="42"/>
      <c r="AA266" s="42"/>
      <c r="AB266" s="42"/>
      <c r="AC266" s="45"/>
      <c r="AD266" s="42"/>
      <c r="AE266" s="316"/>
      <c r="AF266" s="299"/>
      <c r="AG266" s="163"/>
      <c r="AH266" s="47"/>
      <c r="AI266" s="42"/>
      <c r="AJ266" s="42"/>
      <c r="AK266" s="42"/>
      <c r="AL266" s="42"/>
      <c r="AM266" s="42"/>
      <c r="AP266" s="42"/>
      <c r="AQ266" s="42"/>
      <c r="AR266" s="42"/>
      <c r="AS266" s="42"/>
      <c r="AU266" s="42"/>
    </row>
    <row r="267" spans="1:53" s="40" customFormat="1" ht="33">
      <c r="A267" s="40" t="s">
        <v>77</v>
      </c>
      <c r="B267" s="15">
        <f>IF($E267="","",SUBTOTAL(3,$E$7:E267))</f>
        <v>86</v>
      </c>
      <c r="C267" s="15" t="str">
        <f>A267&amp;"."&amp;B267</f>
        <v>N08.86</v>
      </c>
      <c r="D267" s="15" t="s">
        <v>401</v>
      </c>
      <c r="E267" s="43" t="s">
        <v>402</v>
      </c>
      <c r="F267" s="47" t="s">
        <v>118</v>
      </c>
      <c r="G267" s="15" t="s">
        <v>220</v>
      </c>
      <c r="H267" s="15">
        <f t="shared" si="4"/>
        <v>296</v>
      </c>
      <c r="I267" s="114">
        <v>24</v>
      </c>
      <c r="J267" s="44">
        <f>VLOOKUP($D267,GMHS!$D$9:$N$75,5,0)</f>
        <v>1</v>
      </c>
      <c r="K267" s="45">
        <f>VLOOKUP($D267,mắt!$D$9:$N$51,5,0)</f>
        <v>36</v>
      </c>
      <c r="L267" s="45">
        <f>VLOOKUP($D267,TMH!$D$9:$N$42,5,0)</f>
        <v>5</v>
      </c>
      <c r="M267" s="45">
        <f>VLOOKUP($D267,RHM!$D$9:$N$169,5,0)</f>
        <v>18</v>
      </c>
      <c r="N267" s="45">
        <f>VLOOKUP($D267,cc!$D$9:$N$92,5,0)</f>
        <v>24</v>
      </c>
      <c r="O267" s="45">
        <f>VLOOKUP($D267,Nội!$D$9:$N$52,5,0)</f>
        <v>12</v>
      </c>
      <c r="P267" s="45"/>
      <c r="Q267" s="45">
        <f>VLOOKUP($D267,'DA LIỄU'!$D$11:$N$137,5,0)</f>
        <v>2</v>
      </c>
      <c r="R267" s="45">
        <f>VLOOKUP($D267,'Nội soi'!$D$9:$N$169,5,0)</f>
        <v>4</v>
      </c>
      <c r="S267" s="45">
        <f>VLOOKUP($D267,cđha!$D$17:$N$169,5,0)</f>
        <v>2</v>
      </c>
      <c r="T267" s="45">
        <f>VLOOKUP($D267,xn!$D$9:$N$169,5,0)</f>
        <v>48</v>
      </c>
      <c r="U267" s="45">
        <f>VLOOKUP($D267,YHCT!$D$9:$N$45,5,0)</f>
        <v>72</v>
      </c>
      <c r="V267" s="45"/>
      <c r="W267" s="45">
        <f>VLOOKUP($D267,sản!$D$9:$N$52,5,0)</f>
        <v>48</v>
      </c>
      <c r="X267" s="45"/>
      <c r="Y267" s="45"/>
      <c r="Z267" s="42"/>
      <c r="AA267" s="42"/>
      <c r="AB267" s="42"/>
      <c r="AC267" s="45"/>
      <c r="AD267" s="42"/>
      <c r="AE267" s="316"/>
      <c r="AF267" s="299"/>
      <c r="AG267" s="163" t="str">
        <f>VLOOKUP($D267,ngoại!$C$10:$I$64,6,0)</f>
        <v>Dùng sát khuẩn vùng tiêm, thay băng tiểu phẫu</v>
      </c>
      <c r="AH267" s="47" t="str">
        <f>VLOOKUP($D267,GMHS!$D$9:$N$75,6,0)</f>
        <v>Sát khuẩn vùng tiêm</v>
      </c>
      <c r="AI267" s="42" t="str">
        <f>VLOOKUP($D267,mắt!$D$9:$N$51,6,0)</f>
        <v>Sd cho bn phẫu thuật - thủ thuật</v>
      </c>
      <c r="AJ267" s="42" t="str">
        <f>VLOOKUP($D267,TMH!$D$9:$N$42,6,0)</f>
        <v>Rửa xoang, nội soi, thủ thuật</v>
      </c>
      <c r="AK267" s="42" t="str">
        <f>VLOOKUP($D267,RHM!$D$9:$N$169,6,0)</f>
        <v xml:space="preserve"> lau chùi máu và cắn gòn cầm máu sau nhổ răng, chêm lót thấm hút nước bọt khi trám răng</v>
      </c>
      <c r="AL267" s="42" t="str">
        <f>VLOOKUP($D267,cc!$D$9:$N$92,6,0)</f>
        <v>tiêm truyền, rửa vt</v>
      </c>
      <c r="AM267" s="42" t="str">
        <f>VLOOKUP($D267,Nội!$D$9:$N$52,6,0)</f>
        <v>tiêm, truyền, lấy máu xét nghiệm cho NB</v>
      </c>
      <c r="AO267" s="40" t="str">
        <f>VLOOKUP($D267,'DA LIỄU'!$D$11:$N$137,6,0)</f>
        <v>sát khuẩn</v>
      </c>
      <c r="AP267" s="42" t="str">
        <f>VLOOKUP($D267,'Nội soi'!$D$9:$N$169,6,0)</f>
        <v>Dùng  cho BN gây mê NS</v>
      </c>
      <c r="AQ267" s="42" t="str">
        <f>VLOOKUP($D267,cđha!$D$17:$N$169,6,0)</f>
        <v>những lúc bảo trì máy,
 vệ sinh máy Xq</v>
      </c>
      <c r="AR267" s="42" t="str">
        <f>VLOOKUP($D267,xn!$D$9:$N$169,6,0)</f>
        <v>Lấy máu bệnh nhân</v>
      </c>
      <c r="AU267" s="42" t="str">
        <f>VLOOKUP($D267,sản!$D$9:$N$52,6,0)</f>
        <v>Sát khuẩn vùng tiêm, thấm máu, dịch tiết trong thủ thuật, phẫu thuật</v>
      </c>
    </row>
    <row r="268" spans="1:53" s="40" customFormat="1" ht="16.5">
      <c r="B268" s="15"/>
      <c r="C268" s="15"/>
      <c r="D268" s="15" t="str">
        <f>D267</f>
        <v>BGHN</v>
      </c>
      <c r="E268" s="43"/>
      <c r="F268" s="47"/>
      <c r="G268" s="15" t="s">
        <v>221</v>
      </c>
      <c r="H268" s="15">
        <f t="shared" si="4"/>
        <v>0</v>
      </c>
      <c r="I268" s="114"/>
      <c r="J268" s="15"/>
      <c r="K268" s="45"/>
      <c r="L268" s="45"/>
      <c r="M268" s="45"/>
      <c r="N268" s="42"/>
      <c r="O268" s="45"/>
      <c r="P268" s="45"/>
      <c r="Q268" s="45"/>
      <c r="R268" s="45"/>
      <c r="S268" s="42"/>
      <c r="T268" s="42"/>
      <c r="U268" s="42"/>
      <c r="V268" s="45"/>
      <c r="W268" s="45"/>
      <c r="X268" s="42"/>
      <c r="Y268" s="42"/>
      <c r="Z268" s="42"/>
      <c r="AA268" s="42"/>
      <c r="AB268" s="42"/>
      <c r="AC268" s="45"/>
      <c r="AD268" s="42"/>
      <c r="AE268" s="316"/>
      <c r="AF268" s="299"/>
      <c r="AG268" s="163"/>
      <c r="AH268" s="47"/>
      <c r="AI268" s="42"/>
      <c r="AJ268" s="42"/>
      <c r="AK268" s="42"/>
      <c r="AL268" s="42"/>
      <c r="AM268" s="42"/>
      <c r="AP268" s="42"/>
      <c r="AQ268" s="42"/>
      <c r="AR268" s="42"/>
      <c r="AS268" s="42"/>
      <c r="AU268" s="42"/>
    </row>
    <row r="269" spans="1:53" s="40" customFormat="1" ht="16.5">
      <c r="B269" s="15"/>
      <c r="C269" s="15"/>
      <c r="D269" s="15" t="str">
        <f>D268</f>
        <v>BGHN</v>
      </c>
      <c r="E269" s="43"/>
      <c r="F269" s="47"/>
      <c r="G269" s="15" t="s">
        <v>235</v>
      </c>
      <c r="H269" s="15">
        <f t="shared" si="4"/>
        <v>0</v>
      </c>
      <c r="I269" s="114"/>
      <c r="J269" s="15"/>
      <c r="K269" s="45"/>
      <c r="L269" s="45"/>
      <c r="M269" s="45"/>
      <c r="N269" s="42"/>
      <c r="O269" s="45"/>
      <c r="P269" s="45"/>
      <c r="Q269" s="45"/>
      <c r="R269" s="45"/>
      <c r="S269" s="42"/>
      <c r="T269" s="42"/>
      <c r="U269" s="42"/>
      <c r="V269" s="45"/>
      <c r="W269" s="45"/>
      <c r="X269" s="42"/>
      <c r="Y269" s="42"/>
      <c r="Z269" s="42"/>
      <c r="AA269" s="42"/>
      <c r="AB269" s="42"/>
      <c r="AC269" s="45"/>
      <c r="AD269" s="42"/>
      <c r="AE269" s="316"/>
      <c r="AF269" s="299"/>
      <c r="AG269" s="163"/>
      <c r="AH269" s="47"/>
      <c r="AI269" s="42"/>
      <c r="AJ269" s="42"/>
      <c r="AK269" s="42"/>
      <c r="AL269" s="42"/>
      <c r="AM269" s="42"/>
      <c r="AP269" s="42"/>
      <c r="AQ269" s="42"/>
      <c r="AR269" s="42"/>
      <c r="AS269" s="42"/>
      <c r="AU269" s="42"/>
    </row>
    <row r="270" spans="1:53" s="40" customFormat="1" ht="33">
      <c r="A270" s="40" t="s">
        <v>77</v>
      </c>
      <c r="B270" s="15">
        <f>IF($E270="","",SUBTOTAL(3,$E$7:E270))</f>
        <v>87</v>
      </c>
      <c r="C270" s="15" t="str">
        <f>A270&amp;"."&amp;B270</f>
        <v>N08.87</v>
      </c>
      <c r="D270" s="15" t="s">
        <v>403</v>
      </c>
      <c r="E270" s="43" t="s">
        <v>404</v>
      </c>
      <c r="F270" s="47" t="s">
        <v>118</v>
      </c>
      <c r="G270" s="15" t="s">
        <v>220</v>
      </c>
      <c r="H270" s="15">
        <f t="shared" si="4"/>
        <v>36</v>
      </c>
      <c r="I270" s="114">
        <f>VLOOKUP($D270,ngoại!$C$10:$I$64,5,0)</f>
        <v>36</v>
      </c>
      <c r="J270" s="15"/>
      <c r="K270" s="45"/>
      <c r="L270" s="45"/>
      <c r="M270" s="45"/>
      <c r="N270" s="42"/>
      <c r="O270" s="45"/>
      <c r="P270" s="45"/>
      <c r="Q270" s="45"/>
      <c r="R270" s="45"/>
      <c r="S270" s="42"/>
      <c r="T270" s="42"/>
      <c r="U270" s="42"/>
      <c r="V270" s="45"/>
      <c r="W270" s="45"/>
      <c r="X270" s="42"/>
      <c r="Y270" s="42"/>
      <c r="Z270" s="42"/>
      <c r="AA270" s="42"/>
      <c r="AB270" s="42"/>
      <c r="AC270" s="45"/>
      <c r="AD270" s="42"/>
      <c r="AE270" s="316"/>
      <c r="AF270" s="299"/>
      <c r="AG270" s="163" t="str">
        <f>VLOOKUP($D270,ngoại!$C$10:$I$64,6,0)</f>
        <v>Dùng lót bó bột</v>
      </c>
      <c r="AH270" s="47"/>
      <c r="AI270" s="42"/>
      <c r="AJ270" s="42"/>
      <c r="AK270" s="42"/>
      <c r="AL270" s="42"/>
      <c r="AM270" s="42"/>
      <c r="AP270" s="42">
        <f>VLOOKUP($D270,'Nội soi'!$D$9:$N$169,6,0)</f>
        <v>0</v>
      </c>
      <c r="AQ270" s="42"/>
      <c r="AR270" s="42"/>
      <c r="AS270" s="42"/>
      <c r="AU270" s="42"/>
    </row>
    <row r="271" spans="1:53" s="40" customFormat="1" ht="16.5">
      <c r="B271" s="15"/>
      <c r="C271" s="15"/>
      <c r="D271" s="15" t="str">
        <f>D270</f>
        <v>BKHN</v>
      </c>
      <c r="E271" s="43"/>
      <c r="F271" s="47"/>
      <c r="G271" s="15" t="s">
        <v>221</v>
      </c>
      <c r="H271" s="15">
        <f t="shared" si="4"/>
        <v>0</v>
      </c>
      <c r="I271" s="114"/>
      <c r="J271" s="15"/>
      <c r="K271" s="45"/>
      <c r="L271" s="45"/>
      <c r="M271" s="45"/>
      <c r="N271" s="42"/>
      <c r="O271" s="45"/>
      <c r="P271" s="45"/>
      <c r="Q271" s="45"/>
      <c r="R271" s="45"/>
      <c r="S271" s="42"/>
      <c r="T271" s="42"/>
      <c r="U271" s="42"/>
      <c r="V271" s="45"/>
      <c r="W271" s="45"/>
      <c r="X271" s="42"/>
      <c r="Y271" s="42"/>
      <c r="Z271" s="42"/>
      <c r="AA271" s="42"/>
      <c r="AB271" s="42"/>
      <c r="AC271" s="45"/>
      <c r="AD271" s="42"/>
      <c r="AE271" s="316"/>
      <c r="AF271" s="299"/>
      <c r="AG271" s="163"/>
      <c r="AH271" s="47"/>
      <c r="AI271" s="42"/>
      <c r="AJ271" s="42"/>
      <c r="AK271" s="42"/>
      <c r="AL271" s="42"/>
      <c r="AM271" s="42"/>
      <c r="AP271" s="42"/>
      <c r="AQ271" s="42"/>
      <c r="AR271" s="42"/>
      <c r="AS271" s="42"/>
      <c r="AU271" s="42"/>
    </row>
    <row r="272" spans="1:53" s="40" customFormat="1" ht="16.5">
      <c r="B272" s="15"/>
      <c r="C272" s="15"/>
      <c r="D272" s="15" t="str">
        <f>D271</f>
        <v>BKHN</v>
      </c>
      <c r="E272" s="43"/>
      <c r="F272" s="47"/>
      <c r="G272" s="15" t="s">
        <v>235</v>
      </c>
      <c r="H272" s="15">
        <f t="shared" si="4"/>
        <v>0</v>
      </c>
      <c r="I272" s="114"/>
      <c r="J272" s="15"/>
      <c r="K272" s="45"/>
      <c r="L272" s="45"/>
      <c r="M272" s="45"/>
      <c r="N272" s="42"/>
      <c r="O272" s="45"/>
      <c r="P272" s="45"/>
      <c r="Q272" s="45"/>
      <c r="R272" s="45"/>
      <c r="S272" s="42"/>
      <c r="T272" s="42"/>
      <c r="U272" s="42"/>
      <c r="V272" s="45"/>
      <c r="W272" s="45"/>
      <c r="X272" s="42"/>
      <c r="Y272" s="42"/>
      <c r="Z272" s="42"/>
      <c r="AA272" s="42"/>
      <c r="AB272" s="42"/>
      <c r="AC272" s="45"/>
      <c r="AD272" s="42"/>
      <c r="AE272" s="316"/>
      <c r="AF272" s="299"/>
      <c r="AG272" s="163"/>
      <c r="AH272" s="47"/>
      <c r="AI272" s="42"/>
      <c r="AJ272" s="42"/>
      <c r="AK272" s="42"/>
      <c r="AL272" s="42"/>
      <c r="AM272" s="42"/>
      <c r="AP272" s="42"/>
      <c r="AQ272" s="42"/>
      <c r="AR272" s="42"/>
      <c r="AS272" s="42"/>
      <c r="AU272" s="42"/>
    </row>
    <row r="273" spans="1:47" s="40" customFormat="1" ht="181.5">
      <c r="A273" s="40" t="s">
        <v>77</v>
      </c>
      <c r="B273" s="15">
        <f>IF($E273="","",SUBTOTAL(3,$E$7:E273))</f>
        <v>88</v>
      </c>
      <c r="C273" s="15" t="str">
        <f>A273&amp;"."&amp;B273</f>
        <v>N08.88</v>
      </c>
      <c r="D273" s="15" t="s">
        <v>405</v>
      </c>
      <c r="E273" s="43" t="s">
        <v>406</v>
      </c>
      <c r="F273" s="47" t="s">
        <v>116</v>
      </c>
      <c r="G273" s="15" t="s">
        <v>220</v>
      </c>
      <c r="H273" s="15">
        <f t="shared" si="4"/>
        <v>207000</v>
      </c>
      <c r="I273" s="114">
        <v>84000</v>
      </c>
      <c r="J273" s="44">
        <f>VLOOKUP($D273,GMHS!$D$9:$N$75,5,0)</f>
        <v>36000</v>
      </c>
      <c r="K273" s="45">
        <f>VLOOKUP($D273,mắt!$D$9:$N$51,5,0)</f>
        <v>8400</v>
      </c>
      <c r="L273" s="45">
        <f>VLOOKUP($D273,TMH!$D$9:$N$42,5,0)</f>
        <v>3000</v>
      </c>
      <c r="M273" s="45"/>
      <c r="N273" s="45">
        <f>VLOOKUP($D273,cc!$D$9:$N$92,5,0)</f>
        <v>24000</v>
      </c>
      <c r="O273" s="45">
        <f>VLOOKUP($D273,Nội!$D$9:$N$52,5,0)</f>
        <v>12000</v>
      </c>
      <c r="P273" s="45"/>
      <c r="Q273" s="45">
        <f>VLOOKUP($D273,'DA LIỄU'!$D$11:$N$137,5,0)</f>
        <v>2400</v>
      </c>
      <c r="R273" s="45">
        <f>VLOOKUP($D273,'Nội soi'!$D$9:$N$169,5,0)</f>
        <v>36000</v>
      </c>
      <c r="S273" s="45"/>
      <c r="T273" s="42"/>
      <c r="U273" s="42"/>
      <c r="V273" s="45"/>
      <c r="W273" s="45">
        <f>VLOOKUP($D273,sản!$D$9:$N$52,5,0)</f>
        <v>1200</v>
      </c>
      <c r="X273" s="45"/>
      <c r="Y273" s="45"/>
      <c r="Z273" s="42"/>
      <c r="AA273" s="42"/>
      <c r="AB273" s="42"/>
      <c r="AC273" s="45"/>
      <c r="AD273" s="42"/>
      <c r="AE273" s="316"/>
      <c r="AF273" s="299"/>
      <c r="AG273" s="163"/>
      <c r="AH273" s="47" t="str">
        <f>VLOOKUP($D273,GMHS!$D$9:$N$75,6,0)</f>
        <v>Dùng để sát trùng diện rộng vết mổ, thấm máu dịch tiết của người bệnh ngoài ra còn được dùng để băng đắp vết thương sau phẫu thuật,..</v>
      </c>
      <c r="AI273" s="42" t="str">
        <f>VLOOKUP($D273,mắt!$D$9:$N$51,6,0)</f>
        <v>Sd cho bn phẫu thuật - thủ thuật</v>
      </c>
      <c r="AJ273" s="42" t="str">
        <f>VLOOKUP($D273,TMH!$D$9:$N$42,6,0)</f>
        <v>Dùng cho BN cắt Amydan, tiểu phẫu</v>
      </c>
      <c r="AK273" s="42"/>
      <c r="AL273" s="42" t="str">
        <f>VLOOKUP($D273,cc!$D$9:$N$92,6,0)</f>
        <v>băng vết thương</v>
      </c>
      <c r="AM273" s="42" t="str">
        <f>VLOOKUP($D273,Nội!$D$9:$N$52,6,0)</f>
        <v>Thay băng vết thương</v>
      </c>
      <c r="AO273" s="40" t="str">
        <f>VLOOKUP($D273,'DA LIỄU'!$D$11:$N$137,6,0)</f>
        <v>thực hiện thụ thuật laser</v>
      </c>
      <c r="AP273" s="42" t="str">
        <f>VLOOKUP($D273,'Nội soi'!$D$9:$N$169,6,0)</f>
        <v>Dùng cho BN nội soi</v>
      </c>
      <c r="AQ273" s="42"/>
      <c r="AR273" s="42"/>
      <c r="AS273" s="42"/>
      <c r="AU273" s="42" t="str">
        <f>VLOOKUP($D273,sản!$D$9:$N$52,6,0)</f>
        <v>Thấm máu, băng vết thương sau thủ thuật</v>
      </c>
    </row>
    <row r="274" spans="1:47" s="40" customFormat="1" ht="16.5">
      <c r="B274" s="15"/>
      <c r="C274" s="15"/>
      <c r="D274" s="15" t="str">
        <f>D273</f>
        <v>G06K</v>
      </c>
      <c r="E274" s="43"/>
      <c r="F274" s="47"/>
      <c r="G274" s="15" t="s">
        <v>221</v>
      </c>
      <c r="H274" s="15">
        <f t="shared" si="4"/>
        <v>0</v>
      </c>
      <c r="I274" s="114"/>
      <c r="J274" s="15"/>
      <c r="K274" s="45"/>
      <c r="L274" s="45"/>
      <c r="M274" s="45"/>
      <c r="N274" s="42"/>
      <c r="O274" s="45"/>
      <c r="P274" s="45"/>
      <c r="Q274" s="45"/>
      <c r="R274" s="45"/>
      <c r="S274" s="42"/>
      <c r="T274" s="42"/>
      <c r="U274" s="42"/>
      <c r="V274" s="45"/>
      <c r="W274" s="45"/>
      <c r="X274" s="42"/>
      <c r="Y274" s="42"/>
      <c r="Z274" s="42"/>
      <c r="AA274" s="42"/>
      <c r="AB274" s="42"/>
      <c r="AC274" s="45"/>
      <c r="AD274" s="42"/>
      <c r="AE274" s="316"/>
      <c r="AF274" s="299"/>
      <c r="AG274" s="163"/>
      <c r="AH274" s="47"/>
      <c r="AI274" s="42"/>
      <c r="AJ274" s="42"/>
      <c r="AK274" s="42"/>
      <c r="AL274" s="42"/>
      <c r="AM274" s="42"/>
      <c r="AP274" s="42"/>
      <c r="AQ274" s="42"/>
      <c r="AR274" s="42"/>
      <c r="AS274" s="42"/>
      <c r="AU274" s="42"/>
    </row>
    <row r="275" spans="1:47" s="40" customFormat="1" ht="16.5">
      <c r="B275" s="15"/>
      <c r="C275" s="15"/>
      <c r="D275" s="15" t="str">
        <f>D274</f>
        <v>G06K</v>
      </c>
      <c r="E275" s="43"/>
      <c r="F275" s="47"/>
      <c r="G275" s="15" t="s">
        <v>235</v>
      </c>
      <c r="H275" s="15">
        <f t="shared" si="4"/>
        <v>0</v>
      </c>
      <c r="I275" s="114"/>
      <c r="J275" s="15"/>
      <c r="K275" s="45"/>
      <c r="L275" s="45"/>
      <c r="M275" s="45"/>
      <c r="N275" s="42"/>
      <c r="O275" s="45"/>
      <c r="P275" s="45"/>
      <c r="Q275" s="45"/>
      <c r="R275" s="45"/>
      <c r="S275" s="42"/>
      <c r="T275" s="42"/>
      <c r="U275" s="42"/>
      <c r="V275" s="45"/>
      <c r="W275" s="45"/>
      <c r="X275" s="42"/>
      <c r="Y275" s="42"/>
      <c r="Z275" s="42"/>
      <c r="AA275" s="42"/>
      <c r="AB275" s="42"/>
      <c r="AC275" s="45"/>
      <c r="AD275" s="42"/>
      <c r="AE275" s="316"/>
      <c r="AF275" s="299"/>
      <c r="AG275" s="163"/>
      <c r="AH275" s="47"/>
      <c r="AI275" s="42"/>
      <c r="AJ275" s="42"/>
      <c r="AK275" s="42"/>
      <c r="AL275" s="42"/>
      <c r="AM275" s="42"/>
      <c r="AP275" s="42"/>
      <c r="AQ275" s="42"/>
      <c r="AR275" s="42"/>
      <c r="AS275" s="42"/>
      <c r="AU275" s="42"/>
    </row>
    <row r="276" spans="1:47" s="40" customFormat="1" ht="115.5">
      <c r="A276" s="40" t="s">
        <v>77</v>
      </c>
      <c r="B276" s="15">
        <f>IF($E276="","",SUBTOTAL(3,$E$7:E276))</f>
        <v>89</v>
      </c>
      <c r="C276" s="15" t="str">
        <f>A276&amp;"."&amp;B276</f>
        <v>N08.89</v>
      </c>
      <c r="D276" s="15" t="s">
        <v>407</v>
      </c>
      <c r="E276" s="43" t="s">
        <v>408</v>
      </c>
      <c r="F276" s="47" t="s">
        <v>116</v>
      </c>
      <c r="G276" s="15" t="s">
        <v>220</v>
      </c>
      <c r="H276" s="15">
        <f t="shared" si="4"/>
        <v>120</v>
      </c>
      <c r="I276" s="114"/>
      <c r="J276" s="44">
        <f>VLOOKUP($D276,GMHS!$D$9:$N$75,5,0)</f>
        <v>120</v>
      </c>
      <c r="K276" s="45"/>
      <c r="L276" s="45"/>
      <c r="M276" s="45"/>
      <c r="N276" s="42"/>
      <c r="O276" s="45"/>
      <c r="P276" s="45"/>
      <c r="Q276" s="45"/>
      <c r="R276" s="45"/>
      <c r="S276" s="42"/>
      <c r="T276" s="42"/>
      <c r="U276" s="42"/>
      <c r="V276" s="45"/>
      <c r="W276" s="45"/>
      <c r="X276" s="42"/>
      <c r="Y276" s="42"/>
      <c r="Z276" s="42"/>
      <c r="AA276" s="42"/>
      <c r="AB276" s="42"/>
      <c r="AC276" s="45"/>
      <c r="AD276" s="42"/>
      <c r="AE276" s="316"/>
      <c r="AF276" s="299"/>
      <c r="AG276" s="163" t="str">
        <f>VLOOKUP($D276,ngoại!$C$10:$I$64,6,0)</f>
        <v>Dùng để sát trùng diện rộng vết mổ, thấm máu dịch tiết của người bệnh ngoài ra còn được dùng để băng đắp vết thương sau phẫu thuật,..</v>
      </c>
      <c r="AH276" s="47" t="str">
        <f>VLOOKUP($D276,GMHS!$D$9:$N$75,6,0)</f>
        <v>Rửa vết thương/thấm máu trong phẫu thuật tiên lượng mất nhiều dịch/máu</v>
      </c>
      <c r="AI276" s="42"/>
      <c r="AJ276" s="42"/>
      <c r="AK276" s="42"/>
      <c r="AL276" s="42"/>
      <c r="AM276" s="42"/>
      <c r="AP276" s="42">
        <f>VLOOKUP($D276,'Nội soi'!$D$9:$N$169,6,0)</f>
        <v>0</v>
      </c>
      <c r="AQ276" s="42"/>
      <c r="AR276" s="42"/>
      <c r="AS276" s="42"/>
      <c r="AU276" s="42"/>
    </row>
    <row r="277" spans="1:47" s="40" customFormat="1" ht="16.5">
      <c r="B277" s="15"/>
      <c r="C277" s="15"/>
      <c r="D277" s="15" t="str">
        <f>D276</f>
        <v>G06Q</v>
      </c>
      <c r="E277" s="43"/>
      <c r="F277" s="47"/>
      <c r="G277" s="15" t="s">
        <v>221</v>
      </c>
      <c r="H277" s="15">
        <f t="shared" si="4"/>
        <v>0</v>
      </c>
      <c r="I277" s="114"/>
      <c r="J277" s="15"/>
      <c r="K277" s="45"/>
      <c r="L277" s="45"/>
      <c r="M277" s="45"/>
      <c r="N277" s="42"/>
      <c r="O277" s="45"/>
      <c r="P277" s="45"/>
      <c r="Q277" s="45"/>
      <c r="R277" s="45"/>
      <c r="S277" s="42"/>
      <c r="T277" s="42"/>
      <c r="U277" s="42"/>
      <c r="V277" s="45"/>
      <c r="W277" s="45"/>
      <c r="X277" s="42"/>
      <c r="Y277" s="42"/>
      <c r="Z277" s="42"/>
      <c r="AA277" s="42"/>
      <c r="AB277" s="42"/>
      <c r="AC277" s="45"/>
      <c r="AD277" s="42"/>
      <c r="AE277" s="316"/>
      <c r="AF277" s="299"/>
      <c r="AG277" s="163"/>
      <c r="AH277" s="47"/>
      <c r="AI277" s="42"/>
      <c r="AJ277" s="42"/>
      <c r="AK277" s="42"/>
      <c r="AL277" s="42"/>
      <c r="AM277" s="42"/>
      <c r="AP277" s="42"/>
      <c r="AQ277" s="42"/>
      <c r="AR277" s="42"/>
      <c r="AS277" s="42"/>
      <c r="AU277" s="42"/>
    </row>
    <row r="278" spans="1:47" s="40" customFormat="1" ht="16.5">
      <c r="B278" s="15"/>
      <c r="C278" s="15"/>
      <c r="D278" s="15" t="str">
        <f>D277</f>
        <v>G06Q</v>
      </c>
      <c r="E278" s="43"/>
      <c r="F278" s="47"/>
      <c r="G278" s="15" t="s">
        <v>235</v>
      </c>
      <c r="H278" s="15">
        <f t="shared" si="4"/>
        <v>0</v>
      </c>
      <c r="I278" s="114"/>
      <c r="J278" s="15"/>
      <c r="K278" s="45"/>
      <c r="L278" s="45"/>
      <c r="M278" s="45"/>
      <c r="N278" s="42"/>
      <c r="O278" s="45"/>
      <c r="P278" s="45"/>
      <c r="Q278" s="45"/>
      <c r="R278" s="45"/>
      <c r="S278" s="42"/>
      <c r="T278" s="42"/>
      <c r="U278" s="42"/>
      <c r="V278" s="45"/>
      <c r="W278" s="45"/>
      <c r="X278" s="42"/>
      <c r="Y278" s="42"/>
      <c r="Z278" s="42"/>
      <c r="AA278" s="42"/>
      <c r="AB278" s="42"/>
      <c r="AC278" s="45"/>
      <c r="AD278" s="42"/>
      <c r="AE278" s="316"/>
      <c r="AF278" s="299"/>
      <c r="AG278" s="163"/>
      <c r="AH278" s="47"/>
      <c r="AI278" s="42"/>
      <c r="AJ278" s="42"/>
      <c r="AK278" s="42"/>
      <c r="AL278" s="42"/>
      <c r="AM278" s="42"/>
      <c r="AP278" s="42"/>
      <c r="AQ278" s="42"/>
      <c r="AR278" s="42"/>
      <c r="AS278" s="42"/>
      <c r="AU278" s="42"/>
    </row>
    <row r="279" spans="1:47" s="40" customFormat="1" ht="115.5">
      <c r="A279" s="40" t="s">
        <v>77</v>
      </c>
      <c r="B279" s="15">
        <f>IF($E279="","",SUBTOTAL(3,$E$7:E279))</f>
        <v>90</v>
      </c>
      <c r="C279" s="15" t="str">
        <f>A279&amp;"."&amp;B279</f>
        <v>N08.90</v>
      </c>
      <c r="D279" s="15" t="s">
        <v>409</v>
      </c>
      <c r="E279" s="43" t="s">
        <v>81</v>
      </c>
      <c r="F279" s="47" t="s">
        <v>116</v>
      </c>
      <c r="G279" s="15" t="s">
        <v>220</v>
      </c>
      <c r="H279" s="15">
        <f t="shared" si="4"/>
        <v>60</v>
      </c>
      <c r="I279" s="114"/>
      <c r="J279" s="44">
        <f>VLOOKUP($D279,GMHS!$D$9:$N$75,5,0)</f>
        <v>60</v>
      </c>
      <c r="K279" s="45"/>
      <c r="L279" s="45"/>
      <c r="M279" s="45"/>
      <c r="N279" s="42"/>
      <c r="O279" s="45"/>
      <c r="P279" s="45"/>
      <c r="Q279" s="45"/>
      <c r="R279" s="45"/>
      <c r="S279" s="42"/>
      <c r="T279" s="42"/>
      <c r="U279" s="42"/>
      <c r="V279" s="45"/>
      <c r="W279" s="45"/>
      <c r="X279" s="42"/>
      <c r="Y279" s="42"/>
      <c r="Z279" s="42"/>
      <c r="AA279" s="42"/>
      <c r="AB279" s="42"/>
      <c r="AC279" s="45"/>
      <c r="AD279" s="42"/>
      <c r="AE279" s="316"/>
      <c r="AF279" s="299"/>
      <c r="AG279" s="163"/>
      <c r="AH279" s="47" t="str">
        <f>VLOOKUP($D279,GMHS!$D$9:$N$75,6,0)</f>
        <v>Rửa vết thương/thấm máu trong phẫu thuật tiên lượng mất nhiều dịch/máu</v>
      </c>
      <c r="AI279" s="42"/>
      <c r="AJ279" s="42"/>
      <c r="AK279" s="42"/>
      <c r="AL279" s="42"/>
      <c r="AM279" s="42"/>
      <c r="AP279" s="42">
        <f>VLOOKUP($D279,'Nội soi'!$D$9:$N$169,6,0)</f>
        <v>0</v>
      </c>
      <c r="AQ279" s="42"/>
      <c r="AR279" s="42"/>
      <c r="AS279" s="42"/>
      <c r="AU279" s="42"/>
    </row>
    <row r="280" spans="1:47" s="40" customFormat="1" ht="16.5">
      <c r="B280" s="15"/>
      <c r="C280" s="15"/>
      <c r="D280" s="15" t="str">
        <f>D279</f>
        <v>G30C</v>
      </c>
      <c r="E280" s="43"/>
      <c r="F280" s="47"/>
      <c r="G280" s="15" t="s">
        <v>221</v>
      </c>
      <c r="H280" s="15">
        <f t="shared" si="4"/>
        <v>0</v>
      </c>
      <c r="I280" s="114"/>
      <c r="J280" s="15"/>
      <c r="K280" s="45"/>
      <c r="L280" s="45"/>
      <c r="M280" s="45"/>
      <c r="N280" s="42"/>
      <c r="O280" s="45"/>
      <c r="P280" s="45"/>
      <c r="Q280" s="45"/>
      <c r="R280" s="45"/>
      <c r="S280" s="42"/>
      <c r="T280" s="42"/>
      <c r="U280" s="42"/>
      <c r="V280" s="45"/>
      <c r="W280" s="45"/>
      <c r="X280" s="42"/>
      <c r="Y280" s="42"/>
      <c r="Z280" s="42"/>
      <c r="AA280" s="42"/>
      <c r="AB280" s="42"/>
      <c r="AC280" s="45"/>
      <c r="AD280" s="42"/>
      <c r="AE280" s="316"/>
      <c r="AF280" s="299"/>
      <c r="AG280" s="163"/>
      <c r="AH280" s="47"/>
      <c r="AI280" s="42"/>
      <c r="AJ280" s="42"/>
      <c r="AK280" s="42"/>
      <c r="AL280" s="42"/>
      <c r="AM280" s="42"/>
      <c r="AP280" s="42"/>
      <c r="AQ280" s="42"/>
      <c r="AR280" s="42"/>
      <c r="AS280" s="42"/>
      <c r="AU280" s="42"/>
    </row>
    <row r="281" spans="1:47" s="40" customFormat="1" ht="16.5">
      <c r="B281" s="15"/>
      <c r="C281" s="15"/>
      <c r="D281" s="15" t="str">
        <f>D280</f>
        <v>G30C</v>
      </c>
      <c r="E281" s="43"/>
      <c r="F281" s="47"/>
      <c r="G281" s="15" t="s">
        <v>235</v>
      </c>
      <c r="H281" s="15">
        <f t="shared" si="4"/>
        <v>0</v>
      </c>
      <c r="I281" s="114"/>
      <c r="J281" s="15"/>
      <c r="K281" s="45"/>
      <c r="L281" s="45"/>
      <c r="M281" s="45"/>
      <c r="N281" s="42"/>
      <c r="O281" s="45"/>
      <c r="P281" s="45"/>
      <c r="Q281" s="45"/>
      <c r="R281" s="45"/>
      <c r="S281" s="42"/>
      <c r="T281" s="42"/>
      <c r="U281" s="42"/>
      <c r="V281" s="45"/>
      <c r="W281" s="45"/>
      <c r="X281" s="42"/>
      <c r="Y281" s="42"/>
      <c r="Z281" s="42"/>
      <c r="AA281" s="42"/>
      <c r="AB281" s="42"/>
      <c r="AC281" s="45"/>
      <c r="AD281" s="42"/>
      <c r="AE281" s="316"/>
      <c r="AF281" s="299"/>
      <c r="AG281" s="163"/>
      <c r="AH281" s="47"/>
      <c r="AI281" s="42"/>
      <c r="AJ281" s="42"/>
      <c r="AK281" s="42"/>
      <c r="AL281" s="42"/>
      <c r="AM281" s="42"/>
      <c r="AP281" s="42"/>
      <c r="AQ281" s="42"/>
      <c r="AR281" s="42"/>
      <c r="AS281" s="42"/>
      <c r="AU281" s="42"/>
    </row>
    <row r="282" spans="1:47" s="40" customFormat="1" ht="16.5">
      <c r="A282" s="40" t="s">
        <v>77</v>
      </c>
      <c r="B282" s="15">
        <f>IF($E282="","",SUBTOTAL(3,$E$7:E282))</f>
        <v>91</v>
      </c>
      <c r="C282" s="15" t="str">
        <f>A282&amp;"."&amp;B282</f>
        <v>N08.91</v>
      </c>
      <c r="D282" s="15" t="s">
        <v>410</v>
      </c>
      <c r="E282" s="43" t="s">
        <v>124</v>
      </c>
      <c r="F282" s="47" t="s">
        <v>125</v>
      </c>
      <c r="G282" s="15" t="s">
        <v>220</v>
      </c>
      <c r="H282" s="15">
        <f t="shared" si="4"/>
        <v>96</v>
      </c>
      <c r="I282" s="114"/>
      <c r="J282" s="15"/>
      <c r="K282" s="45">
        <f>VLOOKUP($D282,mắt!$D$9:$N$51,5,0)</f>
        <v>96</v>
      </c>
      <c r="L282" s="45"/>
      <c r="M282" s="45"/>
      <c r="N282" s="42"/>
      <c r="O282" s="45"/>
      <c r="P282" s="45"/>
      <c r="Q282" s="45"/>
      <c r="R282" s="45"/>
      <c r="S282" s="42"/>
      <c r="T282" s="42"/>
      <c r="U282" s="42"/>
      <c r="V282" s="45"/>
      <c r="W282" s="45"/>
      <c r="X282" s="42"/>
      <c r="Y282" s="42"/>
      <c r="Z282" s="42"/>
      <c r="AA282" s="42"/>
      <c r="AB282" s="42"/>
      <c r="AC282" s="45"/>
      <c r="AD282" s="42"/>
      <c r="AE282" s="316"/>
      <c r="AF282" s="299"/>
      <c r="AG282" s="163"/>
      <c r="AH282" s="47"/>
      <c r="AI282" s="42" t="str">
        <f>VLOOKUP($D282,mắt!$D$9:$N$51,6,0)</f>
        <v>Sd cho bn phẫu thuật - thủ thuật</v>
      </c>
      <c r="AJ282" s="42"/>
      <c r="AK282" s="42"/>
      <c r="AL282" s="42"/>
      <c r="AM282" s="42"/>
      <c r="AP282" s="42">
        <f>VLOOKUP($D282,'Nội soi'!$D$9:$N$169,6,0)</f>
        <v>0</v>
      </c>
      <c r="AQ282" s="42"/>
      <c r="AR282" s="42"/>
      <c r="AS282" s="42"/>
      <c r="AU282" s="42"/>
    </row>
    <row r="283" spans="1:47" s="40" customFormat="1" ht="16.5">
      <c r="B283" s="15"/>
      <c r="C283" s="15"/>
      <c r="D283" s="15" t="str">
        <f>D282</f>
        <v>GH08</v>
      </c>
      <c r="E283" s="43"/>
      <c r="F283" s="47"/>
      <c r="G283" s="15" t="s">
        <v>221</v>
      </c>
      <c r="H283" s="15">
        <f t="shared" si="4"/>
        <v>0</v>
      </c>
      <c r="I283" s="114"/>
      <c r="J283" s="15"/>
      <c r="K283" s="45"/>
      <c r="L283" s="45"/>
      <c r="M283" s="45"/>
      <c r="N283" s="42"/>
      <c r="O283" s="45"/>
      <c r="P283" s="45"/>
      <c r="Q283" s="45"/>
      <c r="R283" s="45"/>
      <c r="S283" s="42"/>
      <c r="T283" s="42"/>
      <c r="U283" s="42"/>
      <c r="V283" s="45"/>
      <c r="W283" s="45"/>
      <c r="X283" s="42"/>
      <c r="Y283" s="42"/>
      <c r="Z283" s="42"/>
      <c r="AA283" s="42"/>
      <c r="AB283" s="42"/>
      <c r="AC283" s="45"/>
      <c r="AD283" s="42"/>
      <c r="AE283" s="316"/>
      <c r="AF283" s="299"/>
      <c r="AG283" s="163"/>
      <c r="AH283" s="47"/>
      <c r="AI283" s="42"/>
      <c r="AJ283" s="42"/>
      <c r="AK283" s="42"/>
      <c r="AL283" s="42"/>
      <c r="AM283" s="42"/>
      <c r="AP283" s="42"/>
      <c r="AQ283" s="42"/>
      <c r="AR283" s="42"/>
      <c r="AS283" s="42"/>
      <c r="AU283" s="42"/>
    </row>
    <row r="284" spans="1:47" s="40" customFormat="1" ht="16.5">
      <c r="B284" s="15"/>
      <c r="C284" s="15"/>
      <c r="D284" s="15" t="str">
        <f>D283</f>
        <v>GH08</v>
      </c>
      <c r="E284" s="43"/>
      <c r="F284" s="47"/>
      <c r="G284" s="15" t="s">
        <v>235</v>
      </c>
      <c r="H284" s="15">
        <f t="shared" si="4"/>
        <v>0</v>
      </c>
      <c r="I284" s="114"/>
      <c r="J284" s="15"/>
      <c r="K284" s="45"/>
      <c r="L284" s="45"/>
      <c r="M284" s="45"/>
      <c r="N284" s="42"/>
      <c r="O284" s="45"/>
      <c r="P284" s="45"/>
      <c r="Q284" s="45"/>
      <c r="R284" s="45"/>
      <c r="S284" s="42"/>
      <c r="T284" s="42"/>
      <c r="U284" s="42"/>
      <c r="V284" s="45"/>
      <c r="W284" s="45"/>
      <c r="X284" s="42"/>
      <c r="Y284" s="42"/>
      <c r="Z284" s="42"/>
      <c r="AA284" s="42"/>
      <c r="AB284" s="42"/>
      <c r="AC284" s="45"/>
      <c r="AD284" s="42"/>
      <c r="AE284" s="316"/>
      <c r="AF284" s="299"/>
      <c r="AG284" s="163"/>
      <c r="AH284" s="47"/>
      <c r="AI284" s="42"/>
      <c r="AJ284" s="42"/>
      <c r="AK284" s="42"/>
      <c r="AL284" s="42"/>
      <c r="AM284" s="42"/>
      <c r="AP284" s="42"/>
      <c r="AQ284" s="42"/>
      <c r="AR284" s="42"/>
      <c r="AS284" s="42"/>
      <c r="AU284" s="42"/>
    </row>
    <row r="285" spans="1:47" s="40" customFormat="1" ht="33">
      <c r="A285" s="40" t="s">
        <v>77</v>
      </c>
      <c r="B285" s="15">
        <f>IF($E285="","",SUBTOTAL(3,$E$7:E285))</f>
        <v>92</v>
      </c>
      <c r="C285" s="15" t="str">
        <f>A285&amp;"."&amp;B285</f>
        <v>N08.92</v>
      </c>
      <c r="D285" s="15" t="s">
        <v>411</v>
      </c>
      <c r="E285" s="43" t="s">
        <v>82</v>
      </c>
      <c r="F285" s="47" t="s">
        <v>115</v>
      </c>
      <c r="G285" s="15" t="s">
        <v>220</v>
      </c>
      <c r="H285" s="15">
        <f t="shared" si="4"/>
        <v>84</v>
      </c>
      <c r="I285" s="114">
        <f>VLOOKUP($D285,ngoại!$C$10:$I$64,5,0)</f>
        <v>36</v>
      </c>
      <c r="J285" s="15"/>
      <c r="K285" s="45"/>
      <c r="L285" s="45">
        <f>VLOOKUP($D285,TMH!$D$9:$N$42,5,0)</f>
        <v>12</v>
      </c>
      <c r="M285" s="45"/>
      <c r="N285" s="45">
        <f>VLOOKUP($D285,cc!$D$9:$N$92,5,0)</f>
        <v>36</v>
      </c>
      <c r="O285" s="45"/>
      <c r="P285" s="45"/>
      <c r="Q285" s="45"/>
      <c r="R285" s="45"/>
      <c r="S285" s="42"/>
      <c r="T285" s="42"/>
      <c r="U285" s="42"/>
      <c r="V285" s="45"/>
      <c r="W285" s="45"/>
      <c r="X285" s="42"/>
      <c r="Y285" s="42"/>
      <c r="Z285" s="42"/>
      <c r="AA285" s="42"/>
      <c r="AB285" s="42"/>
      <c r="AC285" s="45"/>
      <c r="AD285" s="42"/>
      <c r="AE285" s="316"/>
      <c r="AF285" s="299"/>
      <c r="AG285" s="163" t="str">
        <f>VLOOKUP($D285,ngoại!$C$10:$I$64,6,0)</f>
        <v>Dùng dẫn lưu các vết thương nhiễm khuẩn</v>
      </c>
      <c r="AH285" s="47"/>
      <c r="AI285" s="42"/>
      <c r="AJ285" s="42" t="str">
        <f>VLOOKUP($D285,TMH!$D$9:$N$42,6,0)</f>
        <v>Cầm máu mũi</v>
      </c>
      <c r="AK285" s="42"/>
      <c r="AL285" s="42" t="str">
        <f>VLOOKUP($D285,cc!$D$9:$N$92,6,0)</f>
        <v>nhét mép</v>
      </c>
      <c r="AM285" s="42"/>
      <c r="AP285" s="42">
        <f>VLOOKUP($D285,'Nội soi'!$D$9:$N$169,6,0)</f>
        <v>0</v>
      </c>
      <c r="AQ285" s="42"/>
      <c r="AR285" s="42"/>
      <c r="AS285" s="42"/>
      <c r="AU285" s="42"/>
    </row>
    <row r="286" spans="1:47" s="40" customFormat="1" ht="16.5">
      <c r="B286" s="15"/>
      <c r="C286" s="15"/>
      <c r="D286" s="15" t="str">
        <f>D285</f>
        <v>DL4K</v>
      </c>
      <c r="E286" s="43"/>
      <c r="F286" s="47"/>
      <c r="G286" s="15" t="s">
        <v>221</v>
      </c>
      <c r="H286" s="15">
        <f t="shared" si="4"/>
        <v>0</v>
      </c>
      <c r="I286" s="114"/>
      <c r="J286" s="15"/>
      <c r="K286" s="45"/>
      <c r="L286" s="45"/>
      <c r="M286" s="45"/>
      <c r="N286" s="42"/>
      <c r="O286" s="45"/>
      <c r="P286" s="45"/>
      <c r="Q286" s="45"/>
      <c r="R286" s="45"/>
      <c r="S286" s="42"/>
      <c r="T286" s="42"/>
      <c r="U286" s="42"/>
      <c r="V286" s="45"/>
      <c r="W286" s="45"/>
      <c r="X286" s="42"/>
      <c r="Y286" s="42"/>
      <c r="Z286" s="42"/>
      <c r="AA286" s="42"/>
      <c r="AB286" s="42"/>
      <c r="AC286" s="45"/>
      <c r="AD286" s="42"/>
      <c r="AE286" s="316"/>
      <c r="AF286" s="299"/>
      <c r="AG286" s="163"/>
      <c r="AH286" s="47"/>
      <c r="AI286" s="42"/>
      <c r="AJ286" s="42"/>
      <c r="AK286" s="42"/>
      <c r="AL286" s="42"/>
      <c r="AM286" s="42"/>
      <c r="AP286" s="42"/>
      <c r="AQ286" s="42"/>
      <c r="AR286" s="42"/>
      <c r="AS286" s="42"/>
      <c r="AU286" s="42"/>
    </row>
    <row r="287" spans="1:47" s="40" customFormat="1" ht="16.5">
      <c r="B287" s="15"/>
      <c r="C287" s="15"/>
      <c r="D287" s="15" t="str">
        <f>D286</f>
        <v>DL4K</v>
      </c>
      <c r="E287" s="43"/>
      <c r="F287" s="47"/>
      <c r="G287" s="15" t="s">
        <v>235</v>
      </c>
      <c r="H287" s="15">
        <f t="shared" si="4"/>
        <v>0</v>
      </c>
      <c r="I287" s="114"/>
      <c r="J287" s="15"/>
      <c r="K287" s="45"/>
      <c r="L287" s="45"/>
      <c r="M287" s="45"/>
      <c r="N287" s="42"/>
      <c r="O287" s="45"/>
      <c r="P287" s="45"/>
      <c r="Q287" s="45"/>
      <c r="R287" s="45"/>
      <c r="S287" s="42"/>
      <c r="T287" s="42"/>
      <c r="U287" s="42"/>
      <c r="V287" s="45"/>
      <c r="W287" s="45"/>
      <c r="X287" s="42"/>
      <c r="Y287" s="42"/>
      <c r="Z287" s="42"/>
      <c r="AA287" s="42"/>
      <c r="AB287" s="42"/>
      <c r="AC287" s="45"/>
      <c r="AD287" s="42"/>
      <c r="AE287" s="316"/>
      <c r="AF287" s="299"/>
      <c r="AG287" s="163"/>
      <c r="AH287" s="47"/>
      <c r="AI287" s="42"/>
      <c r="AJ287" s="42"/>
      <c r="AK287" s="42"/>
      <c r="AL287" s="42"/>
      <c r="AM287" s="42"/>
      <c r="AP287" s="42"/>
      <c r="AQ287" s="42"/>
      <c r="AR287" s="42"/>
      <c r="AS287" s="42"/>
      <c r="AU287" s="42"/>
    </row>
    <row r="288" spans="1:47" s="40" customFormat="1" ht="66">
      <c r="A288" s="40" t="s">
        <v>77</v>
      </c>
      <c r="B288" s="15">
        <f>IF($E288="","",SUBTOTAL(3,$E$7:E288))</f>
        <v>93</v>
      </c>
      <c r="C288" s="15" t="str">
        <f>A288&amp;"."&amp;B288</f>
        <v>N08.93</v>
      </c>
      <c r="D288" s="15" t="s">
        <v>412</v>
      </c>
      <c r="E288" s="43" t="s">
        <v>278</v>
      </c>
      <c r="F288" s="47" t="s">
        <v>116</v>
      </c>
      <c r="G288" s="15" t="s">
        <v>220</v>
      </c>
      <c r="H288" s="15">
        <f t="shared" si="4"/>
        <v>300</v>
      </c>
      <c r="I288" s="114"/>
      <c r="J288" s="44">
        <f>VLOOKUP($D288,GMHS!$D$9:$N$75,5,0)</f>
        <v>180</v>
      </c>
      <c r="K288" s="45"/>
      <c r="L288" s="45"/>
      <c r="M288" s="45">
        <f>VLOOKUP($D288,RHM!$D$9:$N$169,5,0)</f>
        <v>120</v>
      </c>
      <c r="N288" s="42"/>
      <c r="O288" s="45"/>
      <c r="P288" s="45"/>
      <c r="Q288" s="45"/>
      <c r="R288" s="45"/>
      <c r="S288" s="42"/>
      <c r="T288" s="42"/>
      <c r="U288" s="42"/>
      <c r="V288" s="45"/>
      <c r="W288" s="45"/>
      <c r="X288" s="42"/>
      <c r="Y288" s="42"/>
      <c r="Z288" s="42"/>
      <c r="AA288" s="42"/>
      <c r="AB288" s="42"/>
      <c r="AC288" s="45"/>
      <c r="AD288" s="42"/>
      <c r="AE288" s="316"/>
      <c r="AF288" s="299"/>
      <c r="AG288" s="163"/>
      <c r="AH288" s="47" t="str">
        <f>VLOOKUP($D288,GMHS!$D$9:$N$75,6,0)</f>
        <v xml:space="preserve">Cầm máu trong phẫu thuật cắt trĩ </v>
      </c>
      <c r="AI288" s="42"/>
      <c r="AJ288" s="42"/>
      <c r="AK288" s="42" t="str">
        <f>VLOOKUP($D288,RHM!$D$9:$N$169,6,0)</f>
        <v xml:space="preserve"> 1 miếng lớn cắt được #40 miếng nhỏ, nhét vào ổ răng cầm máu sau nhổ răng,
thấm thuốc giảm đau sau nhổ răng </v>
      </c>
      <c r="AL288" s="42"/>
      <c r="AM288" s="42"/>
      <c r="AP288" s="42">
        <f>VLOOKUP($D288,'Nội soi'!$D$9:$N$169,6,0)</f>
        <v>0</v>
      </c>
      <c r="AQ288" s="42"/>
      <c r="AR288" s="42"/>
      <c r="AS288" s="42"/>
      <c r="AU288" s="42"/>
    </row>
    <row r="289" spans="1:47" s="40" customFormat="1" ht="16.5">
      <c r="B289" s="15"/>
      <c r="C289" s="15"/>
      <c r="D289" s="15" t="str">
        <f>D288</f>
        <v>MICM</v>
      </c>
      <c r="E289" s="43"/>
      <c r="F289" s="47"/>
      <c r="G289" s="15" t="s">
        <v>221</v>
      </c>
      <c r="H289" s="15">
        <f t="shared" si="4"/>
        <v>0</v>
      </c>
      <c r="I289" s="114"/>
      <c r="J289" s="15"/>
      <c r="K289" s="45"/>
      <c r="L289" s="45"/>
      <c r="M289" s="45"/>
      <c r="N289" s="42"/>
      <c r="O289" s="45"/>
      <c r="P289" s="45"/>
      <c r="Q289" s="45"/>
      <c r="R289" s="45"/>
      <c r="S289" s="42"/>
      <c r="T289" s="42"/>
      <c r="U289" s="42"/>
      <c r="V289" s="45"/>
      <c r="W289" s="45"/>
      <c r="X289" s="42"/>
      <c r="Y289" s="42"/>
      <c r="Z289" s="42"/>
      <c r="AA289" s="42"/>
      <c r="AB289" s="42"/>
      <c r="AC289" s="45"/>
      <c r="AD289" s="42"/>
      <c r="AE289" s="316"/>
      <c r="AF289" s="299"/>
      <c r="AG289" s="163"/>
      <c r="AH289" s="47"/>
      <c r="AI289" s="42"/>
      <c r="AJ289" s="42"/>
      <c r="AK289" s="42"/>
      <c r="AL289" s="42"/>
      <c r="AM289" s="42"/>
      <c r="AP289" s="42"/>
      <c r="AQ289" s="42"/>
      <c r="AR289" s="42"/>
      <c r="AS289" s="42"/>
      <c r="AU289" s="42"/>
    </row>
    <row r="290" spans="1:47" s="40" customFormat="1" ht="16.5">
      <c r="B290" s="15"/>
      <c r="C290" s="15"/>
      <c r="D290" s="15" t="str">
        <f>D289</f>
        <v>MICM</v>
      </c>
      <c r="E290" s="43"/>
      <c r="F290" s="47"/>
      <c r="G290" s="15" t="s">
        <v>235</v>
      </c>
      <c r="H290" s="15">
        <f t="shared" si="4"/>
        <v>0</v>
      </c>
      <c r="I290" s="114"/>
      <c r="J290" s="15"/>
      <c r="K290" s="45"/>
      <c r="L290" s="45"/>
      <c r="M290" s="45"/>
      <c r="N290" s="42"/>
      <c r="O290" s="45"/>
      <c r="P290" s="45"/>
      <c r="Q290" s="45"/>
      <c r="R290" s="45"/>
      <c r="S290" s="42"/>
      <c r="T290" s="42"/>
      <c r="U290" s="42"/>
      <c r="V290" s="45"/>
      <c r="W290" s="45"/>
      <c r="X290" s="42"/>
      <c r="Y290" s="42"/>
      <c r="Z290" s="42"/>
      <c r="AA290" s="42"/>
      <c r="AB290" s="42"/>
      <c r="AC290" s="45"/>
      <c r="AD290" s="42"/>
      <c r="AE290" s="316"/>
      <c r="AF290" s="299"/>
      <c r="AG290" s="163"/>
      <c r="AH290" s="47"/>
      <c r="AI290" s="42"/>
      <c r="AJ290" s="42"/>
      <c r="AK290" s="42"/>
      <c r="AL290" s="42"/>
      <c r="AM290" s="42"/>
      <c r="AP290" s="42"/>
      <c r="AQ290" s="42"/>
      <c r="AR290" s="42"/>
      <c r="AS290" s="42"/>
      <c r="AU290" s="42"/>
    </row>
    <row r="291" spans="1:47" s="40" customFormat="1" ht="16.5">
      <c r="B291" s="13" t="s">
        <v>83</v>
      </c>
      <c r="C291" s="24" t="s">
        <v>86</v>
      </c>
      <c r="D291" s="24" t="str">
        <f>D290</f>
        <v>MICM</v>
      </c>
      <c r="E291" s="50"/>
      <c r="F291" s="22"/>
      <c r="G291" s="15"/>
      <c r="H291" s="15">
        <f t="shared" si="4"/>
        <v>0</v>
      </c>
      <c r="I291" s="114"/>
      <c r="J291" s="15"/>
      <c r="K291" s="45"/>
      <c r="L291" s="45"/>
      <c r="M291" s="45"/>
      <c r="N291" s="42"/>
      <c r="O291" s="45"/>
      <c r="P291" s="45"/>
      <c r="Q291" s="45"/>
      <c r="R291" s="45"/>
      <c r="S291" s="42"/>
      <c r="T291" s="42"/>
      <c r="U291" s="42"/>
      <c r="V291" s="45"/>
      <c r="W291" s="45"/>
      <c r="X291" s="42"/>
      <c r="Y291" s="42"/>
      <c r="Z291" s="42"/>
      <c r="AA291" s="42"/>
      <c r="AB291" s="42"/>
      <c r="AC291" s="45"/>
      <c r="AD291" s="42"/>
      <c r="AE291" s="316"/>
      <c r="AF291" s="299"/>
      <c r="AG291" s="163"/>
      <c r="AH291" s="47"/>
      <c r="AI291" s="42"/>
      <c r="AJ291" s="42"/>
      <c r="AK291" s="42"/>
      <c r="AL291" s="42"/>
      <c r="AM291" s="42"/>
      <c r="AP291" s="42"/>
      <c r="AQ291" s="42"/>
      <c r="AR291" s="42"/>
      <c r="AS291" s="42"/>
      <c r="AU291" s="42"/>
    </row>
    <row r="292" spans="1:47" s="40" customFormat="1" ht="16.5">
      <c r="A292" s="40" t="s">
        <v>83</v>
      </c>
      <c r="B292" s="15">
        <f>IF($E292="","",SUBTOTAL(3,$E$7:E292))</f>
        <v>94</v>
      </c>
      <c r="C292" s="15" t="str">
        <f>A292&amp;"."&amp;B292</f>
        <v>N09.94</v>
      </c>
      <c r="D292" s="15" t="s">
        <v>413</v>
      </c>
      <c r="E292" s="43" t="s">
        <v>87</v>
      </c>
      <c r="F292" s="47" t="s">
        <v>118</v>
      </c>
      <c r="G292" s="15" t="s">
        <v>220</v>
      </c>
      <c r="H292" s="15">
        <f t="shared" si="4"/>
        <v>1053</v>
      </c>
      <c r="I292" s="114"/>
      <c r="J292" s="15"/>
      <c r="K292" s="45">
        <f>VLOOKUP($D292,mắt!$D$9:$N$51,5,0)</f>
        <v>3</v>
      </c>
      <c r="L292" s="45"/>
      <c r="M292" s="45"/>
      <c r="N292" s="42"/>
      <c r="O292" s="45"/>
      <c r="P292" s="45"/>
      <c r="Q292" s="45"/>
      <c r="R292" s="45"/>
      <c r="S292" s="45">
        <f>VLOOKUP($D292,cđha!$D$17:$N$169,5,0)</f>
        <v>960</v>
      </c>
      <c r="T292" s="42"/>
      <c r="U292" s="45">
        <f>VLOOKUP($D292,YHCT!$D$9:$N$45,5,0)</f>
        <v>72</v>
      </c>
      <c r="V292" s="45"/>
      <c r="W292" s="45">
        <f>VLOOKUP($D292,sản!$D$9:$N$52,5,0)</f>
        <v>18</v>
      </c>
      <c r="X292" s="45"/>
      <c r="Y292" s="45"/>
      <c r="Z292" s="42"/>
      <c r="AA292" s="42"/>
      <c r="AB292" s="42"/>
      <c r="AC292" s="45"/>
      <c r="AD292" s="42"/>
      <c r="AE292" s="316"/>
      <c r="AF292" s="299"/>
      <c r="AG292" s="163"/>
      <c r="AH292" s="47"/>
      <c r="AI292" s="42" t="str">
        <f>VLOOKUP($D292,mắt!$D$9:$N$51,6,0)</f>
        <v>Sd cho bn mổ đục thủy tinh thể</v>
      </c>
      <c r="AJ292" s="42"/>
      <c r="AK292" s="42"/>
      <c r="AL292" s="42"/>
      <c r="AM292" s="42"/>
      <c r="AP292" s="42">
        <f>VLOOKUP($D292,'Nội soi'!$D$9:$N$169,6,0)</f>
        <v>0</v>
      </c>
      <c r="AQ292" s="42" t="str">
        <f>VLOOKUP($D292,cđha!$D$17:$N$169,6,0)</f>
        <v>chặn sóng âm vào cơ thể BN</v>
      </c>
      <c r="AR292" s="42"/>
      <c r="AU292" s="42" t="str">
        <f>VLOOKUP($D292,sản!$D$9:$N$52,6,0)</f>
        <v>Sử dụng cho máy doppler tim thai, mornitoring</v>
      </c>
    </row>
    <row r="293" spans="1:47" s="40" customFormat="1" ht="16.5">
      <c r="B293" s="15"/>
      <c r="C293" s="15"/>
      <c r="D293" s="15" t="str">
        <f>D292</f>
        <v>GESA</v>
      </c>
      <c r="E293" s="43"/>
      <c r="F293" s="47"/>
      <c r="G293" s="15" t="s">
        <v>221</v>
      </c>
      <c r="H293" s="15">
        <f t="shared" si="4"/>
        <v>0</v>
      </c>
      <c r="I293" s="114"/>
      <c r="J293" s="15"/>
      <c r="K293" s="45"/>
      <c r="L293" s="45"/>
      <c r="M293" s="45"/>
      <c r="N293" s="42"/>
      <c r="O293" s="45"/>
      <c r="P293" s="45"/>
      <c r="Q293" s="45"/>
      <c r="R293" s="45"/>
      <c r="S293" s="42"/>
      <c r="T293" s="42"/>
      <c r="U293" s="42"/>
      <c r="V293" s="45"/>
      <c r="W293" s="45"/>
      <c r="X293" s="42"/>
      <c r="Y293" s="42"/>
      <c r="Z293" s="42"/>
      <c r="AA293" s="42"/>
      <c r="AB293" s="42"/>
      <c r="AC293" s="45"/>
      <c r="AD293" s="42"/>
      <c r="AE293" s="316"/>
      <c r="AF293" s="299"/>
      <c r="AG293" s="163"/>
      <c r="AH293" s="47"/>
      <c r="AI293" s="42"/>
      <c r="AJ293" s="42"/>
      <c r="AK293" s="42"/>
      <c r="AL293" s="42"/>
      <c r="AM293" s="42"/>
      <c r="AP293" s="42"/>
      <c r="AQ293" s="42"/>
      <c r="AR293" s="42"/>
      <c r="AS293" s="42"/>
      <c r="AU293" s="42"/>
    </row>
    <row r="294" spans="1:47" s="40" customFormat="1" ht="16.5">
      <c r="B294" s="15"/>
      <c r="C294" s="15"/>
      <c r="D294" s="15" t="str">
        <f>D293</f>
        <v>GESA</v>
      </c>
      <c r="E294" s="43"/>
      <c r="F294" s="47"/>
      <c r="G294" s="15" t="s">
        <v>235</v>
      </c>
      <c r="H294" s="15">
        <f t="shared" si="4"/>
        <v>0</v>
      </c>
      <c r="I294" s="114"/>
      <c r="J294" s="15"/>
      <c r="K294" s="45"/>
      <c r="L294" s="45"/>
      <c r="M294" s="45"/>
      <c r="N294" s="42"/>
      <c r="O294" s="45"/>
      <c r="P294" s="45"/>
      <c r="Q294" s="45"/>
      <c r="R294" s="45"/>
      <c r="S294" s="42"/>
      <c r="T294" s="42"/>
      <c r="U294" s="42"/>
      <c r="V294" s="45"/>
      <c r="W294" s="45"/>
      <c r="X294" s="42"/>
      <c r="Y294" s="42"/>
      <c r="Z294" s="42"/>
      <c r="AA294" s="42"/>
      <c r="AB294" s="42"/>
      <c r="AC294" s="45"/>
      <c r="AD294" s="42"/>
      <c r="AE294" s="316"/>
      <c r="AF294" s="299"/>
      <c r="AG294" s="163"/>
      <c r="AH294" s="47"/>
      <c r="AI294" s="42"/>
      <c r="AJ294" s="42"/>
      <c r="AK294" s="42"/>
      <c r="AL294" s="42"/>
      <c r="AM294" s="42"/>
      <c r="AP294" s="42"/>
      <c r="AQ294" s="42"/>
      <c r="AR294" s="42"/>
      <c r="AS294" s="42"/>
      <c r="AU294" s="42"/>
    </row>
    <row r="295" spans="1:47" s="40" customFormat="1" ht="33">
      <c r="A295" s="40" t="s">
        <v>83</v>
      </c>
      <c r="B295" s="15">
        <f>IF($E295="","",SUBTOTAL(3,$E$7:E295))</f>
        <v>95</v>
      </c>
      <c r="C295" s="15" t="str">
        <f>A295&amp;"."&amp;B295</f>
        <v>N09.95</v>
      </c>
      <c r="D295" s="15" t="s">
        <v>414</v>
      </c>
      <c r="E295" s="43" t="s">
        <v>264</v>
      </c>
      <c r="F295" s="47" t="s">
        <v>214</v>
      </c>
      <c r="G295" s="15" t="s">
        <v>220</v>
      </c>
      <c r="H295" s="15">
        <f t="shared" si="4"/>
        <v>0</v>
      </c>
      <c r="I295" s="114"/>
      <c r="J295" s="15"/>
      <c r="K295" s="45">
        <f>VLOOKUP($D295,mắt!$D$9:$N$51,5,0)</f>
        <v>0</v>
      </c>
      <c r="L295" s="45"/>
      <c r="M295" s="45"/>
      <c r="N295" s="42"/>
      <c r="O295" s="45"/>
      <c r="P295" s="45"/>
      <c r="Q295" s="45"/>
      <c r="R295" s="45"/>
      <c r="S295" s="42"/>
      <c r="T295" s="42"/>
      <c r="U295" s="42"/>
      <c r="V295" s="45"/>
      <c r="W295" s="45"/>
      <c r="X295" s="42"/>
      <c r="Y295" s="42"/>
      <c r="Z295" s="42"/>
      <c r="AA295" s="42"/>
      <c r="AB295" s="42"/>
      <c r="AC295" s="45"/>
      <c r="AD295" s="42"/>
      <c r="AE295" s="316"/>
      <c r="AF295" s="299" t="s">
        <v>1099</v>
      </c>
      <c r="AG295" s="163"/>
      <c r="AH295" s="47"/>
      <c r="AI295" s="42">
        <f>VLOOKUP($D295,mắt!$D$9:$N$51,6,0)</f>
        <v>0</v>
      </c>
      <c r="AJ295" s="42"/>
      <c r="AK295" s="42"/>
      <c r="AL295" s="42"/>
      <c r="AM295" s="42"/>
      <c r="AP295" s="42">
        <f>VLOOKUP($D295,'Nội soi'!$D$9:$N$169,6,0)</f>
        <v>0</v>
      </c>
      <c r="AQ295" s="42"/>
      <c r="AR295" s="42"/>
      <c r="AS295" s="42"/>
      <c r="AU295" s="42"/>
    </row>
    <row r="296" spans="1:47" s="40" customFormat="1" ht="16.5">
      <c r="B296" s="15"/>
      <c r="C296" s="15"/>
      <c r="D296" s="15" t="str">
        <f>D295</f>
        <v>GBMC</v>
      </c>
      <c r="E296" s="43"/>
      <c r="F296" s="47"/>
      <c r="G296" s="15" t="s">
        <v>221</v>
      </c>
      <c r="H296" s="15">
        <f t="shared" si="4"/>
        <v>0</v>
      </c>
      <c r="I296" s="114"/>
      <c r="J296" s="15"/>
      <c r="K296" s="45"/>
      <c r="L296" s="45"/>
      <c r="M296" s="45"/>
      <c r="N296" s="42"/>
      <c r="O296" s="45"/>
      <c r="P296" s="45"/>
      <c r="Q296" s="45"/>
      <c r="R296" s="45"/>
      <c r="S296" s="42"/>
      <c r="T296" s="42"/>
      <c r="U296" s="42"/>
      <c r="V296" s="45"/>
      <c r="W296" s="45"/>
      <c r="X296" s="42"/>
      <c r="Y296" s="42"/>
      <c r="Z296" s="42"/>
      <c r="AA296" s="42"/>
      <c r="AB296" s="42"/>
      <c r="AC296" s="45"/>
      <c r="AD296" s="42"/>
      <c r="AE296" s="316"/>
      <c r="AF296" s="299"/>
      <c r="AG296" s="163"/>
      <c r="AH296" s="47"/>
      <c r="AI296" s="42"/>
      <c r="AJ296" s="42"/>
      <c r="AK296" s="42"/>
      <c r="AL296" s="42"/>
      <c r="AM296" s="42"/>
      <c r="AP296" s="42"/>
      <c r="AQ296" s="42"/>
      <c r="AR296" s="42"/>
      <c r="AS296" s="42"/>
      <c r="AU296" s="42"/>
    </row>
    <row r="297" spans="1:47" s="40" customFormat="1" ht="16.5">
      <c r="B297" s="15"/>
      <c r="C297" s="15"/>
      <c r="D297" s="15" t="str">
        <f>D296</f>
        <v>GBMC</v>
      </c>
      <c r="E297" s="43"/>
      <c r="F297" s="47"/>
      <c r="G297" s="15" t="s">
        <v>235</v>
      </c>
      <c r="H297" s="15">
        <f t="shared" si="4"/>
        <v>0</v>
      </c>
      <c r="I297" s="114"/>
      <c r="J297" s="15"/>
      <c r="K297" s="45"/>
      <c r="L297" s="45"/>
      <c r="M297" s="45"/>
      <c r="N297" s="42"/>
      <c r="O297" s="45"/>
      <c r="P297" s="45"/>
      <c r="Q297" s="45"/>
      <c r="R297" s="45"/>
      <c r="S297" s="42"/>
      <c r="T297" s="42"/>
      <c r="U297" s="42"/>
      <c r="V297" s="45"/>
      <c r="W297" s="45"/>
      <c r="X297" s="42"/>
      <c r="Y297" s="42"/>
      <c r="Z297" s="42"/>
      <c r="AA297" s="42"/>
      <c r="AB297" s="42"/>
      <c r="AC297" s="45"/>
      <c r="AD297" s="42"/>
      <c r="AE297" s="316"/>
      <c r="AF297" s="299"/>
      <c r="AG297" s="163"/>
      <c r="AH297" s="47"/>
      <c r="AI297" s="42"/>
      <c r="AJ297" s="42"/>
      <c r="AK297" s="42"/>
      <c r="AL297" s="42"/>
      <c r="AM297" s="42"/>
      <c r="AP297" s="42"/>
      <c r="AQ297" s="42"/>
      <c r="AR297" s="42"/>
      <c r="AS297" s="42"/>
      <c r="AU297" s="42"/>
    </row>
    <row r="298" spans="1:47" s="40" customFormat="1" ht="82.5">
      <c r="A298" s="40" t="s">
        <v>83</v>
      </c>
      <c r="B298" s="15">
        <f>IF($E298="","",SUBTOTAL(3,$E$7:E298))</f>
        <v>96</v>
      </c>
      <c r="C298" s="15" t="str">
        <f>A298&amp;"."&amp;B298</f>
        <v>N09.96</v>
      </c>
      <c r="D298" s="15" t="s">
        <v>415</v>
      </c>
      <c r="E298" s="43" t="s">
        <v>416</v>
      </c>
      <c r="F298" s="47" t="s">
        <v>119</v>
      </c>
      <c r="G298" s="15" t="s">
        <v>220</v>
      </c>
      <c r="H298" s="15">
        <f t="shared" si="4"/>
        <v>9380</v>
      </c>
      <c r="I298" s="114">
        <f>VLOOKUP($D298,ngoại!$C$10:$I$64,5,0)</f>
        <v>2952</v>
      </c>
      <c r="J298" s="44">
        <f>VLOOKUP($D298,GMHS!$D$9:$N$75,5,0)</f>
        <v>3936</v>
      </c>
      <c r="K298" s="45"/>
      <c r="L298" s="45"/>
      <c r="M298" s="45"/>
      <c r="N298" s="313">
        <f>VLOOKUP($D298,cc!$D$9:$N$92,5,0)</f>
        <v>1968</v>
      </c>
      <c r="O298" s="313">
        <f>VLOOKUP($D298,Nội!$D$9:$N$52,5,0)</f>
        <v>164</v>
      </c>
      <c r="P298" s="45"/>
      <c r="Q298" s="45"/>
      <c r="R298" s="45">
        <f>VLOOKUP($D298,'Nội soi'!$D$9:$N$169,5,0)</f>
        <v>360</v>
      </c>
      <c r="S298" s="45"/>
      <c r="T298" s="42"/>
      <c r="U298" s="42"/>
      <c r="V298" s="45"/>
      <c r="W298" s="45"/>
      <c r="X298" s="42"/>
      <c r="Y298" s="42"/>
      <c r="Z298" s="42"/>
      <c r="AA298" s="42"/>
      <c r="AB298" s="42"/>
      <c r="AC298" s="45"/>
      <c r="AD298" s="42"/>
      <c r="AE298" s="316"/>
      <c r="AF298" s="299"/>
      <c r="AG298" s="163" t="str">
        <f>VLOOKUP($D298,ngoại!$C$10:$I$64,6,0)</f>
        <v>Dùng để thăm khám</v>
      </c>
      <c r="AH298" s="47" t="str">
        <f>VLOOKUP($D298,GMHS!$D$9:$N$75,6,0)</f>
        <v>Đặt ống NKQ, đặt sonde tiểu, phẫu thuật cắt trĩ</v>
      </c>
      <c r="AI298" s="42"/>
      <c r="AJ298" s="42"/>
      <c r="AK298" s="42"/>
      <c r="AL298" s="42" t="str">
        <f>VLOOKUP($D298,cc!$D$9:$N$92,6,0)</f>
        <v>bôi trơn thông tiểu, khám</v>
      </c>
      <c r="AM298" s="42" t="str">
        <f>VLOOKUP($D298,Nội!$D$9:$N$52,6,0)</f>
        <v>Bôi trơn đầu ống thông dạ dày, thông tiểu</v>
      </c>
      <c r="AP298" s="42" t="str">
        <f>VLOOKUP($D298,'Nội soi'!$D$9:$N$169,6,0)</f>
        <v>Dùng cho BN nội soi</v>
      </c>
      <c r="AQ298" s="42"/>
      <c r="AR298" s="42"/>
      <c r="AS298" s="42"/>
      <c r="AU298" s="42"/>
    </row>
    <row r="299" spans="1:47" s="40" customFormat="1" ht="16.5">
      <c r="B299" s="15"/>
      <c r="C299" s="15"/>
      <c r="D299" s="15" t="str">
        <f>D298</f>
        <v>GETT</v>
      </c>
      <c r="E299" s="43"/>
      <c r="F299" s="47"/>
      <c r="G299" s="15" t="s">
        <v>221</v>
      </c>
      <c r="H299" s="15">
        <f t="shared" si="4"/>
        <v>0</v>
      </c>
      <c r="I299" s="114"/>
      <c r="J299" s="15"/>
      <c r="K299" s="45"/>
      <c r="L299" s="45"/>
      <c r="M299" s="45"/>
      <c r="N299" s="42"/>
      <c r="O299" s="45"/>
      <c r="P299" s="45"/>
      <c r="Q299" s="45"/>
      <c r="R299" s="45"/>
      <c r="S299" s="42"/>
      <c r="T299" s="42"/>
      <c r="U299" s="42"/>
      <c r="V299" s="45"/>
      <c r="W299" s="45"/>
      <c r="X299" s="42"/>
      <c r="Y299" s="42"/>
      <c r="Z299" s="42"/>
      <c r="AA299" s="42"/>
      <c r="AB299" s="42"/>
      <c r="AC299" s="45"/>
      <c r="AD299" s="42"/>
      <c r="AE299" s="316"/>
      <c r="AF299" s="299"/>
      <c r="AG299" s="163"/>
      <c r="AH299" s="47"/>
      <c r="AI299" s="42"/>
      <c r="AJ299" s="42"/>
      <c r="AK299" s="42"/>
      <c r="AL299" s="42"/>
      <c r="AM299" s="42"/>
      <c r="AP299" s="42"/>
      <c r="AQ299" s="42"/>
      <c r="AR299" s="42"/>
      <c r="AS299" s="42"/>
      <c r="AU299" s="42"/>
    </row>
    <row r="300" spans="1:47" s="40" customFormat="1" ht="16.5">
      <c r="B300" s="15"/>
      <c r="C300" s="15"/>
      <c r="D300" s="15" t="str">
        <f>D299</f>
        <v>GETT</v>
      </c>
      <c r="E300" s="43"/>
      <c r="F300" s="47"/>
      <c r="G300" s="15" t="s">
        <v>235</v>
      </c>
      <c r="H300" s="15">
        <f t="shared" si="4"/>
        <v>0</v>
      </c>
      <c r="I300" s="114"/>
      <c r="J300" s="15"/>
      <c r="K300" s="45"/>
      <c r="L300" s="45"/>
      <c r="M300" s="45"/>
      <c r="N300" s="42"/>
      <c r="O300" s="45"/>
      <c r="P300" s="45"/>
      <c r="Q300" s="45"/>
      <c r="R300" s="45"/>
      <c r="S300" s="42"/>
      <c r="T300" s="42"/>
      <c r="U300" s="42"/>
      <c r="V300" s="45"/>
      <c r="W300" s="45"/>
      <c r="X300" s="42"/>
      <c r="Y300" s="42"/>
      <c r="Z300" s="42"/>
      <c r="AA300" s="42"/>
      <c r="AB300" s="42"/>
      <c r="AC300" s="45"/>
      <c r="AD300" s="42"/>
      <c r="AE300" s="316"/>
      <c r="AF300" s="299"/>
      <c r="AG300" s="163"/>
      <c r="AH300" s="47"/>
      <c r="AI300" s="42"/>
      <c r="AJ300" s="42"/>
      <c r="AK300" s="42"/>
      <c r="AL300" s="42"/>
      <c r="AM300" s="42"/>
      <c r="AP300" s="42"/>
      <c r="AQ300" s="42"/>
      <c r="AR300" s="42"/>
      <c r="AS300" s="42"/>
      <c r="AU300" s="42"/>
    </row>
    <row r="301" spans="1:47" s="40" customFormat="1" ht="16.5">
      <c r="A301" s="13" t="s">
        <v>84</v>
      </c>
      <c r="B301" s="13" t="s">
        <v>84</v>
      </c>
      <c r="C301" s="24" t="s">
        <v>90</v>
      </c>
      <c r="D301" s="24" t="str">
        <f>D300</f>
        <v>GETT</v>
      </c>
      <c r="E301" s="50"/>
      <c r="F301" s="22"/>
      <c r="G301" s="22"/>
      <c r="H301" s="15">
        <f t="shared" si="4"/>
        <v>0</v>
      </c>
      <c r="I301" s="114"/>
      <c r="J301" s="15"/>
      <c r="K301" s="45"/>
      <c r="L301" s="45"/>
      <c r="M301" s="45"/>
      <c r="N301" s="42"/>
      <c r="O301" s="45"/>
      <c r="P301" s="45"/>
      <c r="Q301" s="45"/>
      <c r="R301" s="45"/>
      <c r="S301" s="42"/>
      <c r="T301" s="42"/>
      <c r="U301" s="42"/>
      <c r="V301" s="45"/>
      <c r="W301" s="45"/>
      <c r="X301" s="42"/>
      <c r="Y301" s="42"/>
      <c r="Z301" s="42"/>
      <c r="AA301" s="42"/>
      <c r="AB301" s="42"/>
      <c r="AC301" s="45"/>
      <c r="AD301" s="42"/>
      <c r="AE301" s="316"/>
      <c r="AF301" s="299"/>
      <c r="AG301" s="163"/>
      <c r="AH301" s="47"/>
      <c r="AI301" s="42"/>
      <c r="AJ301" s="42"/>
      <c r="AK301" s="42"/>
      <c r="AL301" s="42"/>
      <c r="AM301" s="42"/>
      <c r="AP301" s="42"/>
      <c r="AQ301" s="42"/>
      <c r="AR301" s="42"/>
      <c r="AS301" s="42"/>
      <c r="AU301" s="42"/>
    </row>
    <row r="302" spans="1:47" s="40" customFormat="1" ht="33">
      <c r="A302" s="15" t="s">
        <v>84</v>
      </c>
      <c r="B302" s="15">
        <f>IF($E302="","",SUBTOTAL(3,$E$7:E302))</f>
        <v>97</v>
      </c>
      <c r="C302" s="15" t="str">
        <f>A302&amp;"."&amp;B302</f>
        <v>N10.97</v>
      </c>
      <c r="D302" s="15" t="s">
        <v>417</v>
      </c>
      <c r="E302" s="43" t="s">
        <v>91</v>
      </c>
      <c r="F302" s="47" t="s">
        <v>115</v>
      </c>
      <c r="G302" s="15" t="s">
        <v>220</v>
      </c>
      <c r="H302" s="15">
        <f t="shared" si="4"/>
        <v>270</v>
      </c>
      <c r="I302" s="114"/>
      <c r="J302" s="15"/>
      <c r="K302" s="45"/>
      <c r="L302" s="45"/>
      <c r="M302" s="45"/>
      <c r="N302" s="45">
        <f>VLOOKUP($D302,cc!$D$9:$N$92,5,0)</f>
        <v>240</v>
      </c>
      <c r="O302" s="45">
        <f>VLOOKUP($D302,Nội!$D$9:$N$52,5,0)</f>
        <v>30</v>
      </c>
      <c r="P302" s="45"/>
      <c r="Q302" s="45"/>
      <c r="R302" s="45"/>
      <c r="S302" s="42"/>
      <c r="T302" s="42"/>
      <c r="U302" s="42"/>
      <c r="V302" s="45"/>
      <c r="W302" s="45"/>
      <c r="X302" s="42"/>
      <c r="Y302" s="42"/>
      <c r="Z302" s="42"/>
      <c r="AA302" s="42"/>
      <c r="AB302" s="42"/>
      <c r="AC302" s="45"/>
      <c r="AD302" s="42"/>
      <c r="AE302" s="316"/>
      <c r="AF302" s="299"/>
      <c r="AG302" s="163"/>
      <c r="AH302" s="47"/>
      <c r="AI302" s="42"/>
      <c r="AJ302" s="42"/>
      <c r="AK302" s="42"/>
      <c r="AL302" s="42" t="str">
        <f>VLOOKUP($D302,cc!$D$9:$N$92,6,0)</f>
        <v>đo điện tim</v>
      </c>
      <c r="AM302" s="42" t="str">
        <f>VLOOKUP($D302,Nội!$D$9:$N$52,6,0)</f>
        <v>Đo ECG tại giường</v>
      </c>
      <c r="AP302" s="42">
        <f>VLOOKUP($D302,'Nội soi'!$D$9:$N$169,6,0)</f>
        <v>0</v>
      </c>
      <c r="AQ302" s="42"/>
      <c r="AR302" s="42"/>
      <c r="AS302" s="42"/>
      <c r="AU302" s="42"/>
    </row>
    <row r="303" spans="1:47" s="40" customFormat="1" ht="16.5">
      <c r="A303" s="15"/>
      <c r="B303" s="15"/>
      <c r="C303" s="15"/>
      <c r="D303" s="15" t="str">
        <f>D302</f>
        <v>DT3C</v>
      </c>
      <c r="E303" s="43"/>
      <c r="F303" s="47"/>
      <c r="G303" s="15" t="s">
        <v>221</v>
      </c>
      <c r="H303" s="15">
        <f t="shared" si="4"/>
        <v>0</v>
      </c>
      <c r="I303" s="114"/>
      <c r="J303" s="15"/>
      <c r="K303" s="45"/>
      <c r="L303" s="45"/>
      <c r="M303" s="45"/>
      <c r="N303" s="42"/>
      <c r="O303" s="45"/>
      <c r="P303" s="45"/>
      <c r="Q303" s="45"/>
      <c r="R303" s="45"/>
      <c r="S303" s="42"/>
      <c r="T303" s="42"/>
      <c r="U303" s="42"/>
      <c r="V303" s="45"/>
      <c r="W303" s="45"/>
      <c r="X303" s="42"/>
      <c r="Y303" s="42"/>
      <c r="Z303" s="42"/>
      <c r="AA303" s="42"/>
      <c r="AB303" s="42"/>
      <c r="AC303" s="45"/>
      <c r="AD303" s="42"/>
      <c r="AE303" s="316"/>
      <c r="AF303" s="299"/>
      <c r="AG303" s="163"/>
      <c r="AH303" s="47"/>
      <c r="AI303" s="42"/>
      <c r="AJ303" s="42"/>
      <c r="AK303" s="42"/>
      <c r="AL303" s="42"/>
      <c r="AM303" s="42"/>
      <c r="AP303" s="42"/>
      <c r="AQ303" s="42"/>
      <c r="AR303" s="42"/>
      <c r="AS303" s="42"/>
      <c r="AU303" s="42"/>
    </row>
    <row r="304" spans="1:47" s="40" customFormat="1" ht="16.5">
      <c r="A304" s="15"/>
      <c r="B304" s="15"/>
      <c r="C304" s="15"/>
      <c r="D304" s="15" t="str">
        <f>D303</f>
        <v>DT3C</v>
      </c>
      <c r="E304" s="43"/>
      <c r="F304" s="47"/>
      <c r="G304" s="15" t="s">
        <v>235</v>
      </c>
      <c r="H304" s="15">
        <f t="shared" si="4"/>
        <v>0</v>
      </c>
      <c r="I304" s="114"/>
      <c r="J304" s="15"/>
      <c r="K304" s="45"/>
      <c r="L304" s="45"/>
      <c r="M304" s="45"/>
      <c r="N304" s="42"/>
      <c r="O304" s="45"/>
      <c r="P304" s="45"/>
      <c r="Q304" s="45"/>
      <c r="R304" s="45"/>
      <c r="S304" s="42"/>
      <c r="T304" s="42"/>
      <c r="U304" s="42"/>
      <c r="V304" s="45"/>
      <c r="W304" s="45"/>
      <c r="X304" s="42"/>
      <c r="Y304" s="42"/>
      <c r="Z304" s="42"/>
      <c r="AA304" s="42"/>
      <c r="AB304" s="42"/>
      <c r="AC304" s="45"/>
      <c r="AD304" s="42"/>
      <c r="AE304" s="316"/>
      <c r="AF304" s="299"/>
      <c r="AG304" s="163"/>
      <c r="AH304" s="47"/>
      <c r="AI304" s="42"/>
      <c r="AJ304" s="42"/>
      <c r="AK304" s="42"/>
      <c r="AL304" s="42"/>
      <c r="AM304" s="42"/>
      <c r="AP304" s="42"/>
      <c r="AQ304" s="42"/>
      <c r="AR304" s="42"/>
      <c r="AS304" s="42"/>
      <c r="AU304" s="42"/>
    </row>
    <row r="305" spans="1:47" s="40" customFormat="1" ht="33">
      <c r="A305" s="15" t="s">
        <v>84</v>
      </c>
      <c r="B305" s="15">
        <f>IF($E305="","",SUBTOTAL(3,$E$7:E305))</f>
        <v>98</v>
      </c>
      <c r="C305" s="15" t="str">
        <f>A305&amp;"."&amp;B305</f>
        <v>N10.98</v>
      </c>
      <c r="D305" s="15" t="s">
        <v>418</v>
      </c>
      <c r="E305" s="43" t="s">
        <v>277</v>
      </c>
      <c r="F305" s="47" t="s">
        <v>115</v>
      </c>
      <c r="G305" s="15" t="s">
        <v>220</v>
      </c>
      <c r="H305" s="15">
        <f t="shared" si="4"/>
        <v>0</v>
      </c>
      <c r="I305" s="114"/>
      <c r="J305" s="15"/>
      <c r="K305" s="45"/>
      <c r="L305" s="45"/>
      <c r="M305" s="45"/>
      <c r="N305" s="42"/>
      <c r="O305" s="45"/>
      <c r="P305" s="45"/>
      <c r="Q305" s="45"/>
      <c r="R305" s="45"/>
      <c r="S305" s="42"/>
      <c r="T305" s="42"/>
      <c r="U305" s="42"/>
      <c r="V305" s="45"/>
      <c r="W305" s="45"/>
      <c r="X305" s="42"/>
      <c r="Y305" s="42"/>
      <c r="Z305" s="42"/>
      <c r="AA305" s="42"/>
      <c r="AB305" s="42"/>
      <c r="AC305" s="45"/>
      <c r="AD305" s="42"/>
      <c r="AE305" s="316"/>
      <c r="AF305" s="299"/>
      <c r="AG305" s="163"/>
      <c r="AH305" s="47"/>
      <c r="AI305" s="42"/>
      <c r="AJ305" s="42"/>
      <c r="AK305" s="42"/>
      <c r="AL305" s="42"/>
      <c r="AM305" s="42"/>
      <c r="AP305" s="42">
        <f>VLOOKUP($D305,'Nội soi'!$D$9:$N$169,6,0)</f>
        <v>0</v>
      </c>
      <c r="AQ305" s="42"/>
      <c r="AR305" s="42"/>
      <c r="AS305" s="42"/>
      <c r="AU305" s="42"/>
    </row>
    <row r="306" spans="1:47" s="40" customFormat="1" ht="16.5">
      <c r="A306" s="15"/>
      <c r="B306" s="15"/>
      <c r="C306" s="15"/>
      <c r="D306" s="15" t="str">
        <f>D305</f>
        <v>GISA</v>
      </c>
      <c r="E306" s="43"/>
      <c r="F306" s="47"/>
      <c r="G306" s="15" t="s">
        <v>221</v>
      </c>
      <c r="H306" s="15">
        <f t="shared" si="4"/>
        <v>0</v>
      </c>
      <c r="I306" s="114"/>
      <c r="J306" s="15"/>
      <c r="K306" s="45"/>
      <c r="L306" s="45"/>
      <c r="M306" s="45"/>
      <c r="N306" s="42"/>
      <c r="O306" s="45"/>
      <c r="P306" s="45"/>
      <c r="Q306" s="45"/>
      <c r="R306" s="45"/>
      <c r="S306" s="42"/>
      <c r="T306" s="42"/>
      <c r="U306" s="42"/>
      <c r="V306" s="45"/>
      <c r="W306" s="45"/>
      <c r="X306" s="42"/>
      <c r="Y306" s="42"/>
      <c r="Z306" s="42"/>
      <c r="AA306" s="42"/>
      <c r="AB306" s="42"/>
      <c r="AC306" s="45"/>
      <c r="AD306" s="42"/>
      <c r="AE306" s="316"/>
      <c r="AF306" s="299"/>
      <c r="AG306" s="163"/>
      <c r="AH306" s="47"/>
      <c r="AI306" s="42"/>
      <c r="AJ306" s="42"/>
      <c r="AK306" s="42"/>
      <c r="AL306" s="42"/>
      <c r="AM306" s="42"/>
      <c r="AP306" s="42"/>
      <c r="AQ306" s="42"/>
      <c r="AR306" s="42"/>
      <c r="AS306" s="42"/>
      <c r="AU306" s="42"/>
    </row>
    <row r="307" spans="1:47" s="40" customFormat="1" ht="16.5">
      <c r="A307" s="15"/>
      <c r="B307" s="15"/>
      <c r="C307" s="15"/>
      <c r="D307" s="15" t="str">
        <f>D306</f>
        <v>GISA</v>
      </c>
      <c r="E307" s="43"/>
      <c r="F307" s="47"/>
      <c r="G307" s="15" t="s">
        <v>235</v>
      </c>
      <c r="H307" s="15">
        <f t="shared" si="4"/>
        <v>0</v>
      </c>
      <c r="I307" s="114"/>
      <c r="J307" s="15"/>
      <c r="K307" s="45"/>
      <c r="L307" s="45"/>
      <c r="M307" s="45"/>
      <c r="N307" s="42"/>
      <c r="O307" s="45"/>
      <c r="P307" s="45"/>
      <c r="Q307" s="45"/>
      <c r="R307" s="45"/>
      <c r="S307" s="42"/>
      <c r="T307" s="42"/>
      <c r="U307" s="42"/>
      <c r="V307" s="45"/>
      <c r="W307" s="45"/>
      <c r="X307" s="42"/>
      <c r="Y307" s="42"/>
      <c r="Z307" s="42"/>
      <c r="AA307" s="42"/>
      <c r="AB307" s="42"/>
      <c r="AC307" s="45"/>
      <c r="AD307" s="42"/>
      <c r="AE307" s="316"/>
      <c r="AF307" s="299"/>
      <c r="AG307" s="163"/>
      <c r="AH307" s="47"/>
      <c r="AI307" s="42"/>
      <c r="AJ307" s="42"/>
      <c r="AK307" s="42"/>
      <c r="AL307" s="42"/>
      <c r="AM307" s="42"/>
      <c r="AP307" s="42"/>
      <c r="AQ307" s="42"/>
      <c r="AR307" s="42"/>
      <c r="AS307" s="42"/>
      <c r="AU307" s="42"/>
    </row>
    <row r="308" spans="1:47" s="40" customFormat="1" ht="49.5">
      <c r="A308" s="15" t="s">
        <v>84</v>
      </c>
      <c r="B308" s="15">
        <f>IF($E308="","",SUBTOTAL(3,$E$7:E308))</f>
        <v>99</v>
      </c>
      <c r="C308" s="15" t="str">
        <f>A308&amp;"."&amp;B308</f>
        <v>N10.99</v>
      </c>
      <c r="D308" s="15" t="s">
        <v>419</v>
      </c>
      <c r="E308" s="43" t="s">
        <v>257</v>
      </c>
      <c r="F308" s="47" t="s">
        <v>115</v>
      </c>
      <c r="G308" s="15" t="s">
        <v>220</v>
      </c>
      <c r="H308" s="15">
        <f t="shared" si="4"/>
        <v>60</v>
      </c>
      <c r="I308" s="114"/>
      <c r="J308" s="15"/>
      <c r="K308" s="45">
        <f>VLOOKUP($D308,mắt!$D$9:$N$51,5,0)</f>
        <v>60</v>
      </c>
      <c r="L308" s="45"/>
      <c r="M308" s="45"/>
      <c r="N308" s="42"/>
      <c r="O308" s="45"/>
      <c r="P308" s="45"/>
      <c r="Q308" s="45"/>
      <c r="R308" s="45"/>
      <c r="S308" s="42"/>
      <c r="T308" s="42"/>
      <c r="U308" s="42"/>
      <c r="V308" s="45"/>
      <c r="W308" s="45"/>
      <c r="X308" s="42"/>
      <c r="Y308" s="42"/>
      <c r="Z308" s="42"/>
      <c r="AA308" s="42"/>
      <c r="AB308" s="42"/>
      <c r="AC308" s="45"/>
      <c r="AD308" s="42"/>
      <c r="AE308" s="316"/>
      <c r="AF308" s="299"/>
      <c r="AG308" s="163"/>
      <c r="AH308" s="47"/>
      <c r="AI308" s="42" t="str">
        <f>VLOOKUP($D308,mắt!$D$9:$N$51,6,0)</f>
        <v>Sd cho bn phẫu thuật , đo kính, NVQS</v>
      </c>
      <c r="AJ308" s="42"/>
      <c r="AK308" s="42"/>
      <c r="AL308" s="42"/>
      <c r="AM308" s="42"/>
      <c r="AP308" s="42">
        <f>VLOOKUP($D308,'Nội soi'!$D$9:$N$169,6,0)</f>
        <v>0</v>
      </c>
      <c r="AQ308" s="42"/>
      <c r="AR308" s="42"/>
      <c r="AS308" s="42"/>
      <c r="AU308" s="42"/>
    </row>
    <row r="309" spans="1:47" s="40" customFormat="1" ht="16.5">
      <c r="A309" s="15"/>
      <c r="B309" s="15"/>
      <c r="C309" s="15"/>
      <c r="D309" s="15" t="str">
        <f>D308</f>
        <v>GIKX</v>
      </c>
      <c r="E309" s="43"/>
      <c r="F309" s="47"/>
      <c r="G309" s="15" t="s">
        <v>221</v>
      </c>
      <c r="H309" s="15">
        <f t="shared" si="4"/>
        <v>0</v>
      </c>
      <c r="I309" s="114"/>
      <c r="J309" s="15"/>
      <c r="K309" s="45"/>
      <c r="L309" s="45"/>
      <c r="M309" s="45"/>
      <c r="N309" s="42"/>
      <c r="O309" s="45"/>
      <c r="P309" s="45"/>
      <c r="Q309" s="45"/>
      <c r="R309" s="45"/>
      <c r="S309" s="42"/>
      <c r="T309" s="42"/>
      <c r="U309" s="42"/>
      <c r="V309" s="45"/>
      <c r="W309" s="45"/>
      <c r="X309" s="42"/>
      <c r="Y309" s="42"/>
      <c r="Z309" s="42"/>
      <c r="AA309" s="42"/>
      <c r="AB309" s="42"/>
      <c r="AC309" s="45"/>
      <c r="AD309" s="42"/>
      <c r="AE309" s="316"/>
      <c r="AF309" s="299"/>
      <c r="AG309" s="163"/>
      <c r="AH309" s="47"/>
      <c r="AI309" s="42"/>
      <c r="AJ309" s="42"/>
      <c r="AK309" s="42"/>
      <c r="AL309" s="42"/>
      <c r="AM309" s="42"/>
      <c r="AP309" s="42"/>
      <c r="AQ309" s="42"/>
      <c r="AR309" s="42"/>
      <c r="AS309" s="42"/>
      <c r="AU309" s="42"/>
    </row>
    <row r="310" spans="1:47" s="40" customFormat="1" ht="16.5">
      <c r="A310" s="15"/>
      <c r="B310" s="15"/>
      <c r="C310" s="15"/>
      <c r="D310" s="15" t="str">
        <f>D309</f>
        <v>GIKX</v>
      </c>
      <c r="E310" s="43"/>
      <c r="F310" s="47"/>
      <c r="G310" s="15" t="s">
        <v>235</v>
      </c>
      <c r="H310" s="15">
        <f t="shared" si="4"/>
        <v>0</v>
      </c>
      <c r="I310" s="114"/>
      <c r="J310" s="15"/>
      <c r="K310" s="45"/>
      <c r="L310" s="45"/>
      <c r="M310" s="45"/>
      <c r="N310" s="42"/>
      <c r="O310" s="45"/>
      <c r="P310" s="45"/>
      <c r="Q310" s="45"/>
      <c r="R310" s="45"/>
      <c r="S310" s="42"/>
      <c r="T310" s="42"/>
      <c r="U310" s="42"/>
      <c r="V310" s="45"/>
      <c r="W310" s="45"/>
      <c r="X310" s="42"/>
      <c r="Y310" s="42"/>
      <c r="Z310" s="42"/>
      <c r="AA310" s="42"/>
      <c r="AB310" s="42"/>
      <c r="AC310" s="45"/>
      <c r="AD310" s="42"/>
      <c r="AE310" s="316"/>
      <c r="AF310" s="299"/>
      <c r="AG310" s="163"/>
      <c r="AH310" s="47"/>
      <c r="AI310" s="42"/>
      <c r="AJ310" s="42"/>
      <c r="AK310" s="42"/>
      <c r="AL310" s="42"/>
      <c r="AM310" s="42"/>
      <c r="AP310" s="42"/>
      <c r="AQ310" s="42"/>
      <c r="AR310" s="42"/>
      <c r="AS310" s="42"/>
      <c r="AU310" s="42"/>
    </row>
    <row r="311" spans="1:47" s="40" customFormat="1" ht="33">
      <c r="A311" s="15" t="s">
        <v>84</v>
      </c>
      <c r="B311" s="15">
        <f>IF($E311="","",SUBTOTAL(3,$E$7:E311))</f>
        <v>100</v>
      </c>
      <c r="C311" s="15" t="str">
        <f>A311&amp;"."&amp;B311</f>
        <v>N10.100</v>
      </c>
      <c r="D311" s="15" t="s">
        <v>420</v>
      </c>
      <c r="E311" s="43" t="s">
        <v>280</v>
      </c>
      <c r="F311" s="47" t="s">
        <v>120</v>
      </c>
      <c r="G311" s="15" t="s">
        <v>220</v>
      </c>
      <c r="H311" s="15">
        <f t="shared" si="4"/>
        <v>24</v>
      </c>
      <c r="I311" s="114"/>
      <c r="J311" s="15"/>
      <c r="K311" s="45"/>
      <c r="L311" s="45"/>
      <c r="M311" s="45"/>
      <c r="N311" s="42"/>
      <c r="O311" s="45"/>
      <c r="P311" s="45"/>
      <c r="Q311" s="45"/>
      <c r="R311" s="45"/>
      <c r="S311" s="42"/>
      <c r="T311" s="42"/>
      <c r="U311" s="42"/>
      <c r="V311" s="45"/>
      <c r="W311" s="45">
        <f>VLOOKUP($D311,sản!$D$9:$N$52,5,0)</f>
        <v>24</v>
      </c>
      <c r="X311" s="45"/>
      <c r="Y311" s="45"/>
      <c r="Z311" s="42"/>
      <c r="AA311" s="42"/>
      <c r="AB311" s="42"/>
      <c r="AC311" s="45"/>
      <c r="AD311" s="42"/>
      <c r="AE311" s="316"/>
      <c r="AF311" s="299"/>
      <c r="AG311" s="163"/>
      <c r="AH311" s="47"/>
      <c r="AI311" s="42"/>
      <c r="AJ311" s="42"/>
      <c r="AK311" s="42"/>
      <c r="AL311" s="42"/>
      <c r="AM311" s="42"/>
      <c r="AP311" s="42">
        <f>VLOOKUP($D311,'Nội soi'!$D$9:$N$169,6,0)</f>
        <v>0</v>
      </c>
      <c r="AQ311" s="42"/>
      <c r="AR311" s="42"/>
      <c r="AS311" s="42"/>
      <c r="AU311" s="42" t="str">
        <f>VLOOKUP($D311,sản!$D$9:$N$52,6,0)</f>
        <v>Sử dụng thủ thuật đo tim thai, cơn gò</v>
      </c>
    </row>
    <row r="312" spans="1:47" s="40" customFormat="1" ht="16.5">
      <c r="A312" s="15"/>
      <c r="B312" s="15"/>
      <c r="C312" s="15"/>
      <c r="D312" s="15" t="str">
        <f>D311</f>
        <v>MEDI</v>
      </c>
      <c r="E312" s="43"/>
      <c r="F312" s="47"/>
      <c r="G312" s="15" t="s">
        <v>221</v>
      </c>
      <c r="H312" s="15">
        <f t="shared" si="4"/>
        <v>0</v>
      </c>
      <c r="I312" s="114"/>
      <c r="J312" s="15"/>
      <c r="K312" s="45"/>
      <c r="L312" s="45"/>
      <c r="M312" s="45"/>
      <c r="N312" s="42"/>
      <c r="O312" s="45"/>
      <c r="P312" s="45"/>
      <c r="Q312" s="45"/>
      <c r="R312" s="45"/>
      <c r="S312" s="42"/>
      <c r="T312" s="42"/>
      <c r="U312" s="42"/>
      <c r="V312" s="45"/>
      <c r="W312" s="45"/>
      <c r="X312" s="42"/>
      <c r="Y312" s="42"/>
      <c r="Z312" s="42"/>
      <c r="AA312" s="42"/>
      <c r="AB312" s="42"/>
      <c r="AC312" s="45"/>
      <c r="AD312" s="42"/>
      <c r="AE312" s="316"/>
      <c r="AF312" s="299"/>
      <c r="AG312" s="163"/>
      <c r="AH312" s="47"/>
      <c r="AI312" s="42"/>
      <c r="AJ312" s="42"/>
      <c r="AK312" s="42"/>
      <c r="AL312" s="42"/>
      <c r="AM312" s="42"/>
      <c r="AP312" s="42"/>
      <c r="AQ312" s="42"/>
      <c r="AR312" s="42"/>
      <c r="AS312" s="42"/>
      <c r="AU312" s="42"/>
    </row>
    <row r="313" spans="1:47" s="40" customFormat="1" ht="16.5">
      <c r="A313" s="15"/>
      <c r="B313" s="15"/>
      <c r="C313" s="15"/>
      <c r="D313" s="15" t="str">
        <f>D312</f>
        <v>MEDI</v>
      </c>
      <c r="E313" s="43"/>
      <c r="F313" s="47"/>
      <c r="G313" s="15" t="s">
        <v>235</v>
      </c>
      <c r="H313" s="15">
        <f t="shared" si="4"/>
        <v>0</v>
      </c>
      <c r="I313" s="114"/>
      <c r="J313" s="15"/>
      <c r="K313" s="45"/>
      <c r="L313" s="45"/>
      <c r="M313" s="45"/>
      <c r="N313" s="42"/>
      <c r="O313" s="45"/>
      <c r="P313" s="45"/>
      <c r="Q313" s="45"/>
      <c r="R313" s="45"/>
      <c r="S313" s="42"/>
      <c r="T313" s="42"/>
      <c r="U313" s="42"/>
      <c r="V313" s="45"/>
      <c r="W313" s="45"/>
      <c r="X313" s="42"/>
      <c r="Y313" s="42"/>
      <c r="Z313" s="42"/>
      <c r="AA313" s="42"/>
      <c r="AB313" s="42"/>
      <c r="AC313" s="45"/>
      <c r="AD313" s="42"/>
      <c r="AE313" s="316"/>
      <c r="AF313" s="299"/>
      <c r="AG313" s="163"/>
      <c r="AH313" s="47"/>
      <c r="AI313" s="42"/>
      <c r="AJ313" s="42"/>
      <c r="AK313" s="42"/>
      <c r="AL313" s="42"/>
      <c r="AM313" s="42"/>
      <c r="AP313" s="42"/>
      <c r="AQ313" s="42"/>
      <c r="AR313" s="42"/>
      <c r="AS313" s="42"/>
      <c r="AU313" s="42"/>
    </row>
    <row r="314" spans="1:47" s="40" customFormat="1" ht="33">
      <c r="A314" s="15" t="s">
        <v>84</v>
      </c>
      <c r="B314" s="15">
        <f>IF($E314="","",SUBTOTAL(3,$E$7:E314))</f>
        <v>101</v>
      </c>
      <c r="C314" s="15" t="str">
        <f>A314&amp;"."&amp;B314</f>
        <v>N10.101</v>
      </c>
      <c r="D314" s="15" t="s">
        <v>421</v>
      </c>
      <c r="E314" s="43" t="s">
        <v>281</v>
      </c>
      <c r="F314" s="47" t="s">
        <v>120</v>
      </c>
      <c r="G314" s="15" t="s">
        <v>220</v>
      </c>
      <c r="H314" s="15">
        <f t="shared" si="4"/>
        <v>48</v>
      </c>
      <c r="I314" s="114"/>
      <c r="J314" s="15"/>
      <c r="K314" s="45"/>
      <c r="L314" s="45"/>
      <c r="M314" s="45"/>
      <c r="N314" s="42"/>
      <c r="O314" s="45"/>
      <c r="P314" s="45"/>
      <c r="Q314" s="45"/>
      <c r="R314" s="45"/>
      <c r="S314" s="42"/>
      <c r="T314" s="42"/>
      <c r="U314" s="42"/>
      <c r="V314" s="45"/>
      <c r="W314" s="45">
        <f>VLOOKUP($D314,sản!$D$9:$N$52,5,0)</f>
        <v>48</v>
      </c>
      <c r="X314" s="45"/>
      <c r="Y314" s="45"/>
      <c r="Z314" s="42"/>
      <c r="AA314" s="42"/>
      <c r="AB314" s="42"/>
      <c r="AC314" s="45"/>
      <c r="AD314" s="42"/>
      <c r="AE314" s="316"/>
      <c r="AF314" s="299"/>
      <c r="AG314" s="163"/>
      <c r="AH314" s="47"/>
      <c r="AI314" s="42"/>
      <c r="AJ314" s="42"/>
      <c r="AK314" s="42"/>
      <c r="AL314" s="42"/>
      <c r="AM314" s="42"/>
      <c r="AP314" s="42">
        <f>VLOOKUP($D314,'Nội soi'!$D$9:$N$169,6,0)</f>
        <v>0</v>
      </c>
      <c r="AQ314" s="42"/>
      <c r="AR314" s="42"/>
      <c r="AS314" s="42"/>
      <c r="AU314" s="42">
        <f>VLOOKUP($D314,sản!$D$9:$N$52,6,0)</f>
        <v>0</v>
      </c>
    </row>
    <row r="315" spans="1:47" s="40" customFormat="1" ht="16.5">
      <c r="A315" s="74"/>
      <c r="B315" s="15"/>
      <c r="C315" s="15"/>
      <c r="D315" s="15" t="str">
        <f>D314</f>
        <v>GIMS</v>
      </c>
      <c r="E315" s="43"/>
      <c r="F315" s="47"/>
      <c r="G315" s="15" t="s">
        <v>221</v>
      </c>
      <c r="H315" s="15">
        <f t="shared" si="4"/>
        <v>0</v>
      </c>
      <c r="I315" s="114"/>
      <c r="J315" s="15"/>
      <c r="K315" s="45"/>
      <c r="L315" s="45"/>
      <c r="M315" s="45"/>
      <c r="N315" s="42"/>
      <c r="O315" s="45"/>
      <c r="P315" s="45"/>
      <c r="Q315" s="45"/>
      <c r="R315" s="45"/>
      <c r="S315" s="42"/>
      <c r="T315" s="42"/>
      <c r="U315" s="42"/>
      <c r="V315" s="45"/>
      <c r="W315" s="45"/>
      <c r="X315" s="42"/>
      <c r="Y315" s="42"/>
      <c r="Z315" s="42"/>
      <c r="AA315" s="42"/>
      <c r="AB315" s="42"/>
      <c r="AC315" s="45"/>
      <c r="AD315" s="42"/>
      <c r="AE315" s="316"/>
      <c r="AF315" s="299"/>
      <c r="AG315" s="163"/>
      <c r="AH315" s="47"/>
      <c r="AI315" s="42"/>
      <c r="AJ315" s="42"/>
      <c r="AK315" s="42"/>
      <c r="AL315" s="42"/>
      <c r="AM315" s="42"/>
      <c r="AP315" s="42"/>
      <c r="AQ315" s="42"/>
      <c r="AR315" s="42"/>
      <c r="AS315" s="42"/>
      <c r="AU315" s="42"/>
    </row>
    <row r="316" spans="1:47" s="40" customFormat="1" ht="16.5">
      <c r="A316" s="74"/>
      <c r="B316" s="15"/>
      <c r="C316" s="15"/>
      <c r="D316" s="15" t="str">
        <f>D315</f>
        <v>GIMS</v>
      </c>
      <c r="E316" s="43"/>
      <c r="F316" s="47"/>
      <c r="G316" s="15" t="s">
        <v>235</v>
      </c>
      <c r="H316" s="15">
        <f t="shared" si="4"/>
        <v>0</v>
      </c>
      <c r="I316" s="114"/>
      <c r="J316" s="15"/>
      <c r="K316" s="45"/>
      <c r="L316" s="45"/>
      <c r="M316" s="45"/>
      <c r="N316" s="42"/>
      <c r="O316" s="45"/>
      <c r="P316" s="45"/>
      <c r="Q316" s="45"/>
      <c r="R316" s="45"/>
      <c r="S316" s="42"/>
      <c r="T316" s="42"/>
      <c r="U316" s="42"/>
      <c r="V316" s="45"/>
      <c r="W316" s="45"/>
      <c r="X316" s="42"/>
      <c r="Y316" s="42"/>
      <c r="Z316" s="42"/>
      <c r="AA316" s="42"/>
      <c r="AB316" s="42"/>
      <c r="AC316" s="45"/>
      <c r="AD316" s="42"/>
      <c r="AE316" s="316"/>
      <c r="AF316" s="299"/>
      <c r="AG316" s="163"/>
      <c r="AH316" s="47"/>
      <c r="AI316" s="42"/>
      <c r="AJ316" s="42"/>
      <c r="AK316" s="42"/>
      <c r="AL316" s="42"/>
      <c r="AM316" s="42"/>
      <c r="AP316" s="42"/>
      <c r="AQ316" s="42"/>
      <c r="AR316" s="42"/>
      <c r="AS316" s="42"/>
      <c r="AU316" s="42"/>
    </row>
    <row r="317" spans="1:47" s="40" customFormat="1" ht="16.5">
      <c r="B317" s="13" t="s">
        <v>85</v>
      </c>
      <c r="C317" s="24" t="s">
        <v>108</v>
      </c>
      <c r="D317" s="24" t="str">
        <f>D316</f>
        <v>GIMS</v>
      </c>
      <c r="E317" s="50"/>
      <c r="F317" s="22"/>
      <c r="G317" s="22"/>
      <c r="H317" s="15">
        <f t="shared" si="4"/>
        <v>0</v>
      </c>
      <c r="I317" s="114"/>
      <c r="J317" s="15"/>
      <c r="K317" s="45"/>
      <c r="L317" s="45"/>
      <c r="M317" s="45"/>
      <c r="N317" s="42"/>
      <c r="O317" s="45"/>
      <c r="P317" s="45"/>
      <c r="Q317" s="45"/>
      <c r="R317" s="45"/>
      <c r="S317" s="42"/>
      <c r="T317" s="42"/>
      <c r="U317" s="42"/>
      <c r="V317" s="45"/>
      <c r="W317" s="45"/>
      <c r="X317" s="42"/>
      <c r="Y317" s="42"/>
      <c r="Z317" s="42"/>
      <c r="AA317" s="42"/>
      <c r="AB317" s="42"/>
      <c r="AC317" s="45"/>
      <c r="AD317" s="42"/>
      <c r="AE317" s="316"/>
      <c r="AF317" s="299"/>
      <c r="AG317" s="163"/>
      <c r="AH317" s="47"/>
      <c r="AI317" s="42"/>
      <c r="AJ317" s="42"/>
      <c r="AK317" s="42"/>
      <c r="AL317" s="42"/>
      <c r="AM317" s="42"/>
      <c r="AP317" s="42"/>
      <c r="AQ317" s="42"/>
      <c r="AR317" s="42"/>
      <c r="AS317" s="42"/>
      <c r="AU317" s="42"/>
    </row>
    <row r="318" spans="1:47" s="40" customFormat="1" ht="49.5">
      <c r="A318" s="15" t="s">
        <v>85</v>
      </c>
      <c r="B318" s="15">
        <f>IF($E318="","",SUBTOTAL(3,$E$7:E318))</f>
        <v>102</v>
      </c>
      <c r="C318" s="15" t="str">
        <f>A318&amp;"."&amp;B318</f>
        <v>N11.102</v>
      </c>
      <c r="D318" s="15" t="s">
        <v>422</v>
      </c>
      <c r="E318" s="43" t="s">
        <v>109</v>
      </c>
      <c r="F318" s="47" t="s">
        <v>122</v>
      </c>
      <c r="G318" s="15" t="s">
        <v>220</v>
      </c>
      <c r="H318" s="15">
        <f t="shared" si="4"/>
        <v>19200</v>
      </c>
      <c r="I318" s="114"/>
      <c r="J318" s="15"/>
      <c r="K318" s="45"/>
      <c r="L318" s="45"/>
      <c r="M318" s="45"/>
      <c r="N318" s="42"/>
      <c r="O318" s="45"/>
      <c r="P318" s="45"/>
      <c r="Q318" s="45"/>
      <c r="R318" s="45"/>
      <c r="S318" s="45">
        <v>19200</v>
      </c>
      <c r="T318" s="42"/>
      <c r="U318" s="42"/>
      <c r="V318" s="45"/>
      <c r="W318" s="45"/>
      <c r="X318" s="42"/>
      <c r="Y318" s="42"/>
      <c r="Z318" s="42"/>
      <c r="AA318" s="42"/>
      <c r="AB318" s="42"/>
      <c r="AC318" s="45"/>
      <c r="AD318" s="42"/>
      <c r="AE318" s="316"/>
      <c r="AF318" s="299"/>
      <c r="AG318" s="163"/>
      <c r="AH318" s="47"/>
      <c r="AI318" s="42"/>
      <c r="AJ318" s="42"/>
      <c r="AK318" s="42"/>
      <c r="AL318" s="42"/>
      <c r="AM318" s="42"/>
      <c r="AP318" s="42">
        <f>VLOOKUP($D318,'Nội soi'!$D$9:$N$169,6,0)</f>
        <v>0</v>
      </c>
      <c r="AQ318" s="42" t="str">
        <f>VLOOKUP($D318,cđha!$D$17:$N$169,6,0)</f>
        <v>in hình ảnh chụp Xq</v>
      </c>
      <c r="AR318" s="42"/>
      <c r="AS318" s="42"/>
      <c r="AU318" s="42"/>
    </row>
    <row r="319" spans="1:47" s="40" customFormat="1" ht="16.5">
      <c r="A319" s="15"/>
      <c r="B319" s="15"/>
      <c r="C319" s="15"/>
      <c r="D319" s="15" t="str">
        <f>D318</f>
        <v>PH26</v>
      </c>
      <c r="E319" s="43"/>
      <c r="F319" s="47"/>
      <c r="G319" s="15" t="s">
        <v>221</v>
      </c>
      <c r="H319" s="15">
        <f t="shared" si="4"/>
        <v>0</v>
      </c>
      <c r="I319" s="114"/>
      <c r="J319" s="15"/>
      <c r="K319" s="45"/>
      <c r="L319" s="45"/>
      <c r="M319" s="45"/>
      <c r="N319" s="42"/>
      <c r="O319" s="45"/>
      <c r="P319" s="45"/>
      <c r="Q319" s="45"/>
      <c r="R319" s="45"/>
      <c r="S319" s="42"/>
      <c r="T319" s="42"/>
      <c r="U319" s="42"/>
      <c r="V319" s="45"/>
      <c r="W319" s="45"/>
      <c r="X319" s="42"/>
      <c r="Y319" s="42"/>
      <c r="Z319" s="42"/>
      <c r="AA319" s="42"/>
      <c r="AB319" s="42"/>
      <c r="AC319" s="45"/>
      <c r="AD319" s="42"/>
      <c r="AE319" s="316"/>
      <c r="AF319" s="299"/>
      <c r="AG319" s="163"/>
      <c r="AH319" s="47"/>
      <c r="AI319" s="42"/>
      <c r="AJ319" s="42"/>
      <c r="AK319" s="42"/>
      <c r="AL319" s="42"/>
      <c r="AM319" s="42"/>
      <c r="AP319" s="42"/>
      <c r="AQ319" s="42"/>
      <c r="AR319" s="42"/>
      <c r="AS319" s="42"/>
      <c r="AU319" s="42"/>
    </row>
    <row r="320" spans="1:47" s="40" customFormat="1" ht="16.5">
      <c r="A320" s="15"/>
      <c r="B320" s="15"/>
      <c r="C320" s="15"/>
      <c r="D320" s="15" t="str">
        <f>D319</f>
        <v>PH26</v>
      </c>
      <c r="E320" s="43"/>
      <c r="F320" s="47"/>
      <c r="G320" s="15" t="s">
        <v>235</v>
      </c>
      <c r="H320" s="15">
        <f t="shared" si="4"/>
        <v>0</v>
      </c>
      <c r="I320" s="114"/>
      <c r="J320" s="15"/>
      <c r="K320" s="45"/>
      <c r="L320" s="45"/>
      <c r="M320" s="45"/>
      <c r="N320" s="42"/>
      <c r="O320" s="45"/>
      <c r="P320" s="45"/>
      <c r="Q320" s="45"/>
      <c r="R320" s="45"/>
      <c r="S320" s="42"/>
      <c r="T320" s="42"/>
      <c r="U320" s="42"/>
      <c r="V320" s="45"/>
      <c r="W320" s="45"/>
      <c r="X320" s="42"/>
      <c r="Y320" s="42"/>
      <c r="Z320" s="42"/>
      <c r="AA320" s="42"/>
      <c r="AB320" s="42"/>
      <c r="AC320" s="45"/>
      <c r="AD320" s="42"/>
      <c r="AE320" s="316"/>
      <c r="AF320" s="299"/>
      <c r="AG320" s="163"/>
      <c r="AH320" s="47"/>
      <c r="AI320" s="42"/>
      <c r="AJ320" s="42"/>
      <c r="AK320" s="42"/>
      <c r="AL320" s="42"/>
      <c r="AM320" s="42"/>
      <c r="AP320" s="42"/>
      <c r="AQ320" s="42"/>
      <c r="AR320" s="42"/>
      <c r="AS320" s="42"/>
      <c r="AU320" s="42"/>
    </row>
    <row r="321" spans="1:47" s="40" customFormat="1" ht="49.5">
      <c r="A321" s="15" t="s">
        <v>85</v>
      </c>
      <c r="B321" s="15">
        <f>IF($E321="","",SUBTOTAL(3,$E$7:E321))</f>
        <v>103</v>
      </c>
      <c r="C321" s="15" t="str">
        <f>A321&amp;"."&amp;B321</f>
        <v>N11.103</v>
      </c>
      <c r="D321" s="15" t="s">
        <v>423</v>
      </c>
      <c r="E321" s="43" t="s">
        <v>110</v>
      </c>
      <c r="F321" s="47" t="s">
        <v>122</v>
      </c>
      <c r="G321" s="15" t="s">
        <v>220</v>
      </c>
      <c r="H321" s="15">
        <f t="shared" si="4"/>
        <v>78000</v>
      </c>
      <c r="I321" s="114"/>
      <c r="J321" s="15"/>
      <c r="K321" s="45"/>
      <c r="L321" s="45"/>
      <c r="M321" s="45"/>
      <c r="N321" s="42"/>
      <c r="O321" s="45"/>
      <c r="P321" s="45"/>
      <c r="Q321" s="45"/>
      <c r="R321" s="45"/>
      <c r="S321" s="45">
        <v>78000</v>
      </c>
      <c r="T321" s="42"/>
      <c r="U321" s="42"/>
      <c r="V321" s="45"/>
      <c r="W321" s="45"/>
      <c r="X321" s="42"/>
      <c r="Y321" s="42"/>
      <c r="Z321" s="42"/>
      <c r="AA321" s="42"/>
      <c r="AB321" s="42"/>
      <c r="AC321" s="45"/>
      <c r="AD321" s="42"/>
      <c r="AE321" s="316"/>
      <c r="AF321" s="299"/>
      <c r="AG321" s="163"/>
      <c r="AH321" s="47"/>
      <c r="AI321" s="42"/>
      <c r="AJ321" s="42"/>
      <c r="AK321" s="42"/>
      <c r="AL321" s="42"/>
      <c r="AM321" s="42"/>
      <c r="AP321" s="42">
        <f>VLOOKUP($D321,'Nội soi'!$D$9:$N$169,6,0)</f>
        <v>0</v>
      </c>
      <c r="AQ321" s="42" t="str">
        <f>VLOOKUP($D321,cđha!$D$17:$N$169,6,0)</f>
        <v>in hình ảnh chụp Xq</v>
      </c>
      <c r="AR321" s="42"/>
      <c r="AS321" s="42"/>
      <c r="AU321" s="42"/>
    </row>
    <row r="322" spans="1:47" s="40" customFormat="1" ht="16.5">
      <c r="A322" s="15"/>
      <c r="B322" s="15"/>
      <c r="C322" s="15"/>
      <c r="D322" s="15" t="str">
        <f>D321</f>
        <v>PH25</v>
      </c>
      <c r="E322" s="43"/>
      <c r="F322" s="47"/>
      <c r="G322" s="15" t="s">
        <v>221</v>
      </c>
      <c r="H322" s="15">
        <f t="shared" si="4"/>
        <v>0</v>
      </c>
      <c r="I322" s="114"/>
      <c r="J322" s="15"/>
      <c r="K322" s="45"/>
      <c r="L322" s="45"/>
      <c r="M322" s="45"/>
      <c r="N322" s="42"/>
      <c r="O322" s="45"/>
      <c r="P322" s="45"/>
      <c r="Q322" s="45"/>
      <c r="R322" s="45"/>
      <c r="S322" s="42"/>
      <c r="T322" s="42"/>
      <c r="U322" s="42"/>
      <c r="V322" s="45"/>
      <c r="W322" s="45"/>
      <c r="X322" s="42"/>
      <c r="Y322" s="42"/>
      <c r="Z322" s="42"/>
      <c r="AA322" s="42"/>
      <c r="AB322" s="42"/>
      <c r="AC322" s="45"/>
      <c r="AD322" s="42"/>
      <c r="AE322" s="316"/>
      <c r="AF322" s="299"/>
      <c r="AG322" s="163"/>
      <c r="AH322" s="47"/>
      <c r="AI322" s="42"/>
      <c r="AJ322" s="42"/>
      <c r="AK322" s="42"/>
      <c r="AL322" s="42"/>
      <c r="AM322" s="42"/>
      <c r="AP322" s="42"/>
      <c r="AQ322" s="42"/>
      <c r="AR322" s="42"/>
      <c r="AS322" s="42"/>
      <c r="AU322" s="42"/>
    </row>
    <row r="323" spans="1:47" s="40" customFormat="1" ht="16.5">
      <c r="A323" s="15"/>
      <c r="B323" s="15"/>
      <c r="C323" s="15"/>
      <c r="D323" s="15" t="str">
        <f>D322</f>
        <v>PH25</v>
      </c>
      <c r="E323" s="43"/>
      <c r="F323" s="47"/>
      <c r="G323" s="15" t="s">
        <v>235</v>
      </c>
      <c r="H323" s="15">
        <f t="shared" si="4"/>
        <v>0</v>
      </c>
      <c r="I323" s="114"/>
      <c r="J323" s="15"/>
      <c r="K323" s="45"/>
      <c r="L323" s="45"/>
      <c r="M323" s="45"/>
      <c r="N323" s="42"/>
      <c r="O323" s="45"/>
      <c r="P323" s="45"/>
      <c r="Q323" s="45"/>
      <c r="R323" s="45"/>
      <c r="S323" s="42"/>
      <c r="T323" s="42"/>
      <c r="U323" s="42"/>
      <c r="V323" s="45"/>
      <c r="W323" s="45"/>
      <c r="X323" s="42"/>
      <c r="Y323" s="42"/>
      <c r="Z323" s="42"/>
      <c r="AA323" s="42"/>
      <c r="AB323" s="42"/>
      <c r="AC323" s="45"/>
      <c r="AD323" s="42"/>
      <c r="AE323" s="316"/>
      <c r="AF323" s="299"/>
      <c r="AG323" s="163"/>
      <c r="AH323" s="47"/>
      <c r="AI323" s="42"/>
      <c r="AJ323" s="42"/>
      <c r="AK323" s="42"/>
      <c r="AL323" s="42"/>
      <c r="AM323" s="42"/>
      <c r="AP323" s="42"/>
      <c r="AQ323" s="42"/>
      <c r="AR323" s="42"/>
      <c r="AS323" s="42"/>
      <c r="AU323" s="42"/>
    </row>
    <row r="324" spans="1:47" s="40" customFormat="1" ht="16.5">
      <c r="A324" s="15" t="s">
        <v>85</v>
      </c>
      <c r="B324" s="15">
        <f>IF($E324="","",SUBTOTAL(3,$E$7:E324))</f>
        <v>104</v>
      </c>
      <c r="C324" s="15" t="str">
        <f>A324&amp;"."&amp;B324</f>
        <v>N11.104</v>
      </c>
      <c r="D324" s="15" t="s">
        <v>424</v>
      </c>
      <c r="E324" s="43" t="s">
        <v>111</v>
      </c>
      <c r="F324" s="47" t="s">
        <v>122</v>
      </c>
      <c r="G324" s="15" t="s">
        <v>220</v>
      </c>
      <c r="H324" s="15">
        <f t="shared" si="4"/>
        <v>12000</v>
      </c>
      <c r="I324" s="114"/>
      <c r="J324" s="15"/>
      <c r="K324" s="45"/>
      <c r="L324" s="45"/>
      <c r="M324" s="45"/>
      <c r="N324" s="42"/>
      <c r="O324" s="45"/>
      <c r="P324" s="45"/>
      <c r="Q324" s="45"/>
      <c r="R324" s="45"/>
      <c r="S324" s="45">
        <f>VLOOKUP($D324,cđha!$D$17:$N$169,5,0)</f>
        <v>12000</v>
      </c>
      <c r="T324" s="42"/>
      <c r="U324" s="42"/>
      <c r="V324" s="45"/>
      <c r="W324" s="45"/>
      <c r="X324" s="42"/>
      <c r="Y324" s="42"/>
      <c r="Z324" s="42"/>
      <c r="AA324" s="42"/>
      <c r="AB324" s="42"/>
      <c r="AC324" s="45"/>
      <c r="AD324" s="42"/>
      <c r="AE324" s="316"/>
      <c r="AF324" s="299"/>
      <c r="AG324" s="163"/>
      <c r="AH324" s="47"/>
      <c r="AI324" s="42"/>
      <c r="AJ324" s="42"/>
      <c r="AK324" s="42"/>
      <c r="AL324" s="42"/>
      <c r="AM324" s="42"/>
      <c r="AP324" s="42">
        <f>VLOOKUP($D324,'Nội soi'!$D$9:$N$169,6,0)</f>
        <v>0</v>
      </c>
      <c r="AQ324" s="42" t="str">
        <f>VLOOKUP($D324,cđha!$D$17:$N$169,6,0)</f>
        <v>in hình ảnh chụp Xq</v>
      </c>
      <c r="AR324" s="42"/>
      <c r="AS324" s="42"/>
      <c r="AU324" s="42"/>
    </row>
    <row r="325" spans="1:47" s="40" customFormat="1" ht="16.5">
      <c r="A325" s="15"/>
      <c r="B325" s="15"/>
      <c r="C325" s="15"/>
      <c r="D325" s="15" t="str">
        <f>D324</f>
        <v>PHNH</v>
      </c>
      <c r="E325" s="43"/>
      <c r="F325" s="47"/>
      <c r="G325" s="15" t="s">
        <v>221</v>
      </c>
      <c r="H325" s="15">
        <f t="shared" si="4"/>
        <v>0</v>
      </c>
      <c r="I325" s="114"/>
      <c r="J325" s="15"/>
      <c r="K325" s="45"/>
      <c r="L325" s="45"/>
      <c r="M325" s="45"/>
      <c r="N325" s="42"/>
      <c r="O325" s="45"/>
      <c r="P325" s="45"/>
      <c r="Q325" s="45"/>
      <c r="R325" s="45"/>
      <c r="S325" s="42"/>
      <c r="T325" s="42"/>
      <c r="U325" s="42"/>
      <c r="V325" s="45"/>
      <c r="W325" s="45"/>
      <c r="X325" s="42"/>
      <c r="Y325" s="42"/>
      <c r="Z325" s="42"/>
      <c r="AA325" s="42"/>
      <c r="AB325" s="42"/>
      <c r="AC325" s="45"/>
      <c r="AD325" s="42"/>
      <c r="AE325" s="316"/>
      <c r="AF325" s="299"/>
      <c r="AG325" s="163"/>
      <c r="AH325" s="47"/>
      <c r="AI325" s="42"/>
      <c r="AJ325" s="42"/>
      <c r="AK325" s="42"/>
      <c r="AL325" s="42"/>
      <c r="AM325" s="42"/>
      <c r="AP325" s="42"/>
      <c r="AQ325" s="42"/>
      <c r="AR325" s="42"/>
      <c r="AS325" s="42"/>
      <c r="AU325" s="42"/>
    </row>
    <row r="326" spans="1:47" s="40" customFormat="1" ht="16.5">
      <c r="A326" s="15"/>
      <c r="B326" s="15"/>
      <c r="C326" s="15"/>
      <c r="D326" s="15" t="str">
        <f>D325</f>
        <v>PHNH</v>
      </c>
      <c r="E326" s="43"/>
      <c r="F326" s="47"/>
      <c r="G326" s="15" t="s">
        <v>235</v>
      </c>
      <c r="H326" s="15">
        <f t="shared" si="4"/>
        <v>0</v>
      </c>
      <c r="I326" s="114"/>
      <c r="J326" s="15"/>
      <c r="K326" s="45"/>
      <c r="L326" s="45"/>
      <c r="M326" s="45"/>
      <c r="N326" s="42"/>
      <c r="O326" s="45"/>
      <c r="P326" s="45"/>
      <c r="Q326" s="45"/>
      <c r="R326" s="45"/>
      <c r="S326" s="42"/>
      <c r="T326" s="42"/>
      <c r="U326" s="42"/>
      <c r="V326" s="45"/>
      <c r="W326" s="45"/>
      <c r="X326" s="42"/>
      <c r="Y326" s="42"/>
      <c r="Z326" s="42"/>
      <c r="AA326" s="42"/>
      <c r="AB326" s="42"/>
      <c r="AC326" s="45"/>
      <c r="AD326" s="42"/>
      <c r="AE326" s="316"/>
      <c r="AF326" s="299"/>
      <c r="AG326" s="163"/>
      <c r="AH326" s="47"/>
      <c r="AI326" s="42"/>
      <c r="AJ326" s="42"/>
      <c r="AK326" s="42"/>
      <c r="AL326" s="42"/>
      <c r="AM326" s="42"/>
      <c r="AP326" s="42"/>
      <c r="AQ326" s="42"/>
      <c r="AR326" s="42"/>
      <c r="AS326" s="42"/>
      <c r="AU326" s="42"/>
    </row>
    <row r="327" spans="1:47" s="40" customFormat="1" ht="33">
      <c r="A327" s="15" t="s">
        <v>85</v>
      </c>
      <c r="B327" s="15">
        <f>IF($E327="","",SUBTOTAL(3,$E$7:E327))</f>
        <v>105</v>
      </c>
      <c r="C327" s="15" t="str">
        <f>A327&amp;"."&amp;B327</f>
        <v>N11.105</v>
      </c>
      <c r="D327" s="15" t="s">
        <v>425</v>
      </c>
      <c r="E327" s="43" t="s">
        <v>112</v>
      </c>
      <c r="F327" s="47" t="s">
        <v>5</v>
      </c>
      <c r="G327" s="15" t="s">
        <v>220</v>
      </c>
      <c r="H327" s="15">
        <f t="shared" si="4"/>
        <v>6</v>
      </c>
      <c r="I327" s="114"/>
      <c r="J327" s="15"/>
      <c r="K327" s="45"/>
      <c r="L327" s="45"/>
      <c r="M327" s="45"/>
      <c r="N327" s="42"/>
      <c r="O327" s="45"/>
      <c r="P327" s="45"/>
      <c r="Q327" s="45"/>
      <c r="R327" s="45"/>
      <c r="S327" s="45">
        <f>VLOOKUP($D327,cđha!$D$17:$N$169,5,0)</f>
        <v>6</v>
      </c>
      <c r="T327" s="42"/>
      <c r="U327" s="42"/>
      <c r="V327" s="45"/>
      <c r="W327" s="45"/>
      <c r="X327" s="42"/>
      <c r="Y327" s="42"/>
      <c r="Z327" s="42"/>
      <c r="AA327" s="42"/>
      <c r="AB327" s="42"/>
      <c r="AC327" s="45"/>
      <c r="AD327" s="42"/>
      <c r="AE327" s="316"/>
      <c r="AF327" s="299"/>
      <c r="AG327" s="163"/>
      <c r="AH327" s="47"/>
      <c r="AI327" s="42"/>
      <c r="AJ327" s="42"/>
      <c r="AK327" s="42"/>
      <c r="AL327" s="42"/>
      <c r="AM327" s="42"/>
      <c r="AP327" s="42">
        <f>VLOOKUP($D327,'Nội soi'!$D$9:$N$169,6,0)</f>
        <v>0</v>
      </c>
      <c r="AQ327" s="42" t="str">
        <f>VLOOKUP($D327,cđha!$D$17:$N$169,6,0)</f>
        <v>rửa phim</v>
      </c>
      <c r="AR327" s="42"/>
      <c r="AS327" s="42"/>
      <c r="AU327" s="42"/>
    </row>
    <row r="328" spans="1:47" s="40" customFormat="1" ht="16.5">
      <c r="A328" s="74"/>
      <c r="B328" s="15"/>
      <c r="C328" s="15"/>
      <c r="D328" s="15" t="str">
        <f>D327</f>
        <v>HCRP</v>
      </c>
      <c r="E328" s="43"/>
      <c r="F328" s="47"/>
      <c r="G328" s="15" t="s">
        <v>221</v>
      </c>
      <c r="H328" s="15">
        <f t="shared" ref="H328:H391" si="5">SUM(I328:AC328)</f>
        <v>0</v>
      </c>
      <c r="I328" s="114"/>
      <c r="J328" s="15"/>
      <c r="K328" s="45"/>
      <c r="L328" s="45"/>
      <c r="M328" s="45"/>
      <c r="N328" s="42"/>
      <c r="O328" s="45"/>
      <c r="P328" s="45"/>
      <c r="Q328" s="45"/>
      <c r="R328" s="45"/>
      <c r="S328" s="42"/>
      <c r="T328" s="42"/>
      <c r="U328" s="42"/>
      <c r="V328" s="45"/>
      <c r="W328" s="45"/>
      <c r="X328" s="42"/>
      <c r="Y328" s="42"/>
      <c r="Z328" s="42"/>
      <c r="AA328" s="42"/>
      <c r="AB328" s="42"/>
      <c r="AC328" s="45"/>
      <c r="AD328" s="42"/>
      <c r="AE328" s="316"/>
      <c r="AF328" s="299"/>
      <c r="AG328" s="163"/>
      <c r="AH328" s="47"/>
      <c r="AI328" s="42"/>
      <c r="AJ328" s="42"/>
      <c r="AK328" s="42"/>
      <c r="AL328" s="42"/>
      <c r="AM328" s="42"/>
      <c r="AP328" s="42"/>
      <c r="AQ328" s="42"/>
      <c r="AR328" s="42"/>
      <c r="AS328" s="42"/>
      <c r="AU328" s="42"/>
    </row>
    <row r="329" spans="1:47" s="40" customFormat="1" ht="16.5">
      <c r="A329" s="74"/>
      <c r="B329" s="15"/>
      <c r="C329" s="15"/>
      <c r="D329" s="15" t="str">
        <f>D328</f>
        <v>HCRP</v>
      </c>
      <c r="E329" s="43"/>
      <c r="F329" s="47"/>
      <c r="G329" s="15" t="s">
        <v>235</v>
      </c>
      <c r="H329" s="15">
        <f t="shared" si="5"/>
        <v>0</v>
      </c>
      <c r="I329" s="114"/>
      <c r="J329" s="15"/>
      <c r="K329" s="45"/>
      <c r="L329" s="45"/>
      <c r="M329" s="45"/>
      <c r="N329" s="42"/>
      <c r="O329" s="45"/>
      <c r="P329" s="45"/>
      <c r="Q329" s="45"/>
      <c r="R329" s="45"/>
      <c r="S329" s="42"/>
      <c r="T329" s="42"/>
      <c r="U329" s="42"/>
      <c r="V329" s="45"/>
      <c r="W329" s="45"/>
      <c r="X329" s="42"/>
      <c r="Y329" s="42"/>
      <c r="Z329" s="42"/>
      <c r="AA329" s="42"/>
      <c r="AB329" s="42"/>
      <c r="AC329" s="45"/>
      <c r="AD329" s="42"/>
      <c r="AE329" s="316"/>
      <c r="AF329" s="299"/>
      <c r="AG329" s="163"/>
      <c r="AH329" s="47"/>
      <c r="AI329" s="42"/>
      <c r="AJ329" s="42"/>
      <c r="AK329" s="42"/>
      <c r="AL329" s="42"/>
      <c r="AM329" s="42"/>
      <c r="AP329" s="42"/>
      <c r="AQ329" s="42"/>
      <c r="AR329" s="42"/>
      <c r="AS329" s="42"/>
      <c r="AU329" s="42"/>
    </row>
    <row r="330" spans="1:47" s="40" customFormat="1" ht="16.5">
      <c r="B330" s="13" t="s">
        <v>89</v>
      </c>
      <c r="C330" s="24" t="s">
        <v>262</v>
      </c>
      <c r="D330" s="24" t="str">
        <f>D329</f>
        <v>HCRP</v>
      </c>
      <c r="E330" s="50"/>
      <c r="F330" s="22"/>
      <c r="G330" s="22"/>
      <c r="H330" s="15">
        <f t="shared" si="5"/>
        <v>0</v>
      </c>
      <c r="I330" s="114"/>
      <c r="J330" s="15"/>
      <c r="K330" s="45"/>
      <c r="L330" s="45"/>
      <c r="M330" s="45"/>
      <c r="N330" s="42"/>
      <c r="O330" s="45"/>
      <c r="P330" s="45"/>
      <c r="Q330" s="45"/>
      <c r="R330" s="45"/>
      <c r="S330" s="42"/>
      <c r="T330" s="42"/>
      <c r="U330" s="42"/>
      <c r="V330" s="45"/>
      <c r="W330" s="45"/>
      <c r="X330" s="42"/>
      <c r="Y330" s="42"/>
      <c r="Z330" s="42"/>
      <c r="AA330" s="42"/>
      <c r="AB330" s="42"/>
      <c r="AC330" s="45"/>
      <c r="AD330" s="42"/>
      <c r="AE330" s="316"/>
      <c r="AF330" s="299"/>
      <c r="AG330" s="163"/>
      <c r="AH330" s="47"/>
      <c r="AI330" s="42"/>
      <c r="AJ330" s="42"/>
      <c r="AK330" s="42"/>
      <c r="AL330" s="42"/>
      <c r="AM330" s="42"/>
      <c r="AP330" s="42"/>
      <c r="AQ330" s="42"/>
      <c r="AR330" s="42"/>
      <c r="AS330" s="42"/>
      <c r="AU330" s="42"/>
    </row>
    <row r="331" spans="1:47" s="40" customFormat="1" ht="66">
      <c r="A331" s="15" t="s">
        <v>89</v>
      </c>
      <c r="B331" s="15">
        <f>IF($E331="","",SUBTOTAL(3,$E$7:E331))</f>
        <v>106</v>
      </c>
      <c r="C331" s="15" t="str">
        <f>A331&amp;"."&amp;B331</f>
        <v>N12.106</v>
      </c>
      <c r="D331" s="15" t="s">
        <v>426</v>
      </c>
      <c r="E331" s="43" t="s">
        <v>205</v>
      </c>
      <c r="F331" s="47" t="s">
        <v>3</v>
      </c>
      <c r="G331" s="15" t="s">
        <v>220</v>
      </c>
      <c r="H331" s="15">
        <f t="shared" si="5"/>
        <v>72</v>
      </c>
      <c r="I331" s="114">
        <f>VLOOKUP($D331,ngoại!$C$10:$I$64,5,0)</f>
        <v>48</v>
      </c>
      <c r="J331" s="15"/>
      <c r="K331" s="45"/>
      <c r="L331" s="45"/>
      <c r="M331" s="45"/>
      <c r="N331" s="45">
        <f>VLOOKUP($D331,cc!$D$9:$N$92,5,0)</f>
        <v>24</v>
      </c>
      <c r="O331" s="45"/>
      <c r="P331" s="45"/>
      <c r="Q331" s="45"/>
      <c r="R331" s="45"/>
      <c r="S331" s="42"/>
      <c r="T331" s="42"/>
      <c r="U331" s="42"/>
      <c r="V331" s="45"/>
      <c r="W331" s="45"/>
      <c r="X331" s="42"/>
      <c r="Y331" s="42"/>
      <c r="Z331" s="42"/>
      <c r="AA331" s="42"/>
      <c r="AB331" s="42"/>
      <c r="AC331" s="45"/>
      <c r="AD331" s="42"/>
      <c r="AE331" s="316"/>
      <c r="AF331" s="299"/>
      <c r="AG331" s="163" t="str">
        <f>VLOOKUP($D331,ngoại!$C$10:$I$64,6,0)</f>
        <v>Dùng cho các trường hợp chấn thương vai, trật khớp cùng đòn, xương cánh tay…</v>
      </c>
      <c r="AH331" s="47"/>
      <c r="AI331" s="42"/>
      <c r="AJ331" s="42"/>
      <c r="AK331" s="42"/>
      <c r="AL331" s="42" t="str">
        <f>VLOOKUP($D331,cc!$D$9:$N$92,6,0)</f>
        <v>cố định khớp vai</v>
      </c>
      <c r="AM331" s="42"/>
      <c r="AP331" s="42">
        <f>VLOOKUP($D331,'Nội soi'!$D$9:$N$169,6,0)</f>
        <v>0</v>
      </c>
      <c r="AQ331" s="42"/>
      <c r="AR331" s="42"/>
      <c r="AS331" s="42"/>
      <c r="AU331" s="42"/>
    </row>
    <row r="332" spans="1:47" s="40" customFormat="1" ht="16.5">
      <c r="A332" s="15"/>
      <c r="B332" s="15"/>
      <c r="C332" s="15"/>
      <c r="D332" s="15" t="str">
        <f>D331</f>
        <v>CDKV</v>
      </c>
      <c r="E332" s="43"/>
      <c r="F332" s="47"/>
      <c r="G332" s="15" t="s">
        <v>221</v>
      </c>
      <c r="H332" s="15">
        <f t="shared" si="5"/>
        <v>0</v>
      </c>
      <c r="I332" s="114"/>
      <c r="J332" s="15"/>
      <c r="K332" s="45"/>
      <c r="L332" s="45"/>
      <c r="M332" s="45"/>
      <c r="N332" s="42"/>
      <c r="O332" s="45"/>
      <c r="P332" s="45"/>
      <c r="Q332" s="45"/>
      <c r="R332" s="45"/>
      <c r="S332" s="42"/>
      <c r="T332" s="42"/>
      <c r="U332" s="42"/>
      <c r="V332" s="45"/>
      <c r="W332" s="45"/>
      <c r="X332" s="42"/>
      <c r="Y332" s="42"/>
      <c r="Z332" s="42"/>
      <c r="AA332" s="42"/>
      <c r="AB332" s="42"/>
      <c r="AC332" s="45"/>
      <c r="AD332" s="42"/>
      <c r="AE332" s="316"/>
      <c r="AF332" s="299"/>
      <c r="AG332" s="163"/>
      <c r="AH332" s="47"/>
      <c r="AI332" s="42"/>
      <c r="AJ332" s="42"/>
      <c r="AK332" s="42"/>
      <c r="AL332" s="42"/>
      <c r="AM332" s="42"/>
      <c r="AP332" s="42"/>
      <c r="AQ332" s="42"/>
      <c r="AR332" s="42"/>
      <c r="AS332" s="42"/>
      <c r="AU332" s="42"/>
    </row>
    <row r="333" spans="1:47" s="40" customFormat="1" ht="16.5">
      <c r="A333" s="15"/>
      <c r="B333" s="15"/>
      <c r="C333" s="15"/>
      <c r="D333" s="15" t="str">
        <f>D332</f>
        <v>CDKV</v>
      </c>
      <c r="E333" s="43"/>
      <c r="F333" s="47"/>
      <c r="G333" s="15" t="s">
        <v>235</v>
      </c>
      <c r="H333" s="15">
        <f t="shared" si="5"/>
        <v>0</v>
      </c>
      <c r="I333" s="114"/>
      <c r="J333" s="15"/>
      <c r="K333" s="45"/>
      <c r="L333" s="45"/>
      <c r="M333" s="45"/>
      <c r="N333" s="42"/>
      <c r="O333" s="45"/>
      <c r="P333" s="45"/>
      <c r="Q333" s="45"/>
      <c r="R333" s="45"/>
      <c r="S333" s="42"/>
      <c r="T333" s="42"/>
      <c r="U333" s="42"/>
      <c r="V333" s="45"/>
      <c r="W333" s="45"/>
      <c r="X333" s="42"/>
      <c r="Y333" s="42"/>
      <c r="Z333" s="42"/>
      <c r="AA333" s="42"/>
      <c r="AB333" s="42"/>
      <c r="AC333" s="45"/>
      <c r="AD333" s="42"/>
      <c r="AE333" s="316"/>
      <c r="AF333" s="299"/>
      <c r="AG333" s="163"/>
      <c r="AH333" s="47"/>
      <c r="AI333" s="42"/>
      <c r="AJ333" s="42"/>
      <c r="AK333" s="42"/>
      <c r="AL333" s="42"/>
      <c r="AM333" s="42"/>
      <c r="AP333" s="42"/>
      <c r="AQ333" s="42"/>
      <c r="AR333" s="42"/>
      <c r="AS333" s="42"/>
      <c r="AU333" s="42"/>
    </row>
    <row r="334" spans="1:47" s="40" customFormat="1" ht="16.5">
      <c r="A334" s="15" t="s">
        <v>89</v>
      </c>
      <c r="B334" s="15">
        <f>IF($E334="","",SUBTOTAL(3,$E$7:E334))</f>
        <v>107</v>
      </c>
      <c r="C334" s="15" t="str">
        <f>A334&amp;"."&amp;B334</f>
        <v>N12.107</v>
      </c>
      <c r="D334" s="15" t="s">
        <v>427</v>
      </c>
      <c r="E334" s="43" t="s">
        <v>263</v>
      </c>
      <c r="F334" s="47" t="s">
        <v>3</v>
      </c>
      <c r="G334" s="15" t="s">
        <v>220</v>
      </c>
      <c r="H334" s="15">
        <f t="shared" si="5"/>
        <v>24</v>
      </c>
      <c r="I334" s="114"/>
      <c r="J334" s="15"/>
      <c r="K334" s="45"/>
      <c r="L334" s="45"/>
      <c r="M334" s="45"/>
      <c r="N334" s="45">
        <f>VLOOKUP($D334,cc!$D$9:$N$92,5,0)</f>
        <v>24</v>
      </c>
      <c r="O334" s="45"/>
      <c r="P334" s="45"/>
      <c r="Q334" s="45"/>
      <c r="R334" s="45"/>
      <c r="S334" s="42"/>
      <c r="T334" s="42"/>
      <c r="U334" s="42"/>
      <c r="V334" s="45"/>
      <c r="W334" s="45"/>
      <c r="X334" s="42"/>
      <c r="Y334" s="42"/>
      <c r="Z334" s="42"/>
      <c r="AA334" s="42"/>
      <c r="AB334" s="42"/>
      <c r="AC334" s="45"/>
      <c r="AD334" s="42"/>
      <c r="AE334" s="316"/>
      <c r="AF334" s="299"/>
      <c r="AG334" s="163"/>
      <c r="AH334" s="47"/>
      <c r="AI334" s="42"/>
      <c r="AJ334" s="42"/>
      <c r="AK334" s="42"/>
      <c r="AL334" s="42" t="str">
        <f>VLOOKUP($D334,cc!$D$9:$N$92,6,0)</f>
        <v>chấn thương thắt lưng</v>
      </c>
      <c r="AM334" s="42"/>
      <c r="AP334" s="42">
        <f>VLOOKUP($D334,'Nội soi'!$D$9:$N$169,6,0)</f>
        <v>0</v>
      </c>
      <c r="AQ334" s="42"/>
      <c r="AR334" s="42"/>
      <c r="AS334" s="42"/>
      <c r="AU334" s="42"/>
    </row>
    <row r="335" spans="1:47" s="40" customFormat="1" ht="16.5">
      <c r="A335" s="15"/>
      <c r="B335" s="15"/>
      <c r="C335" s="15"/>
      <c r="D335" s="15" t="str">
        <f>D334</f>
        <v>DATL</v>
      </c>
      <c r="E335" s="43"/>
      <c r="F335" s="47"/>
      <c r="G335" s="15" t="s">
        <v>221</v>
      </c>
      <c r="H335" s="15">
        <f t="shared" si="5"/>
        <v>0</v>
      </c>
      <c r="I335" s="114"/>
      <c r="J335" s="15"/>
      <c r="K335" s="45"/>
      <c r="L335" s="45"/>
      <c r="M335" s="45"/>
      <c r="N335" s="42"/>
      <c r="O335" s="45"/>
      <c r="P335" s="45"/>
      <c r="Q335" s="45"/>
      <c r="R335" s="45"/>
      <c r="S335" s="42"/>
      <c r="T335" s="42"/>
      <c r="U335" s="42"/>
      <c r="V335" s="45"/>
      <c r="W335" s="45"/>
      <c r="X335" s="42"/>
      <c r="Y335" s="42"/>
      <c r="Z335" s="42"/>
      <c r="AA335" s="42"/>
      <c r="AB335" s="42"/>
      <c r="AC335" s="45"/>
      <c r="AD335" s="42"/>
      <c r="AE335" s="316"/>
      <c r="AF335" s="299"/>
      <c r="AG335" s="163"/>
      <c r="AH335" s="47"/>
      <c r="AI335" s="42"/>
      <c r="AJ335" s="42"/>
      <c r="AK335" s="42"/>
      <c r="AL335" s="42"/>
      <c r="AM335" s="42"/>
      <c r="AP335" s="42"/>
      <c r="AQ335" s="42"/>
      <c r="AR335" s="42"/>
      <c r="AS335" s="42"/>
      <c r="AU335" s="42"/>
    </row>
    <row r="336" spans="1:47" s="40" customFormat="1" ht="16.5">
      <c r="A336" s="15"/>
      <c r="B336" s="15"/>
      <c r="C336" s="15"/>
      <c r="D336" s="15" t="str">
        <f>D335</f>
        <v>DATL</v>
      </c>
      <c r="E336" s="43"/>
      <c r="F336" s="47"/>
      <c r="G336" s="15" t="s">
        <v>235</v>
      </c>
      <c r="H336" s="15">
        <f t="shared" si="5"/>
        <v>0</v>
      </c>
      <c r="I336" s="114"/>
      <c r="J336" s="15"/>
      <c r="K336" s="45"/>
      <c r="L336" s="45"/>
      <c r="M336" s="45"/>
      <c r="N336" s="42"/>
      <c r="O336" s="45"/>
      <c r="P336" s="45"/>
      <c r="Q336" s="45"/>
      <c r="R336" s="45"/>
      <c r="S336" s="42"/>
      <c r="T336" s="42"/>
      <c r="U336" s="42"/>
      <c r="V336" s="45"/>
      <c r="W336" s="45"/>
      <c r="X336" s="42"/>
      <c r="Y336" s="42"/>
      <c r="Z336" s="42"/>
      <c r="AA336" s="42"/>
      <c r="AB336" s="42"/>
      <c r="AC336" s="45"/>
      <c r="AD336" s="42"/>
      <c r="AE336" s="316"/>
      <c r="AF336" s="299"/>
      <c r="AG336" s="163"/>
      <c r="AH336" s="47"/>
      <c r="AI336" s="42"/>
      <c r="AJ336" s="42"/>
      <c r="AK336" s="42"/>
      <c r="AL336" s="42"/>
      <c r="AM336" s="42"/>
      <c r="AP336" s="42"/>
      <c r="AQ336" s="42"/>
      <c r="AR336" s="42"/>
      <c r="AS336" s="42"/>
      <c r="AU336" s="42"/>
    </row>
    <row r="337" spans="1:47" s="40" customFormat="1" ht="33">
      <c r="A337" s="15" t="s">
        <v>89</v>
      </c>
      <c r="B337" s="15">
        <f>IF($E337="","",SUBTOTAL(3,$E$7:E337))</f>
        <v>108</v>
      </c>
      <c r="C337" s="15" t="str">
        <f>A337&amp;"."&amp;B337</f>
        <v>N12.108</v>
      </c>
      <c r="D337" s="15" t="s">
        <v>428</v>
      </c>
      <c r="E337" s="43" t="s">
        <v>206</v>
      </c>
      <c r="F337" s="47" t="s">
        <v>3</v>
      </c>
      <c r="G337" s="15" t="s">
        <v>220</v>
      </c>
      <c r="H337" s="15">
        <f t="shared" si="5"/>
        <v>84</v>
      </c>
      <c r="I337" s="114">
        <f>VLOOKUP($D337,ngoại!$C$10:$I$64,5,0)</f>
        <v>60</v>
      </c>
      <c r="J337" s="15"/>
      <c r="K337" s="45"/>
      <c r="L337" s="45"/>
      <c r="M337" s="45"/>
      <c r="N337" s="45">
        <f>VLOOKUP($D337,cc!$D$9:$N$92,5,0)</f>
        <v>24</v>
      </c>
      <c r="O337" s="45"/>
      <c r="P337" s="45"/>
      <c r="Q337" s="45"/>
      <c r="R337" s="45"/>
      <c r="S337" s="42"/>
      <c r="T337" s="42"/>
      <c r="U337" s="42"/>
      <c r="V337" s="45"/>
      <c r="W337" s="45"/>
      <c r="X337" s="42"/>
      <c r="Y337" s="42"/>
      <c r="Z337" s="42"/>
      <c r="AA337" s="42"/>
      <c r="AB337" s="42"/>
      <c r="AC337" s="45"/>
      <c r="AD337" s="42"/>
      <c r="AE337" s="316"/>
      <c r="AF337" s="299"/>
      <c r="AG337" s="163" t="str">
        <f>VLOOKUP($D337,ngoại!$C$10:$I$64,6,0)</f>
        <v>Dùng cho bệnh nhân gãy xương đòn</v>
      </c>
      <c r="AH337" s="47"/>
      <c r="AI337" s="42"/>
      <c r="AJ337" s="42"/>
      <c r="AK337" s="42"/>
      <c r="AL337" s="42" t="str">
        <f>VLOOKUP($D337,cc!$D$9:$N$92,6,0)</f>
        <v>gãy xương đòn</v>
      </c>
      <c r="AM337" s="42"/>
      <c r="AP337" s="42">
        <f>VLOOKUP($D337,'Nội soi'!$D$9:$N$169,6,0)</f>
        <v>0</v>
      </c>
      <c r="AQ337" s="42"/>
      <c r="AR337" s="42"/>
      <c r="AS337" s="42"/>
      <c r="AU337" s="42"/>
    </row>
    <row r="338" spans="1:47" s="40" customFormat="1" ht="16.5">
      <c r="A338" s="15"/>
      <c r="B338" s="15"/>
      <c r="C338" s="15"/>
      <c r="D338" s="15" t="str">
        <f>D337</f>
        <v>DAXD</v>
      </c>
      <c r="E338" s="43"/>
      <c r="F338" s="47"/>
      <c r="G338" s="15" t="s">
        <v>221</v>
      </c>
      <c r="H338" s="15">
        <f t="shared" si="5"/>
        <v>0</v>
      </c>
      <c r="I338" s="114"/>
      <c r="J338" s="15"/>
      <c r="K338" s="45"/>
      <c r="L338" s="45"/>
      <c r="M338" s="45"/>
      <c r="N338" s="42"/>
      <c r="O338" s="45"/>
      <c r="P338" s="45"/>
      <c r="Q338" s="45"/>
      <c r="R338" s="45"/>
      <c r="S338" s="42"/>
      <c r="T338" s="42"/>
      <c r="U338" s="42"/>
      <c r="V338" s="45"/>
      <c r="W338" s="45"/>
      <c r="X338" s="42"/>
      <c r="Y338" s="42"/>
      <c r="Z338" s="42"/>
      <c r="AA338" s="42"/>
      <c r="AB338" s="42"/>
      <c r="AC338" s="45"/>
      <c r="AD338" s="42"/>
      <c r="AE338" s="316"/>
      <c r="AF338" s="299"/>
      <c r="AG338" s="163"/>
      <c r="AH338" s="47"/>
      <c r="AI338" s="42"/>
      <c r="AJ338" s="42"/>
      <c r="AK338" s="42"/>
      <c r="AL338" s="42"/>
      <c r="AM338" s="42"/>
      <c r="AP338" s="42"/>
      <c r="AQ338" s="42"/>
      <c r="AR338" s="42"/>
      <c r="AS338" s="42"/>
      <c r="AU338" s="42"/>
    </row>
    <row r="339" spans="1:47" s="40" customFormat="1" ht="16.5">
      <c r="A339" s="15"/>
      <c r="B339" s="15"/>
      <c r="C339" s="15"/>
      <c r="D339" s="15" t="str">
        <f>D338</f>
        <v>DAXD</v>
      </c>
      <c r="E339" s="43"/>
      <c r="F339" s="47"/>
      <c r="G339" s="15" t="s">
        <v>235</v>
      </c>
      <c r="H339" s="15">
        <f t="shared" si="5"/>
        <v>0</v>
      </c>
      <c r="I339" s="114"/>
      <c r="J339" s="15"/>
      <c r="K339" s="45"/>
      <c r="L339" s="45"/>
      <c r="M339" s="45"/>
      <c r="N339" s="42"/>
      <c r="O339" s="45"/>
      <c r="P339" s="45"/>
      <c r="Q339" s="45"/>
      <c r="R339" s="45"/>
      <c r="S339" s="42"/>
      <c r="T339" s="42"/>
      <c r="U339" s="42"/>
      <c r="V339" s="45"/>
      <c r="W339" s="45"/>
      <c r="X339" s="42"/>
      <c r="Y339" s="42"/>
      <c r="Z339" s="42"/>
      <c r="AA339" s="42"/>
      <c r="AB339" s="42"/>
      <c r="AC339" s="45"/>
      <c r="AD339" s="42"/>
      <c r="AE339" s="316"/>
      <c r="AF339" s="299"/>
      <c r="AG339" s="163"/>
      <c r="AH339" s="47"/>
      <c r="AI339" s="42"/>
      <c r="AJ339" s="42"/>
      <c r="AK339" s="42"/>
      <c r="AL339" s="42"/>
      <c r="AM339" s="42"/>
      <c r="AP339" s="42"/>
      <c r="AQ339" s="42"/>
      <c r="AR339" s="42"/>
      <c r="AS339" s="42"/>
      <c r="AU339" s="42"/>
    </row>
    <row r="340" spans="1:47" s="40" customFormat="1" ht="49.5">
      <c r="A340" s="15" t="s">
        <v>89</v>
      </c>
      <c r="B340" s="15">
        <f>IF($E340="","",SUBTOTAL(3,$E$7:E340))</f>
        <v>109</v>
      </c>
      <c r="C340" s="15" t="str">
        <f>A340&amp;"."&amp;B340</f>
        <v>N12.109</v>
      </c>
      <c r="D340" s="15" t="s">
        <v>429</v>
      </c>
      <c r="E340" s="43" t="s">
        <v>208</v>
      </c>
      <c r="F340" s="47" t="s">
        <v>3</v>
      </c>
      <c r="G340" s="15" t="s">
        <v>220</v>
      </c>
      <c r="H340" s="15">
        <f t="shared" si="5"/>
        <v>108</v>
      </c>
      <c r="I340" s="114">
        <f>VLOOKUP($D340,ngoại!$C$10:$I$64,5,0)</f>
        <v>60</v>
      </c>
      <c r="J340" s="15"/>
      <c r="K340" s="45"/>
      <c r="L340" s="45"/>
      <c r="M340" s="45"/>
      <c r="N340" s="45">
        <f>VLOOKUP($D340,cc!$D$9:$N$92,5,0)</f>
        <v>48</v>
      </c>
      <c r="O340" s="45"/>
      <c r="P340" s="45"/>
      <c r="Q340" s="45"/>
      <c r="R340" s="45"/>
      <c r="S340" s="42"/>
      <c r="T340" s="42"/>
      <c r="U340" s="42"/>
      <c r="V340" s="45"/>
      <c r="W340" s="45"/>
      <c r="X340" s="42"/>
      <c r="Y340" s="42"/>
      <c r="Z340" s="42"/>
      <c r="AA340" s="42"/>
      <c r="AB340" s="42"/>
      <c r="AC340" s="45"/>
      <c r="AD340" s="42"/>
      <c r="AE340" s="316"/>
      <c r="AF340" s="299"/>
      <c r="AG340" s="163" t="str">
        <f>VLOOKUP($D340,ngoại!$C$10:$I$64,6,0)</f>
        <v>Các trường hợp chấn thương cổ tay, gãy xương cẳng tay…</v>
      </c>
      <c r="AH340" s="47"/>
      <c r="AI340" s="42"/>
      <c r="AJ340" s="42"/>
      <c r="AK340" s="42"/>
      <c r="AL340" s="42" t="str">
        <f>VLOOKUP($D340,cc!$D$9:$N$92,6,0)</f>
        <v>cố định khớp cổ tay</v>
      </c>
      <c r="AM340" s="42"/>
      <c r="AP340" s="42">
        <f>VLOOKUP($D340,'Nội soi'!$D$9:$N$169,6,0)</f>
        <v>0</v>
      </c>
      <c r="AQ340" s="42"/>
      <c r="AR340" s="42"/>
      <c r="AS340" s="42"/>
      <c r="AU340" s="42"/>
    </row>
    <row r="341" spans="1:47" s="40" customFormat="1" ht="16.5">
      <c r="A341" s="15"/>
      <c r="B341" s="15"/>
      <c r="C341" s="15"/>
      <c r="D341" s="15" t="str">
        <f>D340</f>
        <v>NVCT</v>
      </c>
      <c r="E341" s="43"/>
      <c r="F341" s="47"/>
      <c r="G341" s="15" t="s">
        <v>221</v>
      </c>
      <c r="H341" s="15">
        <f t="shared" si="5"/>
        <v>0</v>
      </c>
      <c r="I341" s="114"/>
      <c r="J341" s="15"/>
      <c r="K341" s="45"/>
      <c r="L341" s="45"/>
      <c r="M341" s="45"/>
      <c r="N341" s="42"/>
      <c r="O341" s="45"/>
      <c r="P341" s="45"/>
      <c r="Q341" s="45"/>
      <c r="R341" s="45"/>
      <c r="S341" s="42"/>
      <c r="T341" s="42"/>
      <c r="U341" s="42"/>
      <c r="V341" s="45"/>
      <c r="W341" s="45"/>
      <c r="X341" s="42"/>
      <c r="Y341" s="42"/>
      <c r="Z341" s="42"/>
      <c r="AA341" s="42"/>
      <c r="AB341" s="42"/>
      <c r="AC341" s="45"/>
      <c r="AD341" s="42"/>
      <c r="AE341" s="316"/>
      <c r="AF341" s="299"/>
      <c r="AG341" s="163"/>
      <c r="AH341" s="47"/>
      <c r="AI341" s="42"/>
      <c r="AJ341" s="42"/>
      <c r="AK341" s="42"/>
      <c r="AL341" s="42"/>
      <c r="AM341" s="42"/>
      <c r="AP341" s="42"/>
      <c r="AQ341" s="42"/>
      <c r="AR341" s="42"/>
      <c r="AS341" s="42"/>
      <c r="AU341" s="42"/>
    </row>
    <row r="342" spans="1:47" s="40" customFormat="1" ht="16.5">
      <c r="A342" s="15"/>
      <c r="B342" s="15"/>
      <c r="C342" s="15"/>
      <c r="D342" s="15" t="str">
        <f>D341</f>
        <v>NVCT</v>
      </c>
      <c r="E342" s="43"/>
      <c r="F342" s="47"/>
      <c r="G342" s="15" t="s">
        <v>235</v>
      </c>
      <c r="H342" s="15">
        <f t="shared" si="5"/>
        <v>0</v>
      </c>
      <c r="I342" s="114"/>
      <c r="J342" s="15"/>
      <c r="K342" s="45"/>
      <c r="L342" s="45"/>
      <c r="M342" s="45"/>
      <c r="N342" s="42"/>
      <c r="O342" s="45"/>
      <c r="P342" s="45"/>
      <c r="Q342" s="45"/>
      <c r="R342" s="45"/>
      <c r="S342" s="42"/>
      <c r="T342" s="42"/>
      <c r="U342" s="42"/>
      <c r="V342" s="45"/>
      <c r="W342" s="45"/>
      <c r="X342" s="42"/>
      <c r="Y342" s="42"/>
      <c r="Z342" s="42"/>
      <c r="AA342" s="42"/>
      <c r="AB342" s="42"/>
      <c r="AC342" s="45"/>
      <c r="AD342" s="42"/>
      <c r="AE342" s="316"/>
      <c r="AF342" s="299"/>
      <c r="AG342" s="163"/>
      <c r="AH342" s="47"/>
      <c r="AI342" s="42"/>
      <c r="AJ342" s="42"/>
      <c r="AK342" s="42"/>
      <c r="AL342" s="42"/>
      <c r="AM342" s="42"/>
      <c r="AP342" s="42"/>
      <c r="AQ342" s="42"/>
      <c r="AR342" s="42"/>
      <c r="AS342" s="42"/>
      <c r="AU342" s="42"/>
    </row>
    <row r="343" spans="1:47" s="40" customFormat="1" ht="16.5">
      <c r="A343" s="15" t="s">
        <v>89</v>
      </c>
      <c r="B343" s="15">
        <f>IF($E343="","",SUBTOTAL(3,$E$7:E343))</f>
        <v>110</v>
      </c>
      <c r="C343" s="15" t="str">
        <f>A343&amp;"."&amp;B343</f>
        <v>N12.110</v>
      </c>
      <c r="D343" s="15" t="s">
        <v>430</v>
      </c>
      <c r="E343" s="43" t="s">
        <v>250</v>
      </c>
      <c r="F343" s="47" t="s">
        <v>3</v>
      </c>
      <c r="G343" s="15" t="s">
        <v>220</v>
      </c>
      <c r="H343" s="15">
        <f t="shared" si="5"/>
        <v>24</v>
      </c>
      <c r="I343" s="114"/>
      <c r="J343" s="15"/>
      <c r="K343" s="45"/>
      <c r="L343" s="45"/>
      <c r="M343" s="45"/>
      <c r="N343" s="45">
        <f>VLOOKUP($D343,cc!$D$9:$N$92,5,0)</f>
        <v>24</v>
      </c>
      <c r="O343" s="45"/>
      <c r="P343" s="45"/>
      <c r="Q343" s="45"/>
      <c r="R343" s="45"/>
      <c r="S343" s="42"/>
      <c r="T343" s="42"/>
      <c r="U343" s="42"/>
      <c r="V343" s="45"/>
      <c r="W343" s="45"/>
      <c r="X343" s="42"/>
      <c r="Y343" s="42"/>
      <c r="Z343" s="42"/>
      <c r="AA343" s="42"/>
      <c r="AB343" s="42"/>
      <c r="AC343" s="45"/>
      <c r="AD343" s="42"/>
      <c r="AE343" s="316"/>
      <c r="AF343" s="299"/>
      <c r="AG343" s="163"/>
      <c r="AH343" s="47"/>
      <c r="AI343" s="42"/>
      <c r="AJ343" s="42"/>
      <c r="AK343" s="42"/>
      <c r="AL343" s="42" t="str">
        <f>VLOOKUP($D343,cc!$D$9:$N$92,6,0)</f>
        <v>gãy cổ xương đùi</v>
      </c>
      <c r="AM343" s="42"/>
      <c r="AP343" s="42">
        <f>VLOOKUP($D343,'Nội soi'!$D$9:$N$169,6,0)</f>
        <v>0</v>
      </c>
      <c r="AQ343" s="42"/>
      <c r="AR343" s="42"/>
      <c r="AS343" s="42"/>
      <c r="AU343" s="42"/>
    </row>
    <row r="344" spans="1:47" s="40" customFormat="1" ht="16.5">
      <c r="A344" s="15"/>
      <c r="B344" s="15"/>
      <c r="C344" s="15"/>
      <c r="D344" s="15" t="str">
        <f>D343</f>
        <v>NCXN</v>
      </c>
      <c r="E344" s="43"/>
      <c r="F344" s="47"/>
      <c r="G344" s="15" t="s">
        <v>221</v>
      </c>
      <c r="H344" s="15">
        <f t="shared" si="5"/>
        <v>0</v>
      </c>
      <c r="I344" s="114"/>
      <c r="J344" s="15"/>
      <c r="K344" s="45"/>
      <c r="L344" s="45"/>
      <c r="M344" s="45"/>
      <c r="N344" s="42"/>
      <c r="O344" s="45"/>
      <c r="P344" s="45"/>
      <c r="Q344" s="45"/>
      <c r="R344" s="45"/>
      <c r="S344" s="42"/>
      <c r="T344" s="42"/>
      <c r="U344" s="42"/>
      <c r="V344" s="45"/>
      <c r="W344" s="45"/>
      <c r="X344" s="42"/>
      <c r="Y344" s="42"/>
      <c r="Z344" s="42"/>
      <c r="AA344" s="42"/>
      <c r="AB344" s="42"/>
      <c r="AC344" s="45"/>
      <c r="AD344" s="42"/>
      <c r="AE344" s="316"/>
      <c r="AF344" s="299"/>
      <c r="AG344" s="163"/>
      <c r="AH344" s="47"/>
      <c r="AI344" s="42"/>
      <c r="AJ344" s="42"/>
      <c r="AK344" s="42"/>
      <c r="AL344" s="42"/>
      <c r="AM344" s="42"/>
      <c r="AP344" s="42"/>
      <c r="AQ344" s="42"/>
      <c r="AR344" s="42"/>
      <c r="AS344" s="42"/>
      <c r="AU344" s="42"/>
    </row>
    <row r="345" spans="1:47" s="40" customFormat="1" ht="16.5">
      <c r="A345" s="15"/>
      <c r="B345" s="15"/>
      <c r="C345" s="15"/>
      <c r="D345" s="15" t="str">
        <f>D344</f>
        <v>NCXN</v>
      </c>
      <c r="E345" s="43"/>
      <c r="F345" s="47"/>
      <c r="G345" s="15" t="s">
        <v>235</v>
      </c>
      <c r="H345" s="15">
        <f t="shared" si="5"/>
        <v>0</v>
      </c>
      <c r="I345" s="114"/>
      <c r="J345" s="15"/>
      <c r="K345" s="45"/>
      <c r="L345" s="45"/>
      <c r="M345" s="45"/>
      <c r="N345" s="42"/>
      <c r="O345" s="45"/>
      <c r="P345" s="45"/>
      <c r="Q345" s="45"/>
      <c r="R345" s="45"/>
      <c r="S345" s="42"/>
      <c r="T345" s="42"/>
      <c r="U345" s="42"/>
      <c r="V345" s="45"/>
      <c r="W345" s="45"/>
      <c r="X345" s="42"/>
      <c r="Y345" s="42"/>
      <c r="Z345" s="42"/>
      <c r="AA345" s="42"/>
      <c r="AB345" s="42"/>
      <c r="AC345" s="45"/>
      <c r="AD345" s="42"/>
      <c r="AE345" s="316"/>
      <c r="AF345" s="299"/>
      <c r="AG345" s="163"/>
      <c r="AH345" s="47"/>
      <c r="AI345" s="42"/>
      <c r="AJ345" s="42"/>
      <c r="AK345" s="42"/>
      <c r="AL345" s="42"/>
      <c r="AM345" s="42"/>
      <c r="AP345" s="42"/>
      <c r="AQ345" s="42"/>
      <c r="AR345" s="42"/>
      <c r="AS345" s="42"/>
      <c r="AU345" s="42"/>
    </row>
    <row r="346" spans="1:47" s="40" customFormat="1" ht="16.5">
      <c r="A346" s="15" t="s">
        <v>89</v>
      </c>
      <c r="B346" s="15">
        <f>IF($E346="","",SUBTOTAL(3,$E$7:E346))</f>
        <v>111</v>
      </c>
      <c r="C346" s="15" t="str">
        <f>A346&amp;"."&amp;B346</f>
        <v>N12.111</v>
      </c>
      <c r="D346" s="15" t="s">
        <v>431</v>
      </c>
      <c r="E346" s="43" t="s">
        <v>209</v>
      </c>
      <c r="F346" s="47" t="s">
        <v>3</v>
      </c>
      <c r="G346" s="15" t="s">
        <v>220</v>
      </c>
      <c r="H346" s="15">
        <f t="shared" si="5"/>
        <v>24</v>
      </c>
      <c r="I346" s="114"/>
      <c r="J346" s="15"/>
      <c r="K346" s="45"/>
      <c r="L346" s="45"/>
      <c r="M346" s="45"/>
      <c r="N346" s="45">
        <f>VLOOKUP($D346,cc!$D$9:$N$92,5,0)</f>
        <v>24</v>
      </c>
      <c r="O346" s="45"/>
      <c r="P346" s="45"/>
      <c r="Q346" s="45"/>
      <c r="R346" s="45"/>
      <c r="S346" s="42"/>
      <c r="T346" s="42"/>
      <c r="U346" s="42"/>
      <c r="V346" s="45"/>
      <c r="W346" s="45"/>
      <c r="X346" s="42"/>
      <c r="Y346" s="42"/>
      <c r="Z346" s="42"/>
      <c r="AA346" s="42"/>
      <c r="AB346" s="42"/>
      <c r="AC346" s="45"/>
      <c r="AD346" s="42"/>
      <c r="AE346" s="316"/>
      <c r="AF346" s="299"/>
      <c r="AG346" s="163"/>
      <c r="AH346" s="47"/>
      <c r="AI346" s="42"/>
      <c r="AJ346" s="42"/>
      <c r="AK346" s="42"/>
      <c r="AL346" s="42" t="str">
        <f>VLOOKUP($D346,cc!$D$9:$N$92,6,0)</f>
        <v>chấn thương cổ</v>
      </c>
      <c r="AM346" s="42"/>
      <c r="AP346" s="42">
        <f>VLOOKUP($D346,'Nội soi'!$D$9:$N$169,6,0)</f>
        <v>0</v>
      </c>
      <c r="AQ346" s="42"/>
      <c r="AR346" s="42"/>
      <c r="AS346" s="42"/>
      <c r="AU346" s="42"/>
    </row>
    <row r="347" spans="1:47" s="40" customFormat="1" ht="16.5">
      <c r="A347" s="15"/>
      <c r="B347" s="15"/>
      <c r="C347" s="15"/>
      <c r="D347" s="15" t="str">
        <f>D346</f>
        <v>NECC</v>
      </c>
      <c r="E347" s="43"/>
      <c r="F347" s="47"/>
      <c r="G347" s="15" t="s">
        <v>221</v>
      </c>
      <c r="H347" s="15">
        <f t="shared" si="5"/>
        <v>0</v>
      </c>
      <c r="I347" s="114"/>
      <c r="J347" s="15"/>
      <c r="K347" s="45"/>
      <c r="L347" s="45"/>
      <c r="M347" s="45"/>
      <c r="N347" s="42"/>
      <c r="O347" s="45"/>
      <c r="P347" s="45"/>
      <c r="Q347" s="45"/>
      <c r="R347" s="45"/>
      <c r="S347" s="42"/>
      <c r="T347" s="42"/>
      <c r="U347" s="42"/>
      <c r="V347" s="45"/>
      <c r="W347" s="45"/>
      <c r="X347" s="42"/>
      <c r="Y347" s="42"/>
      <c r="Z347" s="42"/>
      <c r="AA347" s="42"/>
      <c r="AB347" s="42"/>
      <c r="AC347" s="45"/>
      <c r="AD347" s="42"/>
      <c r="AE347" s="316"/>
      <c r="AF347" s="299"/>
      <c r="AG347" s="163"/>
      <c r="AH347" s="47"/>
      <c r="AI347" s="42"/>
      <c r="AJ347" s="42"/>
      <c r="AK347" s="42"/>
      <c r="AL347" s="42"/>
      <c r="AM347" s="42"/>
      <c r="AP347" s="42"/>
      <c r="AQ347" s="42"/>
      <c r="AR347" s="42"/>
      <c r="AS347" s="42"/>
      <c r="AU347" s="42"/>
    </row>
    <row r="348" spans="1:47" s="40" customFormat="1" ht="16.5">
      <c r="A348" s="15"/>
      <c r="B348" s="15"/>
      <c r="C348" s="15"/>
      <c r="D348" s="15" t="str">
        <f>D347</f>
        <v>NECC</v>
      </c>
      <c r="E348" s="43"/>
      <c r="F348" s="47"/>
      <c r="G348" s="15" t="s">
        <v>235</v>
      </c>
      <c r="H348" s="15">
        <f t="shared" si="5"/>
        <v>0</v>
      </c>
      <c r="I348" s="114"/>
      <c r="J348" s="15"/>
      <c r="K348" s="45"/>
      <c r="L348" s="45"/>
      <c r="M348" s="45"/>
      <c r="N348" s="42"/>
      <c r="O348" s="45"/>
      <c r="P348" s="45"/>
      <c r="Q348" s="45"/>
      <c r="R348" s="45"/>
      <c r="S348" s="42"/>
      <c r="T348" s="42"/>
      <c r="U348" s="42"/>
      <c r="V348" s="45"/>
      <c r="W348" s="45"/>
      <c r="X348" s="42"/>
      <c r="Y348" s="42"/>
      <c r="Z348" s="42"/>
      <c r="AA348" s="42"/>
      <c r="AB348" s="42"/>
      <c r="AC348" s="45"/>
      <c r="AD348" s="42"/>
      <c r="AE348" s="316"/>
      <c r="AF348" s="299"/>
      <c r="AG348" s="163"/>
      <c r="AH348" s="47"/>
      <c r="AI348" s="42"/>
      <c r="AJ348" s="42"/>
      <c r="AK348" s="42"/>
      <c r="AL348" s="42"/>
      <c r="AM348" s="42"/>
      <c r="AP348" s="42"/>
      <c r="AQ348" s="42"/>
      <c r="AR348" s="42"/>
      <c r="AS348" s="42"/>
      <c r="AU348" s="42"/>
    </row>
    <row r="349" spans="1:47" s="40" customFormat="1" ht="49.5">
      <c r="A349" s="15" t="s">
        <v>89</v>
      </c>
      <c r="B349" s="15">
        <f>IF($E349="","",SUBTOTAL(3,$E$7:E349))</f>
        <v>112</v>
      </c>
      <c r="C349" s="15" t="str">
        <f>A349&amp;"."&amp;B349</f>
        <v>N12.112</v>
      </c>
      <c r="D349" s="15" t="s">
        <v>432</v>
      </c>
      <c r="E349" s="43" t="s">
        <v>210</v>
      </c>
      <c r="F349" s="47" t="s">
        <v>3</v>
      </c>
      <c r="G349" s="15" t="s">
        <v>220</v>
      </c>
      <c r="H349" s="15">
        <f t="shared" si="5"/>
        <v>108</v>
      </c>
      <c r="I349" s="114">
        <f>VLOOKUP($D349,ngoại!$C$10:$I$64,5,0)</f>
        <v>60</v>
      </c>
      <c r="J349" s="15"/>
      <c r="K349" s="45"/>
      <c r="L349" s="45"/>
      <c r="M349" s="45"/>
      <c r="N349" s="45">
        <f>VLOOKUP($D349,cc!$D$9:$N$92,5,0)</f>
        <v>48</v>
      </c>
      <c r="O349" s="45"/>
      <c r="P349" s="45"/>
      <c r="Q349" s="45"/>
      <c r="R349" s="45"/>
      <c r="S349" s="42"/>
      <c r="T349" s="42"/>
      <c r="U349" s="42"/>
      <c r="V349" s="45"/>
      <c r="W349" s="45"/>
      <c r="X349" s="42"/>
      <c r="Y349" s="42"/>
      <c r="Z349" s="42"/>
      <c r="AA349" s="42"/>
      <c r="AB349" s="42"/>
      <c r="AC349" s="45"/>
      <c r="AD349" s="42"/>
      <c r="AE349" s="316"/>
      <c r="AF349" s="299"/>
      <c r="AG349" s="163" t="str">
        <f>VLOOKUP($D349,ngoại!$C$10:$I$64,6,0)</f>
        <v>Dùng cho các trường hợp bong gân cổ chân, gãy xương bàn chân…</v>
      </c>
      <c r="AH349" s="47"/>
      <c r="AI349" s="42"/>
      <c r="AJ349" s="42"/>
      <c r="AK349" s="42"/>
      <c r="AL349" s="42" t="str">
        <f>VLOOKUP($D349,cc!$D$9:$N$92,6,0)</f>
        <v>cố định khớp cổ chân</v>
      </c>
      <c r="AM349" s="42"/>
      <c r="AP349" s="42">
        <f>VLOOKUP($D349,'Nội soi'!$D$9:$N$169,6,0)</f>
        <v>0</v>
      </c>
      <c r="AQ349" s="42"/>
      <c r="AR349" s="42"/>
      <c r="AS349" s="42"/>
      <c r="AU349" s="42"/>
    </row>
    <row r="350" spans="1:47" s="40" customFormat="1" ht="16.5">
      <c r="A350" s="15"/>
      <c r="B350" s="15"/>
      <c r="C350" s="15"/>
      <c r="D350" s="15" t="str">
        <f>D349</f>
        <v>NECB</v>
      </c>
      <c r="E350" s="43"/>
      <c r="F350" s="47"/>
      <c r="G350" s="15" t="s">
        <v>221</v>
      </c>
      <c r="H350" s="15">
        <f t="shared" si="5"/>
        <v>0</v>
      </c>
      <c r="I350" s="114"/>
      <c r="J350" s="15"/>
      <c r="K350" s="45"/>
      <c r="L350" s="45"/>
      <c r="M350" s="45"/>
      <c r="N350" s="42"/>
      <c r="O350" s="45"/>
      <c r="P350" s="45"/>
      <c r="Q350" s="45"/>
      <c r="R350" s="45"/>
      <c r="S350" s="42"/>
      <c r="T350" s="42"/>
      <c r="U350" s="42"/>
      <c r="V350" s="45"/>
      <c r="W350" s="45"/>
      <c r="X350" s="42"/>
      <c r="Y350" s="42"/>
      <c r="Z350" s="42"/>
      <c r="AA350" s="42"/>
      <c r="AB350" s="42"/>
      <c r="AC350" s="45"/>
      <c r="AD350" s="42"/>
      <c r="AE350" s="316"/>
      <c r="AF350" s="299"/>
      <c r="AG350" s="163"/>
      <c r="AH350" s="47"/>
      <c r="AI350" s="42"/>
      <c r="AJ350" s="42"/>
      <c r="AK350" s="42"/>
      <c r="AL350" s="42"/>
      <c r="AM350" s="42"/>
      <c r="AP350" s="42"/>
      <c r="AQ350" s="42"/>
      <c r="AR350" s="42"/>
      <c r="AS350" s="42"/>
      <c r="AU350" s="42"/>
    </row>
    <row r="351" spans="1:47" s="40" customFormat="1" ht="16.5">
      <c r="A351" s="15"/>
      <c r="B351" s="15"/>
      <c r="C351" s="15"/>
      <c r="D351" s="15" t="str">
        <f>D350</f>
        <v>NECB</v>
      </c>
      <c r="E351" s="43"/>
      <c r="F351" s="47"/>
      <c r="G351" s="15" t="s">
        <v>235</v>
      </c>
      <c r="H351" s="15">
        <f t="shared" si="5"/>
        <v>0</v>
      </c>
      <c r="I351" s="114"/>
      <c r="J351" s="15"/>
      <c r="K351" s="45"/>
      <c r="L351" s="45"/>
      <c r="M351" s="45"/>
      <c r="N351" s="42"/>
      <c r="O351" s="45"/>
      <c r="P351" s="45"/>
      <c r="Q351" s="45"/>
      <c r="R351" s="45"/>
      <c r="S351" s="42"/>
      <c r="T351" s="42"/>
      <c r="U351" s="42"/>
      <c r="V351" s="45"/>
      <c r="W351" s="45"/>
      <c r="X351" s="42"/>
      <c r="Y351" s="42"/>
      <c r="Z351" s="42"/>
      <c r="AA351" s="42"/>
      <c r="AB351" s="42"/>
      <c r="AC351" s="45"/>
      <c r="AD351" s="42"/>
      <c r="AE351" s="316"/>
      <c r="AF351" s="299"/>
      <c r="AG351" s="163"/>
      <c r="AH351" s="47"/>
      <c r="AI351" s="42"/>
      <c r="AJ351" s="42"/>
      <c r="AK351" s="42"/>
      <c r="AL351" s="42"/>
      <c r="AM351" s="42"/>
      <c r="AP351" s="42"/>
      <c r="AQ351" s="42"/>
      <c r="AR351" s="42"/>
      <c r="AS351" s="42"/>
      <c r="AU351" s="42"/>
    </row>
    <row r="352" spans="1:47" s="40" customFormat="1" ht="66">
      <c r="A352" s="15" t="s">
        <v>89</v>
      </c>
      <c r="B352" s="15">
        <f>IF($E352="","",SUBTOTAL(3,$E$7:E352))</f>
        <v>113</v>
      </c>
      <c r="C352" s="15" t="str">
        <f>A352&amp;"."&amp;B352</f>
        <v>N12.113</v>
      </c>
      <c r="D352" s="15" t="s">
        <v>433</v>
      </c>
      <c r="E352" s="43" t="s">
        <v>211</v>
      </c>
      <c r="F352" s="47" t="s">
        <v>3</v>
      </c>
      <c r="G352" s="15" t="s">
        <v>220</v>
      </c>
      <c r="H352" s="15">
        <f t="shared" si="5"/>
        <v>48</v>
      </c>
      <c r="I352" s="114">
        <f>VLOOKUP($D352,ngoại!$C$10:$I$64,5,0)</f>
        <v>24</v>
      </c>
      <c r="J352" s="15"/>
      <c r="K352" s="45"/>
      <c r="L352" s="45"/>
      <c r="M352" s="45"/>
      <c r="N352" s="45">
        <f>VLOOKUP($D352,cc!$D$9:$N$92,5,0)</f>
        <v>24</v>
      </c>
      <c r="O352" s="45"/>
      <c r="P352" s="45"/>
      <c r="Q352" s="45"/>
      <c r="R352" s="45"/>
      <c r="S352" s="42"/>
      <c r="T352" s="42"/>
      <c r="U352" s="42"/>
      <c r="V352" s="45"/>
      <c r="W352" s="45"/>
      <c r="X352" s="42"/>
      <c r="Y352" s="42"/>
      <c r="Z352" s="42"/>
      <c r="AA352" s="42"/>
      <c r="AB352" s="42"/>
      <c r="AC352" s="45"/>
      <c r="AD352" s="42"/>
      <c r="AE352" s="316"/>
      <c r="AF352" s="299"/>
      <c r="AG352" s="163" t="str">
        <f>VLOOKUP($D352,ngoại!$C$10:$I$64,6,0)</f>
        <v>Dùng cho bệnh nhân gãy 1/3 trên xương cẳng chân, chấn thương khớp gối, xương bánh chè…</v>
      </c>
      <c r="AH352" s="47"/>
      <c r="AI352" s="42"/>
      <c r="AJ352" s="42"/>
      <c r="AK352" s="42"/>
      <c r="AL352" s="42" t="str">
        <f>VLOOKUP($D352,cc!$D$9:$N$92,6,0)</f>
        <v>cố định khớp gối</v>
      </c>
      <c r="AM352" s="42"/>
      <c r="AP352" s="42">
        <f>VLOOKUP($D352,'Nội soi'!$D$9:$N$169,6,0)</f>
        <v>0</v>
      </c>
      <c r="AQ352" s="42"/>
      <c r="AR352" s="42"/>
      <c r="AS352" s="42"/>
      <c r="AU352" s="42"/>
    </row>
    <row r="353" spans="1:47" s="40" customFormat="1" ht="16.5">
      <c r="A353" s="15"/>
      <c r="B353" s="15"/>
      <c r="C353" s="15"/>
      <c r="D353" s="15" t="str">
        <f>D352</f>
        <v>NEDD</v>
      </c>
      <c r="E353" s="43"/>
      <c r="F353" s="47"/>
      <c r="G353" s="15" t="s">
        <v>221</v>
      </c>
      <c r="H353" s="15">
        <f t="shared" si="5"/>
        <v>0</v>
      </c>
      <c r="I353" s="114"/>
      <c r="J353" s="15"/>
      <c r="K353" s="45"/>
      <c r="L353" s="45"/>
      <c r="M353" s="45"/>
      <c r="N353" s="42"/>
      <c r="O353" s="45"/>
      <c r="P353" s="45"/>
      <c r="Q353" s="45"/>
      <c r="R353" s="45"/>
      <c r="S353" s="42"/>
      <c r="T353" s="42"/>
      <c r="U353" s="42"/>
      <c r="V353" s="45"/>
      <c r="W353" s="45"/>
      <c r="X353" s="42"/>
      <c r="Y353" s="42"/>
      <c r="Z353" s="42"/>
      <c r="AA353" s="42"/>
      <c r="AB353" s="42"/>
      <c r="AC353" s="45"/>
      <c r="AD353" s="42"/>
      <c r="AE353" s="316"/>
      <c r="AF353" s="299"/>
      <c r="AG353" s="163"/>
      <c r="AH353" s="47"/>
      <c r="AI353" s="42"/>
      <c r="AJ353" s="42"/>
      <c r="AK353" s="42"/>
      <c r="AL353" s="42"/>
      <c r="AM353" s="42"/>
      <c r="AP353" s="42"/>
      <c r="AQ353" s="42"/>
      <c r="AR353" s="42"/>
      <c r="AS353" s="42"/>
      <c r="AU353" s="42"/>
    </row>
    <row r="354" spans="1:47" s="40" customFormat="1" ht="16.5">
      <c r="A354" s="15"/>
      <c r="B354" s="15"/>
      <c r="C354" s="15"/>
      <c r="D354" s="15" t="str">
        <f>D353</f>
        <v>NEDD</v>
      </c>
      <c r="E354" s="43"/>
      <c r="F354" s="47"/>
      <c r="G354" s="15" t="s">
        <v>235</v>
      </c>
      <c r="H354" s="15">
        <f t="shared" si="5"/>
        <v>0</v>
      </c>
      <c r="I354" s="114"/>
      <c r="J354" s="15"/>
      <c r="K354" s="45"/>
      <c r="L354" s="45"/>
      <c r="M354" s="45"/>
      <c r="N354" s="42"/>
      <c r="O354" s="45"/>
      <c r="P354" s="45"/>
      <c r="Q354" s="45"/>
      <c r="R354" s="45"/>
      <c r="S354" s="42"/>
      <c r="T354" s="42"/>
      <c r="U354" s="42"/>
      <c r="V354" s="45"/>
      <c r="W354" s="45"/>
      <c r="X354" s="42"/>
      <c r="Y354" s="42"/>
      <c r="Z354" s="42"/>
      <c r="AA354" s="42"/>
      <c r="AB354" s="42"/>
      <c r="AC354" s="45"/>
      <c r="AD354" s="42"/>
      <c r="AE354" s="316"/>
      <c r="AF354" s="299"/>
      <c r="AG354" s="163"/>
      <c r="AH354" s="47"/>
      <c r="AI354" s="42"/>
      <c r="AJ354" s="42"/>
      <c r="AK354" s="42"/>
      <c r="AL354" s="42"/>
      <c r="AM354" s="42"/>
      <c r="AP354" s="42"/>
      <c r="AQ354" s="42"/>
      <c r="AR354" s="42"/>
      <c r="AS354" s="42"/>
      <c r="AU354" s="42"/>
    </row>
    <row r="355" spans="1:47" s="40" customFormat="1" ht="49.5">
      <c r="A355" s="15" t="s">
        <v>89</v>
      </c>
      <c r="B355" s="15">
        <f>IF($E355="","",SUBTOTAL(3,$E$7:E355))</f>
        <v>114</v>
      </c>
      <c r="C355" s="15" t="str">
        <f>A355&amp;"."&amp;B355</f>
        <v>N12.114</v>
      </c>
      <c r="D355" s="15" t="s">
        <v>434</v>
      </c>
      <c r="E355" s="43" t="s">
        <v>212</v>
      </c>
      <c r="F355" s="47" t="s">
        <v>3</v>
      </c>
      <c r="G355" s="15" t="s">
        <v>220</v>
      </c>
      <c r="H355" s="15">
        <f t="shared" si="5"/>
        <v>60</v>
      </c>
      <c r="I355" s="114">
        <f>VLOOKUP($D355,ngoại!$C$10:$I$64,5,0)</f>
        <v>60</v>
      </c>
      <c r="J355" s="15"/>
      <c r="K355" s="45"/>
      <c r="L355" s="45"/>
      <c r="M355" s="45"/>
      <c r="N355" s="42"/>
      <c r="O355" s="45"/>
      <c r="P355" s="45"/>
      <c r="Q355" s="45"/>
      <c r="R355" s="45"/>
      <c r="S355" s="42"/>
      <c r="T355" s="42"/>
      <c r="U355" s="42"/>
      <c r="V355" s="45"/>
      <c r="W355" s="45"/>
      <c r="X355" s="42"/>
      <c r="Y355" s="42"/>
      <c r="Z355" s="42"/>
      <c r="AA355" s="42"/>
      <c r="AB355" s="42"/>
      <c r="AC355" s="45"/>
      <c r="AD355" s="42"/>
      <c r="AE355" s="316"/>
      <c r="AF355" s="299"/>
      <c r="AG355" s="163" t="str">
        <f>VLOOKUP($D355,ngoại!$C$10:$I$64,6,0)</f>
        <v>Các trường hợ cố định ngón tay, gãy xương ngón tay..</v>
      </c>
      <c r="AH355" s="47"/>
      <c r="AI355" s="42"/>
      <c r="AJ355" s="42"/>
      <c r="AK355" s="42"/>
      <c r="AL355" s="42"/>
      <c r="AM355" s="42"/>
      <c r="AP355" s="42">
        <f>VLOOKUP($D355,'Nội soi'!$D$9:$N$169,6,0)</f>
        <v>0</v>
      </c>
      <c r="AQ355" s="42"/>
      <c r="AR355" s="42"/>
      <c r="AS355" s="42"/>
      <c r="AU355" s="42"/>
    </row>
    <row r="356" spans="1:47" s="40" customFormat="1" ht="16.5">
      <c r="A356" s="15"/>
      <c r="B356" s="15"/>
      <c r="C356" s="15"/>
      <c r="D356" s="15" t="str">
        <f>D355</f>
        <v>NNNT</v>
      </c>
      <c r="E356" s="43"/>
      <c r="F356" s="47"/>
      <c r="G356" s="15" t="s">
        <v>221</v>
      </c>
      <c r="H356" s="15">
        <f t="shared" si="5"/>
        <v>0</v>
      </c>
      <c r="I356" s="114"/>
      <c r="J356" s="15"/>
      <c r="K356" s="45"/>
      <c r="L356" s="45"/>
      <c r="M356" s="45"/>
      <c r="N356" s="42"/>
      <c r="O356" s="45"/>
      <c r="P356" s="45"/>
      <c r="Q356" s="45"/>
      <c r="R356" s="45"/>
      <c r="S356" s="42"/>
      <c r="T356" s="42"/>
      <c r="U356" s="42"/>
      <c r="V356" s="45"/>
      <c r="W356" s="45"/>
      <c r="X356" s="42"/>
      <c r="Y356" s="42"/>
      <c r="Z356" s="42"/>
      <c r="AA356" s="42"/>
      <c r="AB356" s="42"/>
      <c r="AC356" s="45"/>
      <c r="AD356" s="42"/>
      <c r="AE356" s="316"/>
      <c r="AF356" s="299"/>
      <c r="AG356" s="163"/>
      <c r="AH356" s="47"/>
      <c r="AI356" s="42"/>
      <c r="AJ356" s="42"/>
      <c r="AK356" s="42"/>
      <c r="AL356" s="42"/>
      <c r="AM356" s="42"/>
      <c r="AP356" s="42"/>
      <c r="AQ356" s="42"/>
      <c r="AR356" s="42"/>
      <c r="AS356" s="42"/>
      <c r="AU356" s="42"/>
    </row>
    <row r="357" spans="1:47" s="40" customFormat="1" ht="16.5">
      <c r="A357" s="15"/>
      <c r="B357" s="15"/>
      <c r="C357" s="15"/>
      <c r="D357" s="15" t="str">
        <f>D356</f>
        <v>NNNT</v>
      </c>
      <c r="E357" s="43"/>
      <c r="F357" s="47"/>
      <c r="G357" s="15" t="s">
        <v>235</v>
      </c>
      <c r="H357" s="15">
        <f t="shared" si="5"/>
        <v>0</v>
      </c>
      <c r="I357" s="114"/>
      <c r="J357" s="15"/>
      <c r="K357" s="45"/>
      <c r="L357" s="45"/>
      <c r="M357" s="45"/>
      <c r="N357" s="42"/>
      <c r="O357" s="45"/>
      <c r="P357" s="45"/>
      <c r="Q357" s="45"/>
      <c r="R357" s="45"/>
      <c r="S357" s="42"/>
      <c r="T357" s="42"/>
      <c r="U357" s="42"/>
      <c r="V357" s="45"/>
      <c r="W357" s="45"/>
      <c r="X357" s="42"/>
      <c r="Y357" s="42"/>
      <c r="Z357" s="42"/>
      <c r="AA357" s="42"/>
      <c r="AB357" s="42"/>
      <c r="AC357" s="45"/>
      <c r="AD357" s="42"/>
      <c r="AE357" s="316"/>
      <c r="AF357" s="299"/>
      <c r="AG357" s="163"/>
      <c r="AH357" s="47"/>
      <c r="AI357" s="42"/>
      <c r="AJ357" s="42"/>
      <c r="AK357" s="42"/>
      <c r="AL357" s="42"/>
      <c r="AM357" s="42"/>
      <c r="AP357" s="42"/>
      <c r="AQ357" s="42"/>
      <c r="AR357" s="42"/>
      <c r="AS357" s="42"/>
      <c r="AU357" s="42"/>
    </row>
    <row r="358" spans="1:47" s="40" customFormat="1" ht="49.5">
      <c r="A358" s="15" t="s">
        <v>89</v>
      </c>
      <c r="B358" s="15">
        <f>IF($E358="","",SUBTOTAL(3,$E$7:E358))</f>
        <v>115</v>
      </c>
      <c r="C358" s="15" t="str">
        <f>A358&amp;"."&amp;B358</f>
        <v>N12.115</v>
      </c>
      <c r="D358" s="15" t="s">
        <v>435</v>
      </c>
      <c r="E358" s="43" t="s">
        <v>436</v>
      </c>
      <c r="F358" s="47" t="s">
        <v>3</v>
      </c>
      <c r="G358" s="15" t="s">
        <v>220</v>
      </c>
      <c r="H358" s="15">
        <f t="shared" si="5"/>
        <v>120</v>
      </c>
      <c r="I358" s="114">
        <f>VLOOKUP($D358,ngoại!$C$10:$I$64,5,0)</f>
        <v>120</v>
      </c>
      <c r="J358" s="15"/>
      <c r="K358" s="45"/>
      <c r="L358" s="45"/>
      <c r="M358" s="45"/>
      <c r="N358" s="42"/>
      <c r="O358" s="45"/>
      <c r="P358" s="45"/>
      <c r="Q358" s="45"/>
      <c r="R358" s="45"/>
      <c r="S358" s="42"/>
      <c r="T358" s="42"/>
      <c r="U358" s="42"/>
      <c r="V358" s="45"/>
      <c r="W358" s="45"/>
      <c r="X358" s="42"/>
      <c r="Y358" s="42"/>
      <c r="Z358" s="42"/>
      <c r="AA358" s="42"/>
      <c r="AB358" s="42"/>
      <c r="AC358" s="45"/>
      <c r="AD358" s="42"/>
      <c r="AE358" s="316"/>
      <c r="AF358" s="299"/>
      <c r="AG358" s="163" t="str">
        <f>VLOOKUP($D358,ngoại!$C$10:$I$64,6,0)</f>
        <v>Các trường hợp gãy xương ngón tay, bàn tay cần cố định…</v>
      </c>
      <c r="AH358" s="47"/>
      <c r="AI358" s="42"/>
      <c r="AJ358" s="42"/>
      <c r="AK358" s="42"/>
      <c r="AL358" s="42"/>
      <c r="AM358" s="42"/>
      <c r="AP358" s="42">
        <f>VLOOKUP($D358,'Nội soi'!$D$9:$N$169,6,0)</f>
        <v>0</v>
      </c>
      <c r="AQ358" s="42"/>
      <c r="AR358" s="42"/>
      <c r="AS358" s="42"/>
      <c r="AU358" s="42"/>
    </row>
    <row r="359" spans="1:47" s="40" customFormat="1" ht="16.5">
      <c r="A359" s="15"/>
      <c r="B359" s="15"/>
      <c r="C359" s="15"/>
      <c r="D359" s="15" t="str">
        <f>D358</f>
        <v>NEIS</v>
      </c>
      <c r="E359" s="43"/>
      <c r="F359" s="47"/>
      <c r="G359" s="15" t="s">
        <v>221</v>
      </c>
      <c r="H359" s="15">
        <f t="shared" si="5"/>
        <v>0</v>
      </c>
      <c r="I359" s="114"/>
      <c r="J359" s="15"/>
      <c r="K359" s="45"/>
      <c r="L359" s="45"/>
      <c r="M359" s="45"/>
      <c r="N359" s="42"/>
      <c r="O359" s="45"/>
      <c r="P359" s="45"/>
      <c r="Q359" s="45"/>
      <c r="R359" s="45"/>
      <c r="S359" s="42"/>
      <c r="T359" s="42"/>
      <c r="U359" s="42"/>
      <c r="V359" s="45"/>
      <c r="W359" s="45"/>
      <c r="X359" s="42"/>
      <c r="Y359" s="42"/>
      <c r="Z359" s="42"/>
      <c r="AA359" s="42"/>
      <c r="AB359" s="42"/>
      <c r="AC359" s="45"/>
      <c r="AD359" s="42"/>
      <c r="AE359" s="316"/>
      <c r="AF359" s="299"/>
      <c r="AG359" s="163"/>
      <c r="AH359" s="47"/>
      <c r="AI359" s="42"/>
      <c r="AJ359" s="42"/>
      <c r="AK359" s="42"/>
      <c r="AL359" s="42"/>
      <c r="AM359" s="42"/>
      <c r="AP359" s="42"/>
      <c r="AQ359" s="42"/>
      <c r="AR359" s="42"/>
      <c r="AS359" s="42"/>
      <c r="AU359" s="42"/>
    </row>
    <row r="360" spans="1:47" s="40" customFormat="1" ht="16.5">
      <c r="A360" s="15"/>
      <c r="B360" s="15"/>
      <c r="C360" s="15"/>
      <c r="D360" s="15" t="str">
        <f>D359</f>
        <v>NEIS</v>
      </c>
      <c r="E360" s="43"/>
      <c r="F360" s="47"/>
      <c r="G360" s="15" t="s">
        <v>235</v>
      </c>
      <c r="H360" s="15">
        <f t="shared" si="5"/>
        <v>0</v>
      </c>
      <c r="I360" s="114"/>
      <c r="J360" s="15"/>
      <c r="K360" s="45"/>
      <c r="L360" s="45"/>
      <c r="M360" s="45"/>
      <c r="N360" s="42"/>
      <c r="O360" s="45"/>
      <c r="P360" s="45"/>
      <c r="Q360" s="45"/>
      <c r="R360" s="45"/>
      <c r="S360" s="42"/>
      <c r="T360" s="42"/>
      <c r="U360" s="42"/>
      <c r="V360" s="45"/>
      <c r="W360" s="45"/>
      <c r="X360" s="42"/>
      <c r="Y360" s="42"/>
      <c r="Z360" s="42"/>
      <c r="AA360" s="42"/>
      <c r="AB360" s="42"/>
      <c r="AC360" s="45"/>
      <c r="AD360" s="42"/>
      <c r="AE360" s="316"/>
      <c r="AF360" s="299"/>
      <c r="AG360" s="163"/>
      <c r="AH360" s="47"/>
      <c r="AI360" s="42"/>
      <c r="AJ360" s="42"/>
      <c r="AK360" s="42"/>
      <c r="AL360" s="42"/>
      <c r="AM360" s="42"/>
      <c r="AP360" s="42"/>
      <c r="AQ360" s="42"/>
      <c r="AR360" s="42"/>
      <c r="AS360" s="42"/>
      <c r="AU360" s="42"/>
    </row>
    <row r="361" spans="1:47" s="40" customFormat="1" ht="16.5">
      <c r="A361" s="15" t="s">
        <v>89</v>
      </c>
      <c r="B361" s="15">
        <f>IF($E361="","",SUBTOTAL(3,$E$7:E361))</f>
        <v>116</v>
      </c>
      <c r="C361" s="15" t="str">
        <f>A361&amp;"."&amp;B361</f>
        <v>N12.116</v>
      </c>
      <c r="D361" s="15" t="s">
        <v>437</v>
      </c>
      <c r="E361" s="43" t="s">
        <v>236</v>
      </c>
      <c r="F361" s="47" t="s">
        <v>3</v>
      </c>
      <c r="G361" s="15" t="s">
        <v>220</v>
      </c>
      <c r="H361" s="15">
        <f t="shared" si="5"/>
        <v>0</v>
      </c>
      <c r="I361" s="114"/>
      <c r="J361" s="15"/>
      <c r="K361" s="45"/>
      <c r="L361" s="45"/>
      <c r="M361" s="45"/>
      <c r="N361" s="42"/>
      <c r="O361" s="45"/>
      <c r="P361" s="45"/>
      <c r="Q361" s="45"/>
      <c r="R361" s="45"/>
      <c r="S361" s="42"/>
      <c r="T361" s="42"/>
      <c r="U361" s="42"/>
      <c r="V361" s="45"/>
      <c r="W361" s="45"/>
      <c r="X361" s="42"/>
      <c r="Y361" s="42"/>
      <c r="Z361" s="42"/>
      <c r="AA361" s="42"/>
      <c r="AB361" s="42"/>
      <c r="AC361" s="45"/>
      <c r="AD361" s="42"/>
      <c r="AE361" s="316"/>
      <c r="AF361" s="299"/>
      <c r="AG361" s="163"/>
      <c r="AH361" s="47"/>
      <c r="AI361" s="42"/>
      <c r="AJ361" s="42"/>
      <c r="AK361" s="42"/>
      <c r="AL361" s="42"/>
      <c r="AM361" s="42"/>
      <c r="AP361" s="42">
        <f>VLOOKUP($D361,'Nội soi'!$D$9:$N$169,6,0)</f>
        <v>0</v>
      </c>
      <c r="AQ361" s="42"/>
      <c r="AR361" s="42"/>
      <c r="AS361" s="42"/>
      <c r="AU361" s="42"/>
    </row>
    <row r="362" spans="1:47" s="40" customFormat="1" ht="16.5">
      <c r="A362" s="15"/>
      <c r="B362" s="15"/>
      <c r="C362" s="15"/>
      <c r="D362" s="15" t="str">
        <f>D361</f>
        <v>NECM</v>
      </c>
      <c r="E362" s="43"/>
      <c r="F362" s="47"/>
      <c r="G362" s="15" t="s">
        <v>221</v>
      </c>
      <c r="H362" s="15">
        <f t="shared" si="5"/>
        <v>0</v>
      </c>
      <c r="I362" s="114"/>
      <c r="J362" s="15"/>
      <c r="K362" s="45"/>
      <c r="L362" s="45"/>
      <c r="M362" s="45"/>
      <c r="N362" s="42"/>
      <c r="O362" s="45"/>
      <c r="P362" s="45"/>
      <c r="Q362" s="45"/>
      <c r="R362" s="45"/>
      <c r="S362" s="42"/>
      <c r="T362" s="42"/>
      <c r="U362" s="42"/>
      <c r="V362" s="45"/>
      <c r="W362" s="45"/>
      <c r="X362" s="42"/>
      <c r="Y362" s="42"/>
      <c r="Z362" s="42"/>
      <c r="AA362" s="42"/>
      <c r="AB362" s="42"/>
      <c r="AC362" s="45"/>
      <c r="AD362" s="42"/>
      <c r="AE362" s="316"/>
      <c r="AF362" s="299"/>
      <c r="AG362" s="163"/>
      <c r="AH362" s="47"/>
      <c r="AI362" s="42"/>
      <c r="AJ362" s="42"/>
      <c r="AK362" s="42"/>
      <c r="AL362" s="42"/>
      <c r="AM362" s="42"/>
      <c r="AP362" s="42"/>
      <c r="AQ362" s="42"/>
      <c r="AR362" s="42"/>
      <c r="AS362" s="42"/>
      <c r="AU362" s="42"/>
    </row>
    <row r="363" spans="1:47" s="40" customFormat="1" ht="16.5">
      <c r="A363" s="15"/>
      <c r="B363" s="15"/>
      <c r="C363" s="15"/>
      <c r="D363" s="15" t="str">
        <f>D362</f>
        <v>NECM</v>
      </c>
      <c r="E363" s="43"/>
      <c r="F363" s="47"/>
      <c r="G363" s="15" t="s">
        <v>235</v>
      </c>
      <c r="H363" s="15">
        <f t="shared" si="5"/>
        <v>0</v>
      </c>
      <c r="I363" s="114"/>
      <c r="J363" s="15"/>
      <c r="K363" s="45"/>
      <c r="L363" s="45"/>
      <c r="M363" s="45"/>
      <c r="N363" s="42"/>
      <c r="O363" s="45"/>
      <c r="P363" s="45"/>
      <c r="Q363" s="45"/>
      <c r="R363" s="45"/>
      <c r="S363" s="42"/>
      <c r="T363" s="42"/>
      <c r="U363" s="42"/>
      <c r="V363" s="45"/>
      <c r="W363" s="45"/>
      <c r="X363" s="42"/>
      <c r="Y363" s="42"/>
      <c r="Z363" s="42"/>
      <c r="AA363" s="42"/>
      <c r="AB363" s="42"/>
      <c r="AC363" s="45"/>
      <c r="AD363" s="42"/>
      <c r="AE363" s="316"/>
      <c r="AF363" s="299"/>
      <c r="AG363" s="163"/>
      <c r="AH363" s="47"/>
      <c r="AI363" s="42"/>
      <c r="AJ363" s="42"/>
      <c r="AK363" s="42"/>
      <c r="AL363" s="42"/>
      <c r="AM363" s="42"/>
      <c r="AP363" s="42"/>
      <c r="AQ363" s="42"/>
      <c r="AR363" s="42"/>
      <c r="AS363" s="42"/>
      <c r="AU363" s="42"/>
    </row>
    <row r="364" spans="1:47" s="40" customFormat="1" ht="16.5">
      <c r="A364" s="13" t="s">
        <v>92</v>
      </c>
      <c r="B364" s="13" t="s">
        <v>92</v>
      </c>
      <c r="C364" s="24" t="s">
        <v>285</v>
      </c>
      <c r="D364" s="24" t="str">
        <f>D363</f>
        <v>NECM</v>
      </c>
      <c r="E364" s="50"/>
      <c r="F364" s="22"/>
      <c r="G364" s="22"/>
      <c r="H364" s="15">
        <f t="shared" si="5"/>
        <v>0</v>
      </c>
      <c r="I364" s="114"/>
      <c r="J364" s="15"/>
      <c r="K364" s="45"/>
      <c r="L364" s="45"/>
      <c r="M364" s="45"/>
      <c r="N364" s="42"/>
      <c r="O364" s="45"/>
      <c r="P364" s="45"/>
      <c r="Q364" s="45"/>
      <c r="R364" s="45"/>
      <c r="S364" s="42"/>
      <c r="T364" s="42"/>
      <c r="U364" s="42"/>
      <c r="V364" s="45"/>
      <c r="W364" s="45"/>
      <c r="X364" s="42"/>
      <c r="Y364" s="42"/>
      <c r="Z364" s="42"/>
      <c r="AA364" s="42"/>
      <c r="AB364" s="42"/>
      <c r="AC364" s="45"/>
      <c r="AD364" s="42"/>
      <c r="AE364" s="316"/>
      <c r="AF364" s="299"/>
      <c r="AG364" s="163"/>
      <c r="AH364" s="47"/>
      <c r="AI364" s="42"/>
      <c r="AJ364" s="42"/>
      <c r="AK364" s="42"/>
      <c r="AL364" s="42"/>
      <c r="AM364" s="42"/>
      <c r="AP364" s="42"/>
      <c r="AQ364" s="42"/>
      <c r="AR364" s="42"/>
      <c r="AS364" s="42"/>
      <c r="AU364" s="42"/>
    </row>
    <row r="365" spans="1:47" s="40" customFormat="1" ht="115.5">
      <c r="A365" s="13" t="s">
        <v>92</v>
      </c>
      <c r="B365" s="15">
        <f>IF($E365="","",SUBTOTAL(3,$E$7:E365))</f>
        <v>117</v>
      </c>
      <c r="C365" s="15" t="str">
        <f>A365&amp;"."&amp;B365</f>
        <v>N13.117</v>
      </c>
      <c r="D365" s="15" t="s">
        <v>438</v>
      </c>
      <c r="E365" s="43" t="s">
        <v>244</v>
      </c>
      <c r="F365" s="47" t="s">
        <v>115</v>
      </c>
      <c r="G365" s="15" t="s">
        <v>220</v>
      </c>
      <c r="H365" s="15">
        <f t="shared" si="5"/>
        <v>12</v>
      </c>
      <c r="I365" s="114"/>
      <c r="J365" s="15"/>
      <c r="K365" s="45"/>
      <c r="L365" s="45"/>
      <c r="M365" s="45"/>
      <c r="N365" s="42"/>
      <c r="O365" s="45"/>
      <c r="P365" s="45"/>
      <c r="Q365" s="45"/>
      <c r="R365" s="45"/>
      <c r="S365" s="42"/>
      <c r="T365" s="42"/>
      <c r="U365" s="42"/>
      <c r="V365" s="49">
        <v>12</v>
      </c>
      <c r="W365" s="45"/>
      <c r="X365" s="42"/>
      <c r="Y365" s="42"/>
      <c r="Z365" s="42"/>
      <c r="AA365" s="42"/>
      <c r="AB365" s="42"/>
      <c r="AC365" s="45"/>
      <c r="AD365" s="42"/>
      <c r="AE365" s="316"/>
      <c r="AF365" s="299"/>
      <c r="AG365" s="163"/>
      <c r="AH365" s="47"/>
      <c r="AI365" s="42"/>
      <c r="AJ365" s="42"/>
      <c r="AK365" s="42"/>
      <c r="AL365" s="42"/>
      <c r="AM365" s="42"/>
      <c r="AP365" s="42">
        <f>VLOOKUP($D365,'Nội soi'!$D$9:$N$169,6,0)</f>
        <v>0</v>
      </c>
      <c r="AQ365" s="42"/>
      <c r="AR365" s="42"/>
      <c r="AS365" s="42"/>
      <c r="AT365" s="47" t="s">
        <v>1036</v>
      </c>
      <c r="AU365" s="42"/>
    </row>
    <row r="366" spans="1:47" s="40" customFormat="1" ht="16.5">
      <c r="A366" s="13"/>
      <c r="B366" s="15"/>
      <c r="C366" s="15"/>
      <c r="D366" s="15" t="str">
        <f>D365</f>
        <v>D200</v>
      </c>
      <c r="E366" s="43"/>
      <c r="F366" s="47"/>
      <c r="G366" s="15" t="s">
        <v>221</v>
      </c>
      <c r="H366" s="15">
        <f t="shared" si="5"/>
        <v>0</v>
      </c>
      <c r="I366" s="114"/>
      <c r="J366" s="15"/>
      <c r="K366" s="45"/>
      <c r="L366" s="45"/>
      <c r="M366" s="45"/>
      <c r="N366" s="42"/>
      <c r="O366" s="45"/>
      <c r="P366" s="45"/>
      <c r="Q366" s="45"/>
      <c r="R366" s="45"/>
      <c r="S366" s="42"/>
      <c r="T366" s="42"/>
      <c r="U366" s="42"/>
      <c r="V366" s="45"/>
      <c r="W366" s="45"/>
      <c r="X366" s="42"/>
      <c r="Y366" s="42"/>
      <c r="Z366" s="42"/>
      <c r="AA366" s="42"/>
      <c r="AB366" s="42"/>
      <c r="AC366" s="45"/>
      <c r="AD366" s="42"/>
      <c r="AE366" s="316"/>
      <c r="AF366" s="299"/>
      <c r="AG366" s="163"/>
      <c r="AH366" s="47"/>
      <c r="AI366" s="42"/>
      <c r="AJ366" s="42"/>
      <c r="AK366" s="42"/>
      <c r="AL366" s="42"/>
      <c r="AM366" s="42"/>
      <c r="AP366" s="42"/>
      <c r="AQ366" s="42"/>
      <c r="AR366" s="42"/>
      <c r="AS366" s="42"/>
      <c r="AU366" s="42"/>
    </row>
    <row r="367" spans="1:47" s="40" customFormat="1" ht="16.5">
      <c r="A367" s="13"/>
      <c r="B367" s="15"/>
      <c r="C367" s="15"/>
      <c r="D367" s="15" t="str">
        <f>D366</f>
        <v>D200</v>
      </c>
      <c r="E367" s="43"/>
      <c r="F367" s="47"/>
      <c r="G367" s="15" t="s">
        <v>235</v>
      </c>
      <c r="H367" s="15">
        <f t="shared" si="5"/>
        <v>0</v>
      </c>
      <c r="I367" s="114"/>
      <c r="J367" s="15"/>
      <c r="K367" s="45"/>
      <c r="L367" s="45"/>
      <c r="M367" s="45"/>
      <c r="N367" s="42"/>
      <c r="O367" s="45"/>
      <c r="P367" s="45"/>
      <c r="Q367" s="45"/>
      <c r="R367" s="45"/>
      <c r="S367" s="42"/>
      <c r="T367" s="42"/>
      <c r="U367" s="42"/>
      <c r="V367" s="45"/>
      <c r="W367" s="45"/>
      <c r="X367" s="42"/>
      <c r="Y367" s="42"/>
      <c r="Z367" s="42"/>
      <c r="AA367" s="42"/>
      <c r="AB367" s="42"/>
      <c r="AC367" s="45"/>
      <c r="AD367" s="42"/>
      <c r="AE367" s="316"/>
      <c r="AF367" s="299"/>
      <c r="AG367" s="163"/>
      <c r="AH367" s="47"/>
      <c r="AI367" s="42"/>
      <c r="AJ367" s="42"/>
      <c r="AK367" s="42"/>
      <c r="AL367" s="42"/>
      <c r="AM367" s="42"/>
      <c r="AP367" s="42"/>
      <c r="AQ367" s="42"/>
      <c r="AR367" s="42"/>
      <c r="AS367" s="42"/>
      <c r="AU367" s="42"/>
    </row>
    <row r="368" spans="1:47" s="40" customFormat="1" ht="115.5">
      <c r="A368" s="13" t="s">
        <v>92</v>
      </c>
      <c r="B368" s="15">
        <f>IF($E368="","",SUBTOTAL(3,$E$7:E368))</f>
        <v>118</v>
      </c>
      <c r="C368" s="15" t="str">
        <f>A368&amp;"."&amp;B368</f>
        <v>N13.118</v>
      </c>
      <c r="D368" s="15" t="s">
        <v>439</v>
      </c>
      <c r="E368" s="43" t="s">
        <v>245</v>
      </c>
      <c r="F368" s="47" t="s">
        <v>115</v>
      </c>
      <c r="G368" s="15" t="s">
        <v>220</v>
      </c>
      <c r="H368" s="15">
        <f t="shared" si="5"/>
        <v>12</v>
      </c>
      <c r="I368" s="114"/>
      <c r="J368" s="15"/>
      <c r="K368" s="45"/>
      <c r="L368" s="45"/>
      <c r="M368" s="45"/>
      <c r="N368" s="42"/>
      <c r="O368" s="45"/>
      <c r="P368" s="45"/>
      <c r="Q368" s="45"/>
      <c r="R368" s="45"/>
      <c r="S368" s="42"/>
      <c r="T368" s="42"/>
      <c r="U368" s="42"/>
      <c r="V368" s="45">
        <v>12</v>
      </c>
      <c r="W368" s="45"/>
      <c r="X368" s="42"/>
      <c r="Y368" s="42"/>
      <c r="Z368" s="42"/>
      <c r="AA368" s="42"/>
      <c r="AB368" s="42"/>
      <c r="AC368" s="45"/>
      <c r="AD368" s="42"/>
      <c r="AE368" s="316"/>
      <c r="AF368" s="299"/>
      <c r="AG368" s="163"/>
      <c r="AH368" s="47"/>
      <c r="AI368" s="42"/>
      <c r="AJ368" s="42"/>
      <c r="AK368" s="42"/>
      <c r="AL368" s="42"/>
      <c r="AM368" s="42"/>
      <c r="AP368" s="42">
        <f>VLOOKUP($D368,'Nội soi'!$D$9:$N$169,6,0)</f>
        <v>0</v>
      </c>
      <c r="AQ368" s="42"/>
      <c r="AR368" s="42"/>
      <c r="AS368" s="42"/>
      <c r="AT368" s="47" t="s">
        <v>1036</v>
      </c>
      <c r="AU368" s="42"/>
    </row>
    <row r="369" spans="1:52" s="40" customFormat="1" ht="16.5">
      <c r="A369" s="13"/>
      <c r="B369" s="15"/>
      <c r="C369" s="15"/>
      <c r="D369" s="15" t="str">
        <f>D368</f>
        <v>D250</v>
      </c>
      <c r="E369" s="43"/>
      <c r="F369" s="47"/>
      <c r="G369" s="15" t="s">
        <v>221</v>
      </c>
      <c r="H369" s="15">
        <f t="shared" si="5"/>
        <v>0</v>
      </c>
      <c r="I369" s="114"/>
      <c r="J369" s="15"/>
      <c r="K369" s="45"/>
      <c r="L369" s="45"/>
      <c r="M369" s="45"/>
      <c r="N369" s="42"/>
      <c r="O369" s="45"/>
      <c r="P369" s="45"/>
      <c r="Q369" s="45"/>
      <c r="R369" s="45"/>
      <c r="S369" s="42"/>
      <c r="T369" s="42"/>
      <c r="U369" s="42"/>
      <c r="V369" s="45"/>
      <c r="W369" s="45"/>
      <c r="X369" s="42"/>
      <c r="Y369" s="42"/>
      <c r="Z369" s="42"/>
      <c r="AA369" s="42"/>
      <c r="AB369" s="42"/>
      <c r="AC369" s="45"/>
      <c r="AD369" s="42"/>
      <c r="AE369" s="316"/>
      <c r="AF369" s="299"/>
      <c r="AG369" s="163"/>
      <c r="AH369" s="47"/>
      <c r="AI369" s="42"/>
      <c r="AJ369" s="42"/>
      <c r="AK369" s="42"/>
      <c r="AL369" s="42"/>
      <c r="AM369" s="42"/>
      <c r="AP369" s="42"/>
      <c r="AQ369" s="42"/>
      <c r="AR369" s="42"/>
      <c r="AS369" s="42"/>
      <c r="AU369" s="42"/>
    </row>
    <row r="370" spans="1:52" s="40" customFormat="1" ht="16.5">
      <c r="A370" s="13"/>
      <c r="B370" s="15"/>
      <c r="C370" s="15"/>
      <c r="D370" s="15" t="str">
        <f>D369</f>
        <v>D250</v>
      </c>
      <c r="E370" s="43"/>
      <c r="F370" s="47"/>
      <c r="G370" s="15" t="s">
        <v>235</v>
      </c>
      <c r="H370" s="15">
        <f t="shared" si="5"/>
        <v>0</v>
      </c>
      <c r="I370" s="114"/>
      <c r="J370" s="15"/>
      <c r="K370" s="45"/>
      <c r="L370" s="45"/>
      <c r="M370" s="45"/>
      <c r="N370" s="42"/>
      <c r="O370" s="45"/>
      <c r="P370" s="45"/>
      <c r="Q370" s="45"/>
      <c r="R370" s="45"/>
      <c r="S370" s="42"/>
      <c r="T370" s="42"/>
      <c r="U370" s="42"/>
      <c r="V370" s="45"/>
      <c r="W370" s="45"/>
      <c r="X370" s="42"/>
      <c r="Y370" s="42"/>
      <c r="Z370" s="42"/>
      <c r="AA370" s="42"/>
      <c r="AB370" s="42"/>
      <c r="AC370" s="45"/>
      <c r="AD370" s="42"/>
      <c r="AE370" s="316"/>
      <c r="AF370" s="299"/>
      <c r="AG370" s="163"/>
      <c r="AH370" s="47"/>
      <c r="AI370" s="42"/>
      <c r="AJ370" s="42"/>
      <c r="AK370" s="42"/>
      <c r="AL370" s="42"/>
      <c r="AM370" s="42"/>
      <c r="AP370" s="42"/>
      <c r="AQ370" s="42"/>
      <c r="AR370" s="42"/>
      <c r="AS370" s="42"/>
      <c r="AU370" s="42"/>
    </row>
    <row r="371" spans="1:52" s="40" customFormat="1" ht="16.5">
      <c r="A371" s="13" t="s">
        <v>93</v>
      </c>
      <c r="B371" s="13" t="s">
        <v>93</v>
      </c>
      <c r="C371" s="24" t="s">
        <v>94</v>
      </c>
      <c r="D371" s="24" t="str">
        <f>D370</f>
        <v>D250</v>
      </c>
      <c r="E371" s="50"/>
      <c r="F371" s="22"/>
      <c r="G371" s="22"/>
      <c r="H371" s="15">
        <f t="shared" si="5"/>
        <v>0</v>
      </c>
      <c r="I371" s="114"/>
      <c r="J371" s="15"/>
      <c r="K371" s="45"/>
      <c r="L371" s="45"/>
      <c r="M371" s="45"/>
      <c r="N371" s="42"/>
      <c r="O371" s="45"/>
      <c r="P371" s="45"/>
      <c r="Q371" s="45"/>
      <c r="R371" s="45"/>
      <c r="S371" s="42"/>
      <c r="T371" s="42"/>
      <c r="U371" s="42"/>
      <c r="V371" s="45"/>
      <c r="W371" s="45"/>
      <c r="X371" s="42"/>
      <c r="Y371" s="42"/>
      <c r="Z371" s="42"/>
      <c r="AA371" s="42"/>
      <c r="AB371" s="42"/>
      <c r="AC371" s="45"/>
      <c r="AD371" s="42"/>
      <c r="AE371" s="316"/>
      <c r="AF371" s="299"/>
      <c r="AG371" s="163"/>
      <c r="AH371" s="47"/>
      <c r="AI371" s="42"/>
      <c r="AJ371" s="42"/>
      <c r="AK371" s="42"/>
      <c r="AL371" s="42"/>
      <c r="AM371" s="42"/>
      <c r="AP371" s="42"/>
      <c r="AQ371" s="42"/>
      <c r="AR371" s="42"/>
      <c r="AS371" s="42"/>
      <c r="AU371" s="42"/>
    </row>
    <row r="372" spans="1:52" s="40" customFormat="1" ht="165">
      <c r="A372" s="13" t="s">
        <v>93</v>
      </c>
      <c r="B372" s="15">
        <f>IF($E372="","",SUBTOTAL(3,$E$7:E372))</f>
        <v>119</v>
      </c>
      <c r="C372" s="15" t="str">
        <f>A372&amp;"."&amp;B372</f>
        <v>N14.119</v>
      </c>
      <c r="D372" s="15" t="s">
        <v>440</v>
      </c>
      <c r="E372" s="43" t="s">
        <v>254</v>
      </c>
      <c r="F372" s="47" t="s">
        <v>3</v>
      </c>
      <c r="G372" s="15" t="s">
        <v>220</v>
      </c>
      <c r="H372" s="15">
        <f t="shared" si="5"/>
        <v>53960</v>
      </c>
      <c r="I372" s="114"/>
      <c r="J372" s="15"/>
      <c r="K372" s="45"/>
      <c r="L372" s="45"/>
      <c r="M372" s="45">
        <f>VLOOKUP($D372,RHM!$D$9:$N$169,5,0)</f>
        <v>6000</v>
      </c>
      <c r="N372" s="45">
        <f>VLOOKUP($D372,cc!$D$9:$N$92,5,0)</f>
        <v>2400</v>
      </c>
      <c r="O372" s="45">
        <f>VLOOKUP($D372,Nội!$D$9:$N$52,5,0)</f>
        <v>1200</v>
      </c>
      <c r="P372" s="45">
        <v>36000</v>
      </c>
      <c r="Q372" s="45"/>
      <c r="R372" s="45"/>
      <c r="S372" s="42"/>
      <c r="T372" s="45">
        <f>VLOOKUP($D372,xn!$D$9:$N$169,5,0)</f>
        <v>60</v>
      </c>
      <c r="U372" s="42"/>
      <c r="V372" s="45"/>
      <c r="W372" s="45"/>
      <c r="X372" s="42"/>
      <c r="Y372" s="42"/>
      <c r="Z372" s="42"/>
      <c r="AA372" s="42">
        <v>3200</v>
      </c>
      <c r="AB372" s="42">
        <v>5100</v>
      </c>
      <c r="AC372" s="45"/>
      <c r="AD372" s="42"/>
      <c r="AE372" s="316"/>
      <c r="AF372" s="299"/>
      <c r="AG372" s="163"/>
      <c r="AH372" s="47"/>
      <c r="AI372" s="42"/>
      <c r="AJ372" s="42"/>
      <c r="AK372" s="42" t="str">
        <f>VLOOKUP($D372,RHM!$D$9:$N$169,6,0)</f>
        <v>khám sức khỏe RHM</v>
      </c>
      <c r="AL372" s="42" t="str">
        <f>VLOOKUP($D372,cc!$D$9:$N$92,6,0)</f>
        <v>khám bệnh</v>
      </c>
      <c r="AM372" s="42" t="str">
        <f>VLOOKUP($D372,Nội!$D$9:$N$52,6,0)</f>
        <v>khám họng cho NB</v>
      </c>
      <c r="AN372" s="40" t="s">
        <v>908</v>
      </c>
      <c r="AP372" s="42">
        <f>VLOOKUP($D372,'Nội soi'!$D$9:$N$169,6,0)</f>
        <v>0</v>
      </c>
      <c r="AQ372" s="42"/>
      <c r="AR372" s="42" t="str">
        <f>VLOOKUP($D372,xn!$D$9:$N$169,6,0)</f>
        <v>Dùng để thực hiện kỹ thuật phết họng</v>
      </c>
      <c r="AS372" s="42"/>
      <c r="AU372" s="42"/>
      <c r="AY372" s="40" t="s">
        <v>253</v>
      </c>
      <c r="AZ372" s="91" t="s">
        <v>1095</v>
      </c>
    </row>
    <row r="373" spans="1:52" s="40" customFormat="1" ht="16.5">
      <c r="A373" s="13"/>
      <c r="B373" s="15"/>
      <c r="C373" s="15"/>
      <c r="D373" s="15" t="str">
        <f>D372</f>
        <v>DELG</v>
      </c>
      <c r="E373" s="43"/>
      <c r="F373" s="47"/>
      <c r="G373" s="15" t="s">
        <v>221</v>
      </c>
      <c r="H373" s="15">
        <f t="shared" si="5"/>
        <v>0</v>
      </c>
      <c r="I373" s="114"/>
      <c r="J373" s="15"/>
      <c r="K373" s="45"/>
      <c r="L373" s="45"/>
      <c r="M373" s="45"/>
      <c r="N373" s="42"/>
      <c r="O373" s="45"/>
      <c r="P373" s="45"/>
      <c r="Q373" s="45"/>
      <c r="R373" s="45"/>
      <c r="S373" s="42"/>
      <c r="T373" s="42"/>
      <c r="U373" s="42"/>
      <c r="V373" s="45"/>
      <c r="W373" s="45"/>
      <c r="X373" s="42"/>
      <c r="Y373" s="42"/>
      <c r="Z373" s="42"/>
      <c r="AA373" s="42"/>
      <c r="AB373" s="42"/>
      <c r="AC373" s="45"/>
      <c r="AD373" s="42"/>
      <c r="AE373" s="316"/>
      <c r="AF373" s="299"/>
      <c r="AG373" s="163"/>
      <c r="AH373" s="47"/>
      <c r="AI373" s="42"/>
      <c r="AJ373" s="42"/>
      <c r="AK373" s="42"/>
      <c r="AL373" s="42"/>
      <c r="AM373" s="42"/>
      <c r="AP373" s="42"/>
      <c r="AQ373" s="42"/>
      <c r="AR373" s="42"/>
      <c r="AS373" s="42"/>
      <c r="AU373" s="42"/>
    </row>
    <row r="374" spans="1:52" s="40" customFormat="1" ht="16.5">
      <c r="A374" s="13"/>
      <c r="B374" s="15"/>
      <c r="C374" s="15"/>
      <c r="D374" s="15" t="str">
        <f>D373</f>
        <v>DELG</v>
      </c>
      <c r="E374" s="43"/>
      <c r="F374" s="47"/>
      <c r="G374" s="15" t="s">
        <v>235</v>
      </c>
      <c r="H374" s="15">
        <f t="shared" si="5"/>
        <v>0</v>
      </c>
      <c r="I374" s="114"/>
      <c r="J374" s="15"/>
      <c r="K374" s="45"/>
      <c r="L374" s="45"/>
      <c r="M374" s="45"/>
      <c r="N374" s="42"/>
      <c r="O374" s="45"/>
      <c r="P374" s="45"/>
      <c r="Q374" s="45"/>
      <c r="R374" s="45"/>
      <c r="S374" s="42"/>
      <c r="T374" s="42"/>
      <c r="U374" s="42"/>
      <c r="V374" s="45"/>
      <c r="W374" s="45"/>
      <c r="X374" s="42"/>
      <c r="Y374" s="42"/>
      <c r="Z374" s="42"/>
      <c r="AA374" s="42"/>
      <c r="AB374" s="42"/>
      <c r="AC374" s="45"/>
      <c r="AD374" s="42"/>
      <c r="AE374" s="316"/>
      <c r="AF374" s="299"/>
      <c r="AG374" s="163"/>
      <c r="AH374" s="47"/>
      <c r="AI374" s="42"/>
      <c r="AJ374" s="42"/>
      <c r="AK374" s="42"/>
      <c r="AL374" s="42"/>
      <c r="AM374" s="42"/>
      <c r="AP374" s="42"/>
      <c r="AQ374" s="42"/>
      <c r="AR374" s="42"/>
      <c r="AS374" s="42"/>
      <c r="AU374" s="42"/>
    </row>
    <row r="375" spans="1:52" s="40" customFormat="1" ht="231">
      <c r="A375" s="13" t="s">
        <v>93</v>
      </c>
      <c r="B375" s="15">
        <f>IF($E375="","",SUBTOTAL(3,$E$7:E375))</f>
        <v>120</v>
      </c>
      <c r="C375" s="15" t="str">
        <f>A375&amp;"."&amp;B375</f>
        <v>N14.120</v>
      </c>
      <c r="D375" s="15" t="s">
        <v>441</v>
      </c>
      <c r="E375" s="43" t="s">
        <v>95</v>
      </c>
      <c r="F375" s="47" t="s">
        <v>3</v>
      </c>
      <c r="G375" s="15" t="s">
        <v>220</v>
      </c>
      <c r="H375" s="15">
        <f t="shared" si="5"/>
        <v>120812</v>
      </c>
      <c r="I375" s="114">
        <f>VLOOKUP($D375,ngoại!$C$10:$I$64,5,0)</f>
        <v>5280</v>
      </c>
      <c r="J375" s="44">
        <f>VLOOKUP($D375,GMHS!$D$9:$N$75,5,0)</f>
        <v>4800</v>
      </c>
      <c r="K375" s="45">
        <f>VLOOKUP($D375,mắt!$D$9:$N$51,5,0)</f>
        <v>7200</v>
      </c>
      <c r="L375" s="45">
        <f>VLOOKUP($D375,TMH!$D$9:$N$42,5,0)</f>
        <v>3600</v>
      </c>
      <c r="M375" s="45">
        <f>VLOOKUP($D375,RHM!$D$9:$N$169,5,0)</f>
        <v>6240</v>
      </c>
      <c r="N375" s="45">
        <f>VLOOKUP($D375,cc!$D$9:$N$92,5,0)</f>
        <v>16800</v>
      </c>
      <c r="O375" s="45">
        <f>VLOOKUP($D375,Nội!$D$9:$N$52,5,0)</f>
        <v>9600</v>
      </c>
      <c r="P375" s="45">
        <v>5400</v>
      </c>
      <c r="Q375" s="45">
        <v>10200</v>
      </c>
      <c r="R375" s="45"/>
      <c r="S375" s="45">
        <f>VLOOKUP($D375,cđha!$D$17:$N$169,5,0)</f>
        <v>7920</v>
      </c>
      <c r="T375" s="45">
        <f>VLOOKUP($D375,xn!$D$9:$N$169,5,0)</f>
        <v>6000</v>
      </c>
      <c r="U375" s="45">
        <f>VLOOKUP($D375,YHCT!$D$9:$N$45,5,0)</f>
        <v>3000</v>
      </c>
      <c r="V375" s="49">
        <v>4800</v>
      </c>
      <c r="W375" s="45">
        <f>VLOOKUP($D375,sản!$D$9:$N$52,5,0)</f>
        <v>6600</v>
      </c>
      <c r="X375" s="45">
        <v>6804</v>
      </c>
      <c r="Y375" s="45">
        <v>1056</v>
      </c>
      <c r="Z375" s="42">
        <v>4800</v>
      </c>
      <c r="AA375" s="42"/>
      <c r="AB375" s="42">
        <v>3368</v>
      </c>
      <c r="AC375" s="45">
        <v>7344</v>
      </c>
      <c r="AD375" s="42"/>
      <c r="AE375" s="316"/>
      <c r="AF375" s="299"/>
      <c r="AG375" s="163" t="str">
        <f>VLOOKUP($D375,ngoại!$C$10:$I$64,6,0)</f>
        <v>Bảo vệ NVYT khỏi khói bụi
và các tác nhân lây bệnh qua đường hô hấp với môi trường làm việc</v>
      </c>
      <c r="AH375" s="47" t="str">
        <f>VLOOKUP($D375,GMHS!$D$9:$N$75,6,0)</f>
        <v>Bảo vệ NVYT khỏi khói bụi và các tác nhân lây bệnh qua đường hô hấp với môi trường làm việc</v>
      </c>
      <c r="AI375" s="42" t="str">
        <f>VLOOKUP($D375,mắt!$D$9:$N$51,6,0)</f>
        <v>Sd cho công tác khám chữa bệnh</v>
      </c>
      <c r="AJ375" s="42" t="str">
        <f>VLOOKUP($D375,TMH!$D$9:$N$42,6,0)</f>
        <v>Khám bệnh, thủ thuật</v>
      </c>
      <c r="AK375" s="42" t="str">
        <f>VLOOKUP($D375,RHM!$D$9:$N$169,6,0)</f>
        <v>hiện khoa có 7 BS, 3 điều dưỡng, 
 BS 3 cái/ngày, điều dưỡng 2 cái/ngày</v>
      </c>
      <c r="AL375" s="42" t="str">
        <f>VLOOKUP($D375,cc!$D$9:$N$92,6,0)</f>
        <v>phòng hộ</v>
      </c>
      <c r="AM375" s="42" t="str">
        <f>VLOOKUP($D375,Nội!$D$9:$N$52,6,0)</f>
        <v>NVYT dùng khi tiếp xúc với NB</v>
      </c>
      <c r="AN375" s="40" t="s">
        <v>908</v>
      </c>
      <c r="AP375" s="42">
        <f>VLOOKUP($D375,'Nội soi'!$D$9:$N$169,6,0)</f>
        <v>0</v>
      </c>
      <c r="AQ375" s="42" t="str">
        <f>VLOOKUP($D375,cđha!$D$17:$N$169,6,0)</f>
        <v>phòng chống nhiễm khuẩn
 đường hô hấp</v>
      </c>
      <c r="AR375" s="42" t="str">
        <f>VLOOKUP($D375,xn!$D$9:$N$169,6,0)</f>
        <v>Dành cho nhân viên trong công tác</v>
      </c>
      <c r="AT375" s="47" t="s">
        <v>1035</v>
      </c>
      <c r="AU375" s="42" t="str">
        <f>VLOOKUP($D375,sản!$D$9:$N$52,6,0)</f>
        <v>Bảo vệ NVYT</v>
      </c>
      <c r="AV375" s="40" t="s">
        <v>1091</v>
      </c>
      <c r="AX375" s="40" t="s">
        <v>1093</v>
      </c>
      <c r="AZ375" s="91" t="s">
        <v>1094</v>
      </c>
    </row>
    <row r="376" spans="1:52" s="40" customFormat="1" ht="16.5">
      <c r="A376" s="73"/>
      <c r="B376" s="15"/>
      <c r="C376" s="15"/>
      <c r="D376" s="15" t="str">
        <f>D375</f>
        <v>KT4L</v>
      </c>
      <c r="E376" s="43"/>
      <c r="F376" s="47"/>
      <c r="G376" s="15" t="s">
        <v>221</v>
      </c>
      <c r="H376" s="15">
        <f t="shared" si="5"/>
        <v>0</v>
      </c>
      <c r="I376" s="114"/>
      <c r="J376" s="15"/>
      <c r="K376" s="45"/>
      <c r="L376" s="45"/>
      <c r="M376" s="45"/>
      <c r="N376" s="42"/>
      <c r="O376" s="45"/>
      <c r="P376" s="45"/>
      <c r="Q376" s="45"/>
      <c r="R376" s="45"/>
      <c r="S376" s="42"/>
      <c r="T376" s="42"/>
      <c r="U376" s="42"/>
      <c r="V376" s="45"/>
      <c r="W376" s="45"/>
      <c r="X376" s="42"/>
      <c r="Y376" s="42"/>
      <c r="Z376" s="42"/>
      <c r="AA376" s="42"/>
      <c r="AB376" s="42"/>
      <c r="AC376" s="45"/>
      <c r="AD376" s="42"/>
      <c r="AE376" s="316"/>
      <c r="AF376" s="299"/>
      <c r="AG376" s="163"/>
      <c r="AH376" s="47"/>
      <c r="AI376" s="42"/>
      <c r="AJ376" s="42"/>
      <c r="AK376" s="42"/>
      <c r="AL376" s="42"/>
      <c r="AM376" s="42"/>
      <c r="AP376" s="42"/>
      <c r="AQ376" s="42"/>
      <c r="AR376" s="42"/>
      <c r="AS376" s="42"/>
      <c r="AU376" s="42"/>
    </row>
    <row r="377" spans="1:52" s="40" customFormat="1" ht="16.5">
      <c r="A377" s="73"/>
      <c r="B377" s="15"/>
      <c r="C377" s="15"/>
      <c r="D377" s="15" t="str">
        <f>D376</f>
        <v>KT4L</v>
      </c>
      <c r="E377" s="43"/>
      <c r="F377" s="47"/>
      <c r="G377" s="15" t="s">
        <v>235</v>
      </c>
      <c r="H377" s="15">
        <f t="shared" si="5"/>
        <v>0</v>
      </c>
      <c r="I377" s="114"/>
      <c r="J377" s="15"/>
      <c r="K377" s="45"/>
      <c r="L377" s="45"/>
      <c r="M377" s="45"/>
      <c r="N377" s="42"/>
      <c r="O377" s="45"/>
      <c r="P377" s="45"/>
      <c r="Q377" s="45"/>
      <c r="R377" s="45"/>
      <c r="S377" s="42"/>
      <c r="T377" s="42"/>
      <c r="U377" s="42"/>
      <c r="V377" s="45"/>
      <c r="W377" s="45"/>
      <c r="X377" s="42"/>
      <c r="Y377" s="42"/>
      <c r="Z377" s="42"/>
      <c r="AA377" s="42"/>
      <c r="AB377" s="42"/>
      <c r="AC377" s="45"/>
      <c r="AD377" s="42"/>
      <c r="AE377" s="316"/>
      <c r="AF377" s="299"/>
      <c r="AG377" s="163"/>
      <c r="AH377" s="47"/>
      <c r="AI377" s="42"/>
      <c r="AJ377" s="42"/>
      <c r="AK377" s="42"/>
      <c r="AL377" s="42"/>
      <c r="AM377" s="42"/>
      <c r="AP377" s="42"/>
      <c r="AQ377" s="42"/>
      <c r="AR377" s="42"/>
      <c r="AS377" s="42"/>
      <c r="AU377" s="42"/>
    </row>
    <row r="378" spans="1:52" s="40" customFormat="1" ht="16.5">
      <c r="B378" s="13" t="s">
        <v>96</v>
      </c>
      <c r="C378" s="24" t="s">
        <v>97</v>
      </c>
      <c r="D378" s="24" t="str">
        <f>D377</f>
        <v>KT4L</v>
      </c>
      <c r="E378" s="50"/>
      <c r="F378" s="22"/>
      <c r="G378" s="22"/>
      <c r="H378" s="15">
        <f t="shared" si="5"/>
        <v>0</v>
      </c>
      <c r="I378" s="114"/>
      <c r="J378" s="15"/>
      <c r="K378" s="45"/>
      <c r="L378" s="45"/>
      <c r="M378" s="45"/>
      <c r="N378" s="42"/>
      <c r="O378" s="45"/>
      <c r="P378" s="45"/>
      <c r="Q378" s="45"/>
      <c r="R378" s="45"/>
      <c r="S378" s="42"/>
      <c r="T378" s="42"/>
      <c r="U378" s="42"/>
      <c r="V378" s="45"/>
      <c r="W378" s="45"/>
      <c r="X378" s="42"/>
      <c r="Y378" s="42"/>
      <c r="Z378" s="42"/>
      <c r="AA378" s="42"/>
      <c r="AB378" s="42"/>
      <c r="AC378" s="45"/>
      <c r="AD378" s="42"/>
      <c r="AE378" s="316"/>
      <c r="AF378" s="299"/>
      <c r="AG378" s="163"/>
      <c r="AH378" s="47"/>
      <c r="AI378" s="42"/>
      <c r="AJ378" s="42"/>
      <c r="AK378" s="42"/>
      <c r="AL378" s="42"/>
      <c r="AM378" s="42"/>
      <c r="AP378" s="42"/>
      <c r="AQ378" s="42"/>
      <c r="AR378" s="42"/>
      <c r="AS378" s="42"/>
      <c r="AU378" s="42"/>
    </row>
    <row r="379" spans="1:52" s="40" customFormat="1" ht="148.5">
      <c r="A379" s="15" t="s">
        <v>96</v>
      </c>
      <c r="B379" s="15">
        <f>IF($E379="","",SUBTOTAL(3,$E$7:E379))</f>
        <v>121</v>
      </c>
      <c r="C379" s="15" t="str">
        <f>A379&amp;"."&amp;B379</f>
        <v>N15.121</v>
      </c>
      <c r="D379" s="15" t="s">
        <v>443</v>
      </c>
      <c r="E379" s="43" t="s">
        <v>98</v>
      </c>
      <c r="F379" s="47" t="s">
        <v>3</v>
      </c>
      <c r="G379" s="15" t="s">
        <v>220</v>
      </c>
      <c r="H379" s="15">
        <f t="shared" si="5"/>
        <v>204</v>
      </c>
      <c r="I379" s="114"/>
      <c r="J379" s="44">
        <f>VLOOKUP($D379,GMHS!$D$9:$N$75,5,0)</f>
        <v>180</v>
      </c>
      <c r="K379" s="45"/>
      <c r="L379" s="45"/>
      <c r="M379" s="45"/>
      <c r="N379" s="45">
        <f>VLOOKUP($D379,cc!$D$9:$N$92,5,0)</f>
        <v>24</v>
      </c>
      <c r="O379" s="45"/>
      <c r="P379" s="45"/>
      <c r="Q379" s="45"/>
      <c r="R379" s="45"/>
      <c r="S379" s="42"/>
      <c r="T379" s="42"/>
      <c r="U379" s="42"/>
      <c r="V379" s="45"/>
      <c r="W379" s="45"/>
      <c r="X379" s="42"/>
      <c r="Y379" s="42"/>
      <c r="Z379" s="42"/>
      <c r="AA379" s="42"/>
      <c r="AB379" s="42"/>
      <c r="AC379" s="45"/>
      <c r="AD379" s="42"/>
      <c r="AE379" s="316"/>
      <c r="AF379" s="299"/>
      <c r="AG379" s="163"/>
      <c r="AH379" s="47" t="str">
        <f>VLOOKUP($D379,GMHS!$D$9:$N$75,6,0)</f>
        <v>Sử dụng như một đường ngắn, tránh tình trạng bệnh nhân cắn ống, lưỡi làm nghẽn đường thở trong quá trình gây mê</v>
      </c>
      <c r="AI379" s="42"/>
      <c r="AJ379" s="42"/>
      <c r="AK379" s="42"/>
      <c r="AL379" s="42" t="str">
        <f>VLOOKUP($D379,cc!$D$9:$N$92,6,0)</f>
        <v>chống cắn lưỡi</v>
      </c>
      <c r="AM379" s="42"/>
      <c r="AP379" s="42">
        <f>VLOOKUP($D379,'Nội soi'!$D$9:$N$169,6,0)</f>
        <v>0</v>
      </c>
      <c r="AQ379" s="42"/>
      <c r="AR379" s="42"/>
      <c r="AS379" s="42"/>
      <c r="AU379" s="42"/>
    </row>
    <row r="380" spans="1:52" s="40" customFormat="1" ht="16.5">
      <c r="A380" s="15"/>
      <c r="B380" s="15"/>
      <c r="C380" s="15"/>
      <c r="D380" s="15" t="str">
        <f>D379</f>
        <v>AIRW</v>
      </c>
      <c r="E380" s="43"/>
      <c r="F380" s="47"/>
      <c r="G380" s="15" t="s">
        <v>221</v>
      </c>
      <c r="H380" s="15">
        <f t="shared" si="5"/>
        <v>0</v>
      </c>
      <c r="I380" s="114"/>
      <c r="J380" s="15"/>
      <c r="K380" s="45"/>
      <c r="L380" s="45"/>
      <c r="M380" s="45"/>
      <c r="N380" s="42"/>
      <c r="O380" s="45"/>
      <c r="P380" s="45"/>
      <c r="Q380" s="45"/>
      <c r="R380" s="45"/>
      <c r="S380" s="42"/>
      <c r="T380" s="42"/>
      <c r="U380" s="42"/>
      <c r="V380" s="45"/>
      <c r="W380" s="45"/>
      <c r="X380" s="42"/>
      <c r="Y380" s="42"/>
      <c r="Z380" s="42"/>
      <c r="AA380" s="42"/>
      <c r="AB380" s="42"/>
      <c r="AC380" s="45"/>
      <c r="AD380" s="42"/>
      <c r="AE380" s="316"/>
      <c r="AF380" s="299"/>
      <c r="AG380" s="163"/>
      <c r="AH380" s="47"/>
      <c r="AI380" s="42"/>
      <c r="AJ380" s="42"/>
      <c r="AK380" s="42"/>
      <c r="AL380" s="42"/>
      <c r="AM380" s="42"/>
      <c r="AP380" s="42"/>
      <c r="AQ380" s="42"/>
      <c r="AR380" s="42"/>
      <c r="AS380" s="42"/>
      <c r="AU380" s="42"/>
    </row>
    <row r="381" spans="1:52" s="40" customFormat="1" ht="16.5">
      <c r="A381" s="15"/>
      <c r="B381" s="15"/>
      <c r="C381" s="15"/>
      <c r="D381" s="15" t="str">
        <f>D380</f>
        <v>AIRW</v>
      </c>
      <c r="E381" s="43"/>
      <c r="F381" s="47"/>
      <c r="G381" s="15" t="s">
        <v>235</v>
      </c>
      <c r="H381" s="15">
        <f t="shared" si="5"/>
        <v>0</v>
      </c>
      <c r="I381" s="114"/>
      <c r="J381" s="15"/>
      <c r="K381" s="45"/>
      <c r="L381" s="45"/>
      <c r="M381" s="45"/>
      <c r="N381" s="42"/>
      <c r="O381" s="45"/>
      <c r="P381" s="45"/>
      <c r="Q381" s="45"/>
      <c r="R381" s="45"/>
      <c r="S381" s="42"/>
      <c r="T381" s="42"/>
      <c r="U381" s="42"/>
      <c r="V381" s="45"/>
      <c r="W381" s="45"/>
      <c r="X381" s="42"/>
      <c r="Y381" s="42"/>
      <c r="Z381" s="42"/>
      <c r="AA381" s="42"/>
      <c r="AB381" s="42"/>
      <c r="AC381" s="45"/>
      <c r="AD381" s="42"/>
      <c r="AE381" s="316"/>
      <c r="AF381" s="299"/>
      <c r="AG381" s="163"/>
      <c r="AH381" s="47"/>
      <c r="AI381" s="42"/>
      <c r="AJ381" s="42"/>
      <c r="AK381" s="42"/>
      <c r="AL381" s="42"/>
      <c r="AM381" s="42"/>
      <c r="AP381" s="42"/>
      <c r="AQ381" s="42"/>
      <c r="AR381" s="42"/>
      <c r="AS381" s="42"/>
      <c r="AU381" s="42"/>
    </row>
    <row r="382" spans="1:52" s="40" customFormat="1" ht="121.5">
      <c r="A382" s="15" t="s">
        <v>96</v>
      </c>
      <c r="B382" s="15">
        <f>IF($E382="","",SUBTOTAL(3,$E$7:E382))</f>
        <v>122</v>
      </c>
      <c r="C382" s="15" t="str">
        <f>A382&amp;"."&amp;B382</f>
        <v>N15.122</v>
      </c>
      <c r="D382" s="15" t="s">
        <v>444</v>
      </c>
      <c r="E382" s="43" t="s">
        <v>274</v>
      </c>
      <c r="F382" s="47" t="s">
        <v>5</v>
      </c>
      <c r="G382" s="15" t="s">
        <v>220</v>
      </c>
      <c r="H382" s="15">
        <f t="shared" si="5"/>
        <v>6</v>
      </c>
      <c r="I382" s="114"/>
      <c r="J382" s="44">
        <f>VLOOKUP($D382,GMHS!$D$9:$N$75,5,0)</f>
        <v>2</v>
      </c>
      <c r="K382" s="45"/>
      <c r="L382" s="45"/>
      <c r="M382" s="45"/>
      <c r="N382" s="45">
        <f>VLOOKUP($D382,cc!$D$9:$N$92,5,0)</f>
        <v>4</v>
      </c>
      <c r="O382" s="45"/>
      <c r="P382" s="45"/>
      <c r="Q382" s="45"/>
      <c r="R382" s="45"/>
      <c r="S382" s="42"/>
      <c r="T382" s="42"/>
      <c r="U382" s="42"/>
      <c r="V382" s="45"/>
      <c r="W382" s="45"/>
      <c r="X382" s="42"/>
      <c r="Y382" s="42"/>
      <c r="Z382" s="42"/>
      <c r="AA382" s="42"/>
      <c r="AB382" s="42"/>
      <c r="AC382" s="45"/>
      <c r="AD382" s="42"/>
      <c r="AE382" s="316"/>
      <c r="AF382" s="299"/>
      <c r="AG382" s="163"/>
      <c r="AH382" s="47" t="str">
        <f>VLOOKUP($D382,GMHS!$D$9:$N$75,6,0)</f>
        <v>Hỗ trợ hô hâp cho người bệnh</v>
      </c>
      <c r="AI382" s="42"/>
      <c r="AJ382" s="42"/>
      <c r="AK382" s="42"/>
      <c r="AL382" s="42" t="str">
        <f>VLOOKUP($D382,cc!$D$9:$N$92,6,0)</f>
        <v>hồi sinh tim phổi người lớn</v>
      </c>
      <c r="AM382" s="42"/>
      <c r="AP382" s="42">
        <f>VLOOKUP($D382,'Nội soi'!$D$9:$N$169,6,0)</f>
        <v>0</v>
      </c>
      <c r="AQ382" s="42"/>
      <c r="AR382" s="42"/>
      <c r="AS382" s="42"/>
      <c r="AU382" s="42"/>
    </row>
    <row r="383" spans="1:52" s="40" customFormat="1" ht="16.5">
      <c r="A383" s="15"/>
      <c r="B383" s="15"/>
      <c r="C383" s="15"/>
      <c r="D383" s="15" t="str">
        <f>D382</f>
        <v>BBNL</v>
      </c>
      <c r="E383" s="43"/>
      <c r="F383" s="47"/>
      <c r="G383" s="15" t="s">
        <v>221</v>
      </c>
      <c r="H383" s="15">
        <f t="shared" si="5"/>
        <v>0</v>
      </c>
      <c r="I383" s="114"/>
      <c r="J383" s="15"/>
      <c r="K383" s="45"/>
      <c r="L383" s="45"/>
      <c r="M383" s="45"/>
      <c r="N383" s="42"/>
      <c r="O383" s="45"/>
      <c r="P383" s="45"/>
      <c r="Q383" s="45"/>
      <c r="R383" s="45"/>
      <c r="S383" s="42"/>
      <c r="T383" s="42"/>
      <c r="U383" s="42"/>
      <c r="V383" s="45"/>
      <c r="W383" s="45"/>
      <c r="X383" s="42"/>
      <c r="Y383" s="42"/>
      <c r="Z383" s="42"/>
      <c r="AA383" s="42"/>
      <c r="AB383" s="42"/>
      <c r="AC383" s="45"/>
      <c r="AD383" s="42"/>
      <c r="AE383" s="316"/>
      <c r="AF383" s="299"/>
      <c r="AG383" s="163"/>
      <c r="AH383" s="47"/>
      <c r="AI383" s="42"/>
      <c r="AJ383" s="42"/>
      <c r="AK383" s="42"/>
      <c r="AL383" s="42"/>
      <c r="AM383" s="42"/>
      <c r="AP383" s="42"/>
      <c r="AQ383" s="42"/>
      <c r="AR383" s="42"/>
      <c r="AS383" s="42"/>
      <c r="AU383" s="42"/>
    </row>
    <row r="384" spans="1:52" s="40" customFormat="1" ht="16.5">
      <c r="A384" s="15"/>
      <c r="B384" s="15"/>
      <c r="C384" s="15"/>
      <c r="D384" s="15" t="str">
        <f>D383</f>
        <v>BBNL</v>
      </c>
      <c r="E384" s="43"/>
      <c r="F384" s="47"/>
      <c r="G384" s="15" t="s">
        <v>235</v>
      </c>
      <c r="H384" s="15">
        <f t="shared" si="5"/>
        <v>0</v>
      </c>
      <c r="I384" s="114"/>
      <c r="J384" s="15"/>
      <c r="K384" s="45"/>
      <c r="L384" s="45"/>
      <c r="M384" s="45"/>
      <c r="N384" s="42"/>
      <c r="O384" s="45"/>
      <c r="P384" s="45"/>
      <c r="Q384" s="45"/>
      <c r="R384" s="45"/>
      <c r="S384" s="42"/>
      <c r="T384" s="42"/>
      <c r="U384" s="42"/>
      <c r="V384" s="45"/>
      <c r="W384" s="45"/>
      <c r="X384" s="42"/>
      <c r="Y384" s="42"/>
      <c r="Z384" s="42"/>
      <c r="AA384" s="42"/>
      <c r="AB384" s="42"/>
      <c r="AC384" s="45"/>
      <c r="AD384" s="42"/>
      <c r="AE384" s="316"/>
      <c r="AF384" s="299"/>
      <c r="AG384" s="163"/>
      <c r="AH384" s="47"/>
      <c r="AI384" s="42"/>
      <c r="AJ384" s="42"/>
      <c r="AK384" s="42"/>
      <c r="AL384" s="42"/>
      <c r="AM384" s="42"/>
      <c r="AP384" s="42"/>
      <c r="AQ384" s="42"/>
      <c r="AR384" s="42"/>
      <c r="AS384" s="42"/>
      <c r="AU384" s="42"/>
    </row>
    <row r="385" spans="1:47" s="40" customFormat="1" ht="115.5">
      <c r="A385" s="15" t="s">
        <v>96</v>
      </c>
      <c r="B385" s="15">
        <f>IF($E385="","",SUBTOTAL(3,$E$7:E385))</f>
        <v>123</v>
      </c>
      <c r="C385" s="15" t="str">
        <f>A385&amp;"."&amp;B385</f>
        <v>N15.123</v>
      </c>
      <c r="D385" s="15" t="s">
        <v>445</v>
      </c>
      <c r="E385" s="43" t="s">
        <v>275</v>
      </c>
      <c r="F385" s="47" t="s">
        <v>5</v>
      </c>
      <c r="G385" s="15" t="s">
        <v>220</v>
      </c>
      <c r="H385" s="15">
        <f t="shared" si="5"/>
        <v>3</v>
      </c>
      <c r="I385" s="114"/>
      <c r="J385" s="44">
        <f>VLOOKUP($D385,GMHS!$D$9:$N$75,5,0)</f>
        <v>1</v>
      </c>
      <c r="K385" s="45"/>
      <c r="L385" s="45"/>
      <c r="M385" s="45"/>
      <c r="N385" s="45">
        <f>VLOOKUP($D385,cc!$D$9:$N$92,5,0)</f>
        <v>2</v>
      </c>
      <c r="O385" s="45"/>
      <c r="P385" s="45"/>
      <c r="Q385" s="45"/>
      <c r="R385" s="45"/>
      <c r="S385" s="42"/>
      <c r="T385" s="42"/>
      <c r="U385" s="42"/>
      <c r="V385" s="45"/>
      <c r="W385" s="45"/>
      <c r="X385" s="42"/>
      <c r="Y385" s="42"/>
      <c r="Z385" s="42"/>
      <c r="AA385" s="42"/>
      <c r="AB385" s="42"/>
      <c r="AC385" s="45"/>
      <c r="AD385" s="42"/>
      <c r="AE385" s="316"/>
      <c r="AF385" s="299"/>
      <c r="AG385" s="163"/>
      <c r="AH385" s="47" t="str">
        <f>VLOOKUP($D385,GMHS!$D$9:$N$75,6,0)</f>
        <v>Hỗ trợ hô hâp cho người bệnh</v>
      </c>
      <c r="AI385" s="42"/>
      <c r="AJ385" s="42"/>
      <c r="AK385" s="42"/>
      <c r="AL385" s="42" t="str">
        <f>VLOOKUP($D385,cc!$D$9:$N$92,6,0)</f>
        <v>hồi sinh tim phổi trẻ em</v>
      </c>
      <c r="AM385" s="42"/>
      <c r="AP385" s="42">
        <f>VLOOKUP($D385,'Nội soi'!$D$9:$N$169,6,0)</f>
        <v>0</v>
      </c>
      <c r="AQ385" s="42"/>
      <c r="AR385" s="42"/>
      <c r="AS385" s="42"/>
      <c r="AU385" s="42"/>
    </row>
    <row r="386" spans="1:47" s="40" customFormat="1" ht="16.5">
      <c r="A386" s="15"/>
      <c r="B386" s="15"/>
      <c r="C386" s="15"/>
      <c r="D386" s="15" t="str">
        <f>D385</f>
        <v>BBTE</v>
      </c>
      <c r="E386" s="43"/>
      <c r="F386" s="47"/>
      <c r="G386" s="15" t="s">
        <v>221</v>
      </c>
      <c r="H386" s="15">
        <f t="shared" si="5"/>
        <v>0</v>
      </c>
      <c r="I386" s="114"/>
      <c r="J386" s="15"/>
      <c r="K386" s="45"/>
      <c r="L386" s="45"/>
      <c r="M386" s="45"/>
      <c r="N386" s="42"/>
      <c r="O386" s="45"/>
      <c r="P386" s="45"/>
      <c r="Q386" s="45"/>
      <c r="R386" s="45"/>
      <c r="S386" s="42"/>
      <c r="T386" s="42"/>
      <c r="U386" s="42"/>
      <c r="V386" s="45"/>
      <c r="W386" s="45"/>
      <c r="X386" s="42"/>
      <c r="Y386" s="42"/>
      <c r="Z386" s="42"/>
      <c r="AA386" s="42"/>
      <c r="AB386" s="42"/>
      <c r="AC386" s="45"/>
      <c r="AD386" s="42"/>
      <c r="AE386" s="316"/>
      <c r="AF386" s="299"/>
      <c r="AG386" s="163"/>
      <c r="AH386" s="47"/>
      <c r="AI386" s="42"/>
      <c r="AJ386" s="42"/>
      <c r="AK386" s="42"/>
      <c r="AL386" s="42"/>
      <c r="AM386" s="42"/>
      <c r="AP386" s="42"/>
      <c r="AQ386" s="42"/>
      <c r="AR386" s="42"/>
      <c r="AS386" s="42"/>
      <c r="AU386" s="42"/>
    </row>
    <row r="387" spans="1:47" s="40" customFormat="1" ht="16.5">
      <c r="A387" s="15"/>
      <c r="B387" s="15"/>
      <c r="C387" s="15"/>
      <c r="D387" s="15" t="str">
        <f>D386</f>
        <v>BBTE</v>
      </c>
      <c r="E387" s="43"/>
      <c r="F387" s="47"/>
      <c r="G387" s="15" t="s">
        <v>235</v>
      </c>
      <c r="H387" s="15">
        <f t="shared" si="5"/>
        <v>0</v>
      </c>
      <c r="I387" s="114"/>
      <c r="J387" s="15"/>
      <c r="K387" s="45"/>
      <c r="L387" s="45"/>
      <c r="M387" s="45"/>
      <c r="N387" s="42"/>
      <c r="O387" s="45"/>
      <c r="P387" s="45"/>
      <c r="Q387" s="45"/>
      <c r="R387" s="45"/>
      <c r="S387" s="42"/>
      <c r="T387" s="42"/>
      <c r="U387" s="42"/>
      <c r="V387" s="45"/>
      <c r="W387" s="45"/>
      <c r="X387" s="42"/>
      <c r="Y387" s="42"/>
      <c r="Z387" s="42"/>
      <c r="AA387" s="42"/>
      <c r="AB387" s="42"/>
      <c r="AC387" s="45"/>
      <c r="AD387" s="42"/>
      <c r="AE387" s="316"/>
      <c r="AF387" s="299"/>
      <c r="AG387" s="163"/>
      <c r="AH387" s="47"/>
      <c r="AI387" s="42"/>
      <c r="AJ387" s="42"/>
      <c r="AK387" s="42"/>
      <c r="AL387" s="42"/>
      <c r="AM387" s="42"/>
      <c r="AP387" s="42"/>
      <c r="AQ387" s="42"/>
      <c r="AR387" s="42"/>
      <c r="AS387" s="42"/>
      <c r="AU387" s="42"/>
    </row>
    <row r="388" spans="1:47" s="40" customFormat="1" ht="33">
      <c r="A388" s="15" t="s">
        <v>96</v>
      </c>
      <c r="B388" s="15">
        <f>IF($E388="","",SUBTOTAL(3,$E$7:E388))</f>
        <v>124</v>
      </c>
      <c r="C388" s="15" t="str">
        <f>A388&amp;"."&amp;B388</f>
        <v>N15.124</v>
      </c>
      <c r="D388" s="15" t="s">
        <v>446</v>
      </c>
      <c r="E388" s="43" t="s">
        <v>255</v>
      </c>
      <c r="F388" s="47" t="s">
        <v>3</v>
      </c>
      <c r="G388" s="15" t="s">
        <v>220</v>
      </c>
      <c r="H388" s="15">
        <f t="shared" si="5"/>
        <v>60</v>
      </c>
      <c r="I388" s="114"/>
      <c r="J388" s="15"/>
      <c r="K388" s="45"/>
      <c r="L388" s="45"/>
      <c r="M388" s="45"/>
      <c r="N388" s="45">
        <f>VLOOKUP($D388,cc!$D$9:$N$92,5,0)</f>
        <v>60</v>
      </c>
      <c r="O388" s="45"/>
      <c r="P388" s="45"/>
      <c r="Q388" s="45"/>
      <c r="R388" s="45"/>
      <c r="S388" s="42"/>
      <c r="T388" s="42"/>
      <c r="U388" s="42"/>
      <c r="V388" s="45"/>
      <c r="W388" s="45"/>
      <c r="X388" s="42"/>
      <c r="Y388" s="42"/>
      <c r="Z388" s="42"/>
      <c r="AA388" s="42"/>
      <c r="AB388" s="42"/>
      <c r="AC388" s="45"/>
      <c r="AD388" s="42"/>
      <c r="AE388" s="316"/>
      <c r="AF388" s="299"/>
      <c r="AG388" s="163"/>
      <c r="AH388" s="47"/>
      <c r="AI388" s="42"/>
      <c r="AJ388" s="42"/>
      <c r="AK388" s="42"/>
      <c r="AL388" s="42" t="str">
        <f>VLOOKUP($D388,cc!$D$9:$N$92,6,0)</f>
        <v>dùng khi bóp bóng</v>
      </c>
      <c r="AM388" s="42"/>
      <c r="AP388" s="42">
        <f>VLOOKUP($D388,'Nội soi'!$D$9:$N$169,6,0)</f>
        <v>0</v>
      </c>
      <c r="AQ388" s="42"/>
      <c r="AR388" s="42"/>
      <c r="AS388" s="42"/>
      <c r="AU388" s="42"/>
    </row>
    <row r="389" spans="1:47" s="40" customFormat="1" ht="16.5">
      <c r="A389" s="15"/>
      <c r="B389" s="15"/>
      <c r="C389" s="15"/>
      <c r="D389" s="15" t="str">
        <f>D388</f>
        <v>TDTO</v>
      </c>
      <c r="E389" s="43"/>
      <c r="F389" s="47"/>
      <c r="G389" s="15" t="s">
        <v>221</v>
      </c>
      <c r="H389" s="15">
        <f t="shared" si="5"/>
        <v>0</v>
      </c>
      <c r="I389" s="114"/>
      <c r="J389" s="15"/>
      <c r="K389" s="45"/>
      <c r="L389" s="45"/>
      <c r="M389" s="45"/>
      <c r="N389" s="42"/>
      <c r="O389" s="45"/>
      <c r="P389" s="45"/>
      <c r="Q389" s="45"/>
      <c r="R389" s="45"/>
      <c r="S389" s="42"/>
      <c r="T389" s="42"/>
      <c r="U389" s="42"/>
      <c r="V389" s="45"/>
      <c r="W389" s="45"/>
      <c r="X389" s="42"/>
      <c r="Y389" s="42"/>
      <c r="Z389" s="42"/>
      <c r="AA389" s="42"/>
      <c r="AB389" s="42"/>
      <c r="AC389" s="45"/>
      <c r="AD389" s="42"/>
      <c r="AE389" s="316"/>
      <c r="AF389" s="299"/>
      <c r="AG389" s="163"/>
      <c r="AH389" s="47"/>
      <c r="AI389" s="42"/>
      <c r="AJ389" s="42"/>
      <c r="AK389" s="42"/>
      <c r="AL389" s="42"/>
      <c r="AM389" s="42"/>
      <c r="AP389" s="42"/>
      <c r="AQ389" s="42"/>
      <c r="AR389" s="42"/>
      <c r="AS389" s="42"/>
      <c r="AU389" s="42"/>
    </row>
    <row r="390" spans="1:47" s="40" customFormat="1" ht="16.5">
      <c r="A390" s="15"/>
      <c r="B390" s="15"/>
      <c r="C390" s="15"/>
      <c r="D390" s="15" t="str">
        <f>D389</f>
        <v>TDTO</v>
      </c>
      <c r="E390" s="43"/>
      <c r="F390" s="47"/>
      <c r="G390" s="15" t="s">
        <v>235</v>
      </c>
      <c r="H390" s="15">
        <f t="shared" si="5"/>
        <v>0</v>
      </c>
      <c r="I390" s="114"/>
      <c r="J390" s="15"/>
      <c r="K390" s="45"/>
      <c r="L390" s="45"/>
      <c r="M390" s="45"/>
      <c r="N390" s="42"/>
      <c r="O390" s="45"/>
      <c r="P390" s="45"/>
      <c r="Q390" s="45"/>
      <c r="R390" s="45"/>
      <c r="S390" s="42"/>
      <c r="T390" s="42"/>
      <c r="U390" s="42"/>
      <c r="V390" s="45"/>
      <c r="W390" s="45"/>
      <c r="X390" s="42"/>
      <c r="Y390" s="42"/>
      <c r="Z390" s="42"/>
      <c r="AA390" s="42"/>
      <c r="AB390" s="42"/>
      <c r="AC390" s="45"/>
      <c r="AD390" s="42"/>
      <c r="AE390" s="316"/>
      <c r="AF390" s="299"/>
      <c r="AG390" s="163"/>
      <c r="AH390" s="47"/>
      <c r="AI390" s="42"/>
      <c r="AJ390" s="42"/>
      <c r="AK390" s="42"/>
      <c r="AL390" s="42"/>
      <c r="AM390" s="42"/>
      <c r="AP390" s="42"/>
      <c r="AQ390" s="42"/>
      <c r="AR390" s="42"/>
      <c r="AS390" s="42"/>
      <c r="AU390" s="42"/>
    </row>
    <row r="391" spans="1:47" s="40" customFormat="1" ht="280.5">
      <c r="A391" s="15" t="s">
        <v>96</v>
      </c>
      <c r="B391" s="15">
        <f>IF($E391="","",SUBTOTAL(3,$E$7:E391))</f>
        <v>125</v>
      </c>
      <c r="C391" s="15" t="str">
        <f>A391&amp;"."&amp;B391</f>
        <v>N15.125</v>
      </c>
      <c r="D391" s="15" t="s">
        <v>447</v>
      </c>
      <c r="E391" s="43" t="s">
        <v>251</v>
      </c>
      <c r="F391" s="47" t="s">
        <v>3</v>
      </c>
      <c r="G391" s="15" t="s">
        <v>220</v>
      </c>
      <c r="H391" s="15">
        <f t="shared" si="5"/>
        <v>192</v>
      </c>
      <c r="I391" s="114"/>
      <c r="J391" s="44">
        <f>VLOOKUP($D391,GMHS!$D$9:$N$75,5,0)</f>
        <v>180</v>
      </c>
      <c r="K391" s="45"/>
      <c r="L391" s="45"/>
      <c r="M391" s="45"/>
      <c r="N391" s="45">
        <f>VLOOKUP($D391,cc!$D$9:$N$92,5,0)</f>
        <v>12</v>
      </c>
      <c r="O391" s="45"/>
      <c r="P391" s="45"/>
      <c r="Q391" s="45"/>
      <c r="R391" s="45"/>
      <c r="S391" s="42"/>
      <c r="T391" s="42"/>
      <c r="U391" s="42"/>
      <c r="V391" s="45"/>
      <c r="W391" s="45"/>
      <c r="X391" s="42"/>
      <c r="Y391" s="42"/>
      <c r="Z391" s="42"/>
      <c r="AA391" s="42"/>
      <c r="AB391" s="42"/>
      <c r="AC391" s="45"/>
      <c r="AD391" s="42"/>
      <c r="AE391" s="316"/>
      <c r="AF391" s="299"/>
      <c r="AG391" s="163"/>
      <c r="AH391" s="47" t="str">
        <f>VLOOKUP($D391,GMHS!$D$9:$N$75,6,0)</f>
        <v>Phin lọc khuẩn được sử dụng để ngăn cản sự xâm nhập của vi khuẩn, vi rút và tạp nhiễm đồng thời giữ ấm, ẩm đường thở của bệnh nhân trong suốt quá trình gây mê, hồi sức, hồi sức tích cực và chăm sóc đặc biệt</v>
      </c>
      <c r="AI391" s="42"/>
      <c r="AJ391" s="42"/>
      <c r="AK391" s="42"/>
      <c r="AL391" s="42" t="str">
        <f>VLOOKUP($D391,cc!$D$9:$N$92,6,0)</f>
        <v>thay cho từng bn</v>
      </c>
      <c r="AM391" s="42"/>
      <c r="AP391" s="42">
        <f>VLOOKUP($D391,'Nội soi'!$D$9:$N$169,6,0)</f>
        <v>0</v>
      </c>
      <c r="AQ391" s="42"/>
      <c r="AR391" s="42"/>
      <c r="AS391" s="42"/>
      <c r="AU391" s="42"/>
    </row>
    <row r="392" spans="1:47" s="40" customFormat="1" ht="16.5">
      <c r="A392" s="15"/>
      <c r="B392" s="15"/>
      <c r="C392" s="15"/>
      <c r="D392" s="15" t="str">
        <f>D391</f>
        <v>LKMT</v>
      </c>
      <c r="E392" s="43"/>
      <c r="F392" s="47"/>
      <c r="G392" s="15" t="s">
        <v>221</v>
      </c>
      <c r="H392" s="15">
        <f t="shared" ref="H392:H448" si="6">SUM(I392:AC392)</f>
        <v>0</v>
      </c>
      <c r="I392" s="114"/>
      <c r="J392" s="15"/>
      <c r="K392" s="45"/>
      <c r="L392" s="45"/>
      <c r="M392" s="45"/>
      <c r="N392" s="42"/>
      <c r="O392" s="45"/>
      <c r="P392" s="45"/>
      <c r="Q392" s="45"/>
      <c r="R392" s="45"/>
      <c r="S392" s="42"/>
      <c r="T392" s="42"/>
      <c r="U392" s="42"/>
      <c r="V392" s="45"/>
      <c r="W392" s="45"/>
      <c r="X392" s="42"/>
      <c r="Y392" s="42"/>
      <c r="Z392" s="42"/>
      <c r="AA392" s="42"/>
      <c r="AB392" s="42"/>
      <c r="AC392" s="45"/>
      <c r="AD392" s="42"/>
      <c r="AE392" s="316"/>
      <c r="AF392" s="299"/>
      <c r="AG392" s="163"/>
      <c r="AH392" s="47"/>
      <c r="AI392" s="42"/>
      <c r="AJ392" s="42"/>
      <c r="AK392" s="42"/>
      <c r="AL392" s="42"/>
      <c r="AM392" s="42"/>
      <c r="AP392" s="42"/>
      <c r="AQ392" s="42"/>
      <c r="AR392" s="42"/>
      <c r="AS392" s="42"/>
      <c r="AU392" s="42"/>
    </row>
    <row r="393" spans="1:47" s="40" customFormat="1" ht="16.5">
      <c r="A393" s="15"/>
      <c r="B393" s="15"/>
      <c r="C393" s="15"/>
      <c r="D393" s="15" t="str">
        <f>D392</f>
        <v>LKMT</v>
      </c>
      <c r="E393" s="43"/>
      <c r="F393" s="47"/>
      <c r="G393" s="15" t="s">
        <v>235</v>
      </c>
      <c r="H393" s="15">
        <f t="shared" si="6"/>
        <v>0</v>
      </c>
      <c r="I393" s="114"/>
      <c r="J393" s="15"/>
      <c r="K393" s="45"/>
      <c r="L393" s="45"/>
      <c r="M393" s="45"/>
      <c r="N393" s="42"/>
      <c r="O393" s="45"/>
      <c r="P393" s="45"/>
      <c r="Q393" s="45"/>
      <c r="R393" s="45"/>
      <c r="S393" s="42"/>
      <c r="T393" s="42"/>
      <c r="U393" s="42"/>
      <c r="V393" s="45"/>
      <c r="W393" s="45"/>
      <c r="X393" s="42"/>
      <c r="Y393" s="42"/>
      <c r="Z393" s="42"/>
      <c r="AA393" s="42"/>
      <c r="AB393" s="42"/>
      <c r="AC393" s="45"/>
      <c r="AD393" s="42"/>
      <c r="AE393" s="316"/>
      <c r="AF393" s="299"/>
      <c r="AG393" s="163"/>
      <c r="AH393" s="47"/>
      <c r="AI393" s="42"/>
      <c r="AJ393" s="42"/>
      <c r="AK393" s="42"/>
      <c r="AL393" s="42"/>
      <c r="AM393" s="42"/>
      <c r="AP393" s="42"/>
      <c r="AQ393" s="42"/>
      <c r="AR393" s="42"/>
      <c r="AS393" s="42"/>
      <c r="AU393" s="42"/>
    </row>
    <row r="394" spans="1:47" s="40" customFormat="1" ht="99">
      <c r="A394" s="15" t="s">
        <v>96</v>
      </c>
      <c r="B394" s="15">
        <f>IF($E394="","",SUBTOTAL(3,$E$7:E394))</f>
        <v>126</v>
      </c>
      <c r="C394" s="15" t="str">
        <f>A394&amp;"."&amp;B394</f>
        <v>N15.126</v>
      </c>
      <c r="D394" s="15" t="s">
        <v>448</v>
      </c>
      <c r="E394" s="43" t="s">
        <v>99</v>
      </c>
      <c r="F394" s="47" t="s">
        <v>3</v>
      </c>
      <c r="G394" s="15" t="s">
        <v>220</v>
      </c>
      <c r="H394" s="15">
        <f t="shared" si="6"/>
        <v>42</v>
      </c>
      <c r="I394" s="114"/>
      <c r="J394" s="44">
        <f>VLOOKUP($D394,GMHS!$D$9:$N$75,5,0)</f>
        <v>6</v>
      </c>
      <c r="K394" s="45"/>
      <c r="L394" s="45"/>
      <c r="M394" s="45"/>
      <c r="N394" s="45">
        <f>VLOOKUP($D394,cc!$D$9:$N$92,5,0)</f>
        <v>24</v>
      </c>
      <c r="O394" s="45"/>
      <c r="P394" s="45"/>
      <c r="Q394" s="45"/>
      <c r="R394" s="45">
        <f>VLOOKUP($D394,'Nội soi'!$D$9:$N$169,5,0)</f>
        <v>12</v>
      </c>
      <c r="S394" s="45"/>
      <c r="T394" s="42"/>
      <c r="U394" s="42"/>
      <c r="V394" s="45"/>
      <c r="W394" s="45"/>
      <c r="X394" s="42"/>
      <c r="Y394" s="42"/>
      <c r="Z394" s="42"/>
      <c r="AA394" s="42"/>
      <c r="AB394" s="42"/>
      <c r="AC394" s="45"/>
      <c r="AD394" s="42"/>
      <c r="AE394" s="316"/>
      <c r="AF394" s="299"/>
      <c r="AG394" s="163"/>
      <c r="AH394" s="47" t="str">
        <f>VLOOKUP($D394,GMHS!$D$9:$N$75,6,0)</f>
        <v>Sử dụng để lọc hạt khí giữa ống hút Foryou và máy hút áp lực âm.</v>
      </c>
      <c r="AI394" s="42"/>
      <c r="AJ394" s="42"/>
      <c r="AK394" s="42"/>
      <c r="AL394" s="42" t="str">
        <f>VLOOKUP($D394,cc!$D$9:$N$92,6,0)</f>
        <v>thay cho từng bn</v>
      </c>
      <c r="AM394" s="42"/>
      <c r="AP394" s="42" t="str">
        <f>VLOOKUP($D394,'Nội soi'!$D$9:$N$169,6,0)</f>
        <v>Dùng cho máy hút NS</v>
      </c>
      <c r="AQ394" s="42"/>
      <c r="AR394" s="42"/>
      <c r="AS394" s="42"/>
      <c r="AU394" s="42"/>
    </row>
    <row r="395" spans="1:47" s="40" customFormat="1" ht="16.5">
      <c r="A395" s="15"/>
      <c r="B395" s="15"/>
      <c r="C395" s="15"/>
      <c r="D395" s="15" t="str">
        <f>D394</f>
        <v>LKHD</v>
      </c>
      <c r="E395" s="43"/>
      <c r="F395" s="47"/>
      <c r="G395" s="15" t="s">
        <v>221</v>
      </c>
      <c r="H395" s="15">
        <f t="shared" si="6"/>
        <v>0</v>
      </c>
      <c r="I395" s="114"/>
      <c r="J395" s="15"/>
      <c r="K395" s="45"/>
      <c r="L395" s="45"/>
      <c r="M395" s="45"/>
      <c r="N395" s="42"/>
      <c r="O395" s="45"/>
      <c r="P395" s="45"/>
      <c r="Q395" s="45"/>
      <c r="R395" s="45"/>
      <c r="S395" s="42"/>
      <c r="T395" s="42"/>
      <c r="U395" s="42"/>
      <c r="V395" s="45"/>
      <c r="W395" s="45"/>
      <c r="X395" s="42"/>
      <c r="Y395" s="42"/>
      <c r="Z395" s="42"/>
      <c r="AA395" s="42"/>
      <c r="AB395" s="42"/>
      <c r="AC395" s="45"/>
      <c r="AD395" s="42"/>
      <c r="AE395" s="316"/>
      <c r="AF395" s="299"/>
      <c r="AG395" s="163"/>
      <c r="AH395" s="47"/>
      <c r="AI395" s="42"/>
      <c r="AJ395" s="42"/>
      <c r="AK395" s="42"/>
      <c r="AL395" s="42"/>
      <c r="AM395" s="42"/>
      <c r="AP395" s="42"/>
      <c r="AQ395" s="42"/>
      <c r="AR395" s="42"/>
      <c r="AS395" s="42"/>
      <c r="AU395" s="42"/>
    </row>
    <row r="396" spans="1:47" s="40" customFormat="1" ht="16.5">
      <c r="A396" s="15"/>
      <c r="B396" s="15"/>
      <c r="C396" s="15"/>
      <c r="D396" s="15" t="str">
        <f>D395</f>
        <v>LKHD</v>
      </c>
      <c r="E396" s="43"/>
      <c r="F396" s="47"/>
      <c r="G396" s="15" t="s">
        <v>235</v>
      </c>
      <c r="H396" s="15">
        <f t="shared" si="6"/>
        <v>0</v>
      </c>
      <c r="I396" s="114"/>
      <c r="J396" s="15"/>
      <c r="K396" s="45"/>
      <c r="L396" s="45"/>
      <c r="M396" s="45"/>
      <c r="N396" s="42"/>
      <c r="O396" s="45"/>
      <c r="P396" s="45"/>
      <c r="Q396" s="45"/>
      <c r="R396" s="45"/>
      <c r="S396" s="42"/>
      <c r="T396" s="42"/>
      <c r="U396" s="42"/>
      <c r="V396" s="45"/>
      <c r="W396" s="45"/>
      <c r="X396" s="42"/>
      <c r="Y396" s="42"/>
      <c r="Z396" s="42"/>
      <c r="AA396" s="42"/>
      <c r="AB396" s="42"/>
      <c r="AC396" s="45"/>
      <c r="AD396" s="42"/>
      <c r="AE396" s="316"/>
      <c r="AF396" s="299"/>
      <c r="AG396" s="163"/>
      <c r="AH396" s="47"/>
      <c r="AI396" s="42"/>
      <c r="AJ396" s="42"/>
      <c r="AK396" s="42"/>
      <c r="AL396" s="42"/>
      <c r="AM396" s="42"/>
      <c r="AP396" s="42"/>
      <c r="AQ396" s="42"/>
      <c r="AR396" s="42"/>
      <c r="AS396" s="42"/>
      <c r="AU396" s="42"/>
    </row>
    <row r="397" spans="1:47" s="40" customFormat="1" ht="33">
      <c r="A397" s="15" t="s">
        <v>96</v>
      </c>
      <c r="B397" s="15">
        <f>IF($E397="","",SUBTOTAL(3,$E$7:E397))</f>
        <v>127</v>
      </c>
      <c r="C397" s="15" t="str">
        <f>A397&amp;"."&amp;B397</f>
        <v>N15.127</v>
      </c>
      <c r="D397" s="15" t="s">
        <v>449</v>
      </c>
      <c r="E397" s="43" t="s">
        <v>215</v>
      </c>
      <c r="F397" s="47" t="s">
        <v>3</v>
      </c>
      <c r="G397" s="15" t="s">
        <v>220</v>
      </c>
      <c r="H397" s="15">
        <f t="shared" si="6"/>
        <v>132</v>
      </c>
      <c r="I397" s="114"/>
      <c r="J397" s="15"/>
      <c r="K397" s="45"/>
      <c r="L397" s="45"/>
      <c r="M397" s="45"/>
      <c r="N397" s="42"/>
      <c r="O397" s="45"/>
      <c r="P397" s="45"/>
      <c r="Q397" s="45">
        <f>VLOOKUP($D397,'DA LIỄU'!$D$11:$N$137,5,0)</f>
        <v>132</v>
      </c>
      <c r="R397" s="45"/>
      <c r="S397" s="42"/>
      <c r="T397" s="42"/>
      <c r="U397" s="42"/>
      <c r="V397" s="45"/>
      <c r="W397" s="45"/>
      <c r="X397" s="42"/>
      <c r="Y397" s="42"/>
      <c r="Z397" s="42"/>
      <c r="AA397" s="42"/>
      <c r="AB397" s="42"/>
      <c r="AC397" s="45"/>
      <c r="AD397" s="42"/>
      <c r="AE397" s="316"/>
      <c r="AF397" s="299"/>
      <c r="AG397" s="163"/>
      <c r="AH397" s="47"/>
      <c r="AI397" s="42"/>
      <c r="AJ397" s="42"/>
      <c r="AK397" s="42"/>
      <c r="AL397" s="42"/>
      <c r="AM397" s="42"/>
      <c r="AO397" s="40" t="str">
        <f>VLOOKUP($D397,'DA LIỄU'!$D$11:$N$137,6,0)</f>
        <v xml:space="preserve"> Dùng cho bệnh nhân Đo chức năng hô hấp</v>
      </c>
      <c r="AP397" s="42">
        <f>VLOOKUP($D397,'Nội soi'!$D$9:$N$169,6,0)</f>
        <v>0</v>
      </c>
      <c r="AQ397" s="42"/>
      <c r="AR397" s="42"/>
      <c r="AS397" s="42"/>
      <c r="AU397" s="42"/>
    </row>
    <row r="398" spans="1:47" s="40" customFormat="1" ht="16.5">
      <c r="A398" s="15"/>
      <c r="B398" s="15"/>
      <c r="C398" s="15"/>
      <c r="D398" s="15" t="str">
        <f>D397</f>
        <v>LKHH</v>
      </c>
      <c r="E398" s="43"/>
      <c r="F398" s="47"/>
      <c r="G398" s="15" t="s">
        <v>221</v>
      </c>
      <c r="H398" s="15">
        <f t="shared" si="6"/>
        <v>0</v>
      </c>
      <c r="I398" s="114"/>
      <c r="J398" s="15"/>
      <c r="K398" s="45"/>
      <c r="L398" s="45"/>
      <c r="M398" s="45"/>
      <c r="N398" s="42"/>
      <c r="O398" s="45"/>
      <c r="P398" s="45"/>
      <c r="Q398" s="45"/>
      <c r="R398" s="45"/>
      <c r="S398" s="42"/>
      <c r="T398" s="42"/>
      <c r="U398" s="42"/>
      <c r="V398" s="45"/>
      <c r="W398" s="45"/>
      <c r="X398" s="42"/>
      <c r="Y398" s="42"/>
      <c r="Z398" s="42"/>
      <c r="AA398" s="42"/>
      <c r="AB398" s="42"/>
      <c r="AC398" s="45"/>
      <c r="AD398" s="42"/>
      <c r="AE398" s="316"/>
      <c r="AF398" s="299"/>
      <c r="AG398" s="163"/>
      <c r="AH398" s="47"/>
      <c r="AI398" s="42"/>
      <c r="AJ398" s="42"/>
      <c r="AK398" s="42"/>
      <c r="AL398" s="42"/>
      <c r="AM398" s="42"/>
      <c r="AP398" s="42"/>
      <c r="AQ398" s="42"/>
      <c r="AR398" s="42"/>
      <c r="AS398" s="42"/>
      <c r="AU398" s="42"/>
    </row>
    <row r="399" spans="1:47" s="40" customFormat="1" ht="16.5">
      <c r="A399" s="15"/>
      <c r="B399" s="15"/>
      <c r="C399" s="15"/>
      <c r="D399" s="15" t="str">
        <f>D398</f>
        <v>LKHH</v>
      </c>
      <c r="E399" s="43"/>
      <c r="F399" s="47"/>
      <c r="G399" s="15" t="s">
        <v>235</v>
      </c>
      <c r="H399" s="15">
        <f t="shared" si="6"/>
        <v>0</v>
      </c>
      <c r="I399" s="114"/>
      <c r="J399" s="15"/>
      <c r="K399" s="45"/>
      <c r="L399" s="45"/>
      <c r="M399" s="45"/>
      <c r="N399" s="42"/>
      <c r="O399" s="45"/>
      <c r="P399" s="45"/>
      <c r="Q399" s="45"/>
      <c r="R399" s="45"/>
      <c r="S399" s="42"/>
      <c r="T399" s="42"/>
      <c r="U399" s="42"/>
      <c r="V399" s="45"/>
      <c r="W399" s="45"/>
      <c r="X399" s="42"/>
      <c r="Y399" s="42"/>
      <c r="Z399" s="42"/>
      <c r="AA399" s="42"/>
      <c r="AB399" s="42"/>
      <c r="AC399" s="45"/>
      <c r="AD399" s="42"/>
      <c r="AE399" s="316"/>
      <c r="AF399" s="299"/>
      <c r="AG399" s="163"/>
      <c r="AH399" s="47"/>
      <c r="AI399" s="42"/>
      <c r="AJ399" s="42"/>
      <c r="AK399" s="42"/>
      <c r="AL399" s="42"/>
      <c r="AM399" s="42"/>
      <c r="AP399" s="42"/>
      <c r="AQ399" s="42"/>
      <c r="AR399" s="42"/>
      <c r="AS399" s="42"/>
      <c r="AU399" s="42"/>
    </row>
    <row r="400" spans="1:47" s="40" customFormat="1" ht="264">
      <c r="A400" s="15" t="s">
        <v>96</v>
      </c>
      <c r="B400" s="15">
        <f>IF($E400="","",SUBTOTAL(3,$E$7:E400))</f>
        <v>128</v>
      </c>
      <c r="C400" s="15" t="str">
        <f>A400&amp;"."&amp;B400</f>
        <v>N15.128</v>
      </c>
      <c r="D400" s="15" t="s">
        <v>450</v>
      </c>
      <c r="E400" s="43" t="s">
        <v>100</v>
      </c>
      <c r="F400" s="47" t="s">
        <v>3</v>
      </c>
      <c r="G400" s="15" t="s">
        <v>220</v>
      </c>
      <c r="H400" s="15">
        <f t="shared" si="6"/>
        <v>6228</v>
      </c>
      <c r="I400" s="114"/>
      <c r="J400" s="44">
        <f>VLOOKUP($D400,GMHS!$D$9:$N$75,5,0)</f>
        <v>2400</v>
      </c>
      <c r="K400" s="45"/>
      <c r="L400" s="45">
        <f>VLOOKUP($D400,TMH!$D$9:$N$42,5,0)</f>
        <v>108</v>
      </c>
      <c r="M400" s="45"/>
      <c r="N400" s="45">
        <f>VLOOKUP($D400,cc!$D$9:$N$92,5,0)</f>
        <v>120</v>
      </c>
      <c r="O400" s="45"/>
      <c r="P400" s="45"/>
      <c r="Q400" s="45"/>
      <c r="R400" s="45">
        <f>VLOOKUP($D400,'Nội soi'!$D$9:$N$169,5,0)</f>
        <v>3600</v>
      </c>
      <c r="S400" s="45"/>
      <c r="T400" s="42"/>
      <c r="U400" s="42"/>
      <c r="V400" s="45"/>
      <c r="W400" s="45"/>
      <c r="X400" s="42"/>
      <c r="Y400" s="42"/>
      <c r="Z400" s="42"/>
      <c r="AA400" s="42"/>
      <c r="AB400" s="42"/>
      <c r="AC400" s="45"/>
      <c r="AD400" s="42"/>
      <c r="AE400" s="316"/>
      <c r="AF400" s="299"/>
      <c r="AG400" s="163"/>
      <c r="AH400" s="47" t="str">
        <f>VLOOKUP($D400,GMHS!$D$9:$N$75,6,0)</f>
        <v>Được dùng để thu thập và truyền tín hiệu điện tim tới monitor từ đó cho ra nhịp tim và các sóng điện tim được biểu hiện trên monitor. Giúp phát hiện các bất thường về tim mạch trên người bệnh</v>
      </c>
      <c r="AI400" s="42"/>
      <c r="AJ400" s="42" t="str">
        <f>VLOOKUP($D400,TMH!$D$9:$N$42,6,0)</f>
        <v>Dùng cho BN cắt Amydan</v>
      </c>
      <c r="AK400" s="42"/>
      <c r="AL400" s="42" t="str">
        <f>VLOOKUP($D400,cc!$D$9:$N$92,6,0)</f>
        <v>gắn monitor</v>
      </c>
      <c r="AM400" s="42"/>
      <c r="AP400" s="42" t="str">
        <f>VLOOKUP($D400,'Nội soi'!$D$9:$N$169,6,0)</f>
        <v>Dùng  cho BN gây mê NS</v>
      </c>
      <c r="AQ400" s="42"/>
      <c r="AR400" s="42"/>
      <c r="AS400" s="42"/>
      <c r="AU400" s="42"/>
    </row>
    <row r="401" spans="1:47" s="40" customFormat="1" ht="16.5">
      <c r="A401" s="15"/>
      <c r="B401" s="15"/>
      <c r="C401" s="15"/>
      <c r="D401" s="15" t="str">
        <f>D400</f>
        <v>DCTD</v>
      </c>
      <c r="E401" s="43"/>
      <c r="F401" s="47"/>
      <c r="G401" s="15" t="s">
        <v>221</v>
      </c>
      <c r="H401" s="15">
        <f t="shared" si="6"/>
        <v>0</v>
      </c>
      <c r="I401" s="114"/>
      <c r="J401" s="15"/>
      <c r="K401" s="45"/>
      <c r="L401" s="45"/>
      <c r="M401" s="45"/>
      <c r="N401" s="42"/>
      <c r="O401" s="45"/>
      <c r="P401" s="45"/>
      <c r="Q401" s="45"/>
      <c r="R401" s="45"/>
      <c r="S401" s="42"/>
      <c r="T401" s="42"/>
      <c r="U401" s="42"/>
      <c r="V401" s="45"/>
      <c r="W401" s="45"/>
      <c r="X401" s="42"/>
      <c r="Y401" s="42"/>
      <c r="Z401" s="42"/>
      <c r="AA401" s="42"/>
      <c r="AB401" s="42"/>
      <c r="AC401" s="45"/>
      <c r="AD401" s="42"/>
      <c r="AE401" s="316"/>
      <c r="AF401" s="299"/>
      <c r="AG401" s="163"/>
      <c r="AH401" s="47"/>
      <c r="AI401" s="42"/>
      <c r="AJ401" s="42"/>
      <c r="AK401" s="42"/>
      <c r="AL401" s="42"/>
      <c r="AM401" s="42"/>
      <c r="AP401" s="42"/>
      <c r="AQ401" s="42"/>
      <c r="AR401" s="42"/>
      <c r="AS401" s="42"/>
      <c r="AU401" s="42"/>
    </row>
    <row r="402" spans="1:47" s="40" customFormat="1" ht="16.5">
      <c r="A402" s="15"/>
      <c r="B402" s="15"/>
      <c r="C402" s="15"/>
      <c r="D402" s="15" t="str">
        <f>D401</f>
        <v>DCTD</v>
      </c>
      <c r="E402" s="43"/>
      <c r="F402" s="47"/>
      <c r="G402" s="15" t="s">
        <v>235</v>
      </c>
      <c r="H402" s="15">
        <f t="shared" si="6"/>
        <v>0</v>
      </c>
      <c r="I402" s="114"/>
      <c r="J402" s="15"/>
      <c r="K402" s="45"/>
      <c r="L402" s="45"/>
      <c r="M402" s="45"/>
      <c r="N402" s="42"/>
      <c r="O402" s="45"/>
      <c r="P402" s="45"/>
      <c r="Q402" s="45"/>
      <c r="R402" s="45"/>
      <c r="S402" s="42"/>
      <c r="T402" s="42"/>
      <c r="U402" s="42"/>
      <c r="V402" s="45"/>
      <c r="W402" s="45"/>
      <c r="X402" s="42"/>
      <c r="Y402" s="42"/>
      <c r="Z402" s="42"/>
      <c r="AA402" s="42"/>
      <c r="AB402" s="42"/>
      <c r="AC402" s="45"/>
      <c r="AD402" s="42"/>
      <c r="AE402" s="316"/>
      <c r="AF402" s="299"/>
      <c r="AG402" s="163"/>
      <c r="AH402" s="47"/>
      <c r="AI402" s="42"/>
      <c r="AJ402" s="42"/>
      <c r="AK402" s="42"/>
      <c r="AL402" s="42"/>
      <c r="AM402" s="42"/>
      <c r="AP402" s="42"/>
      <c r="AQ402" s="42"/>
      <c r="AR402" s="42"/>
      <c r="AS402" s="42"/>
      <c r="AU402" s="42"/>
    </row>
    <row r="403" spans="1:47" s="40" customFormat="1" ht="49.5">
      <c r="A403" s="15" t="s">
        <v>96</v>
      </c>
      <c r="B403" s="15">
        <f>IF($E403="","",SUBTOTAL(3,$E$7:E403))</f>
        <v>129</v>
      </c>
      <c r="C403" s="15" t="str">
        <f>A403&amp;"."&amp;B403</f>
        <v>N15.129</v>
      </c>
      <c r="D403" s="15" t="s">
        <v>451</v>
      </c>
      <c r="E403" s="43" t="s">
        <v>101</v>
      </c>
      <c r="F403" s="47" t="s">
        <v>3</v>
      </c>
      <c r="G403" s="15" t="s">
        <v>220</v>
      </c>
      <c r="H403" s="15">
        <f t="shared" si="6"/>
        <v>786</v>
      </c>
      <c r="I403" s="114">
        <f>VLOOKUP($D403,ngoại!$C$10:$I$64,5,0)</f>
        <v>48</v>
      </c>
      <c r="J403" s="44">
        <f>VLOOKUP($D403,GMHS!$D$9:$N$75,5,0)</f>
        <v>48</v>
      </c>
      <c r="K403" s="45">
        <f>VLOOKUP($D403,mắt!$D$9:$N$51,5,0)</f>
        <v>36</v>
      </c>
      <c r="L403" s="45">
        <f>VLOOKUP($D403,TMH!$D$9:$N$42,5,0)</f>
        <v>2</v>
      </c>
      <c r="M403" s="45">
        <f>VLOOKUP($D403,RHM!$D$9:$N$169,5,0)</f>
        <v>84</v>
      </c>
      <c r="N403" s="45">
        <f>VLOOKUP($D403,cc!$D$9:$N$92,5,0)</f>
        <v>48</v>
      </c>
      <c r="O403" s="45">
        <f>VLOOKUP($D403,Nội!$D$9:$N$52,5,0)</f>
        <v>360</v>
      </c>
      <c r="P403" s="45"/>
      <c r="Q403" s="45">
        <f>VLOOKUP($D403,'DA LIỄU'!$D$11:$N$137,5,0)</f>
        <v>6</v>
      </c>
      <c r="R403" s="45"/>
      <c r="S403" s="42"/>
      <c r="T403" s="45">
        <f>VLOOKUP($D403,xn!$D$9:$N$169,5,0)</f>
        <v>120</v>
      </c>
      <c r="U403" s="45">
        <f>VLOOKUP($D403,YHCT!$D$9:$N$45,5,0)</f>
        <v>10</v>
      </c>
      <c r="V403" s="45"/>
      <c r="W403" s="45">
        <f>VLOOKUP($D403,sản!$D$9:$N$52,5,0)</f>
        <v>24</v>
      </c>
      <c r="X403" s="45"/>
      <c r="Y403" s="45"/>
      <c r="Z403" s="42"/>
      <c r="AA403" s="42"/>
      <c r="AB403" s="42"/>
      <c r="AC403" s="45"/>
      <c r="AD403" s="42"/>
      <c r="AE403" s="316"/>
      <c r="AF403" s="299"/>
      <c r="AG403" s="163" t="str">
        <f>VLOOKUP($D403,ngoại!$C$10:$I$64,6,0)</f>
        <v>Chứa vật sắc nhọn nguy hiểm</v>
      </c>
      <c r="AH403" s="47" t="str">
        <f>VLOOKUP($D403,GMHS!$D$9:$N$75,6,0)</f>
        <v>Chứa vật sắc nhọn nguy 
hiểm</v>
      </c>
      <c r="AI403" s="42" t="str">
        <f>VLOOKUP($D403,mắt!$D$9:$N$51,6,0)</f>
        <v>Sd cho bn phẫu thuật - thủ thuật</v>
      </c>
      <c r="AJ403" s="42" t="str">
        <f>VLOOKUP($D403,TMH!$D$9:$N$42,6,0)</f>
        <v>Dùng hủy ống xông bể, hủy kim</v>
      </c>
      <c r="AK403" s="42" t="str">
        <f>VLOOKUP($D403,RHM!$D$9:$N$169,6,0)</f>
        <v>đựng kim và ống thuốc tê đã sử dụng</v>
      </c>
      <c r="AL403" s="42" t="str">
        <f>VLOOKUP($D403,cc!$D$9:$N$92,6,0)</f>
        <v>đựng chất thải lây nhiễm sắc nhọn</v>
      </c>
      <c r="AM403" s="42" t="str">
        <f>VLOOKUP($D403,Nội!$D$9:$N$52,6,0)</f>
        <v>Đựng vật sắc nhọn</v>
      </c>
      <c r="AO403" s="40" t="str">
        <f>VLOOKUP($D403,'DA LIỄU'!$D$11:$N$137,6,0)</f>
        <v>Dùng dể hủy kim sau gây tê</v>
      </c>
      <c r="AP403" s="42">
        <f>VLOOKUP($D403,'Nội soi'!$D$9:$N$169,6,0)</f>
        <v>0</v>
      </c>
      <c r="AQ403" s="42"/>
      <c r="AR403" s="42" t="str">
        <f>VLOOKUP($D403,xn!$D$9:$N$169,6,0)</f>
        <v>Dùng để đầu kim, vật sắc nhọn</v>
      </c>
      <c r="AU403" s="42" t="str">
        <f>VLOOKUP($D403,sản!$D$9:$N$52,6,0)</f>
        <v>Chứa vật sắc nhọn nguy hiểm có nguy cơ lây nhiễm cao</v>
      </c>
    </row>
    <row r="404" spans="1:47" s="40" customFormat="1" ht="16.5">
      <c r="A404" s="15"/>
      <c r="B404" s="15"/>
      <c r="C404" s="15"/>
      <c r="D404" s="15" t="str">
        <f>D403</f>
        <v>HK15</v>
      </c>
      <c r="E404" s="43"/>
      <c r="F404" s="47"/>
      <c r="G404" s="15" t="s">
        <v>221</v>
      </c>
      <c r="H404" s="15">
        <f t="shared" si="6"/>
        <v>0</v>
      </c>
      <c r="I404" s="114"/>
      <c r="J404" s="15"/>
      <c r="K404" s="45"/>
      <c r="L404" s="45"/>
      <c r="M404" s="45"/>
      <c r="N404" s="42"/>
      <c r="O404" s="45"/>
      <c r="P404" s="45"/>
      <c r="Q404" s="45"/>
      <c r="R404" s="45"/>
      <c r="S404" s="42"/>
      <c r="T404" s="42"/>
      <c r="U404" s="42"/>
      <c r="V404" s="45"/>
      <c r="W404" s="45"/>
      <c r="X404" s="42"/>
      <c r="Y404" s="42"/>
      <c r="Z404" s="42"/>
      <c r="AA404" s="42"/>
      <c r="AB404" s="42"/>
      <c r="AC404" s="45"/>
      <c r="AD404" s="42"/>
      <c r="AE404" s="316"/>
      <c r="AF404" s="299"/>
      <c r="AG404" s="163"/>
      <c r="AH404" s="47"/>
      <c r="AI404" s="42"/>
      <c r="AJ404" s="42"/>
      <c r="AK404" s="42"/>
      <c r="AL404" s="42"/>
      <c r="AM404" s="42"/>
      <c r="AP404" s="42"/>
      <c r="AQ404" s="42"/>
      <c r="AR404" s="42"/>
      <c r="AS404" s="42"/>
      <c r="AU404" s="42"/>
    </row>
    <row r="405" spans="1:47" s="40" customFormat="1" ht="16.5">
      <c r="A405" s="15"/>
      <c r="B405" s="15"/>
      <c r="C405" s="15"/>
      <c r="D405" s="15" t="str">
        <f>D404</f>
        <v>HK15</v>
      </c>
      <c r="E405" s="43"/>
      <c r="F405" s="47"/>
      <c r="G405" s="15" t="s">
        <v>235</v>
      </c>
      <c r="H405" s="15">
        <f t="shared" si="6"/>
        <v>0</v>
      </c>
      <c r="I405" s="114"/>
      <c r="J405" s="15"/>
      <c r="K405" s="45"/>
      <c r="L405" s="45"/>
      <c r="M405" s="45"/>
      <c r="N405" s="42"/>
      <c r="O405" s="45"/>
      <c r="P405" s="45"/>
      <c r="Q405" s="45"/>
      <c r="R405" s="45"/>
      <c r="S405" s="42"/>
      <c r="T405" s="42"/>
      <c r="U405" s="42"/>
      <c r="V405" s="45"/>
      <c r="W405" s="45"/>
      <c r="X405" s="42"/>
      <c r="Y405" s="42"/>
      <c r="Z405" s="42"/>
      <c r="AA405" s="42"/>
      <c r="AB405" s="42"/>
      <c r="AC405" s="45"/>
      <c r="AD405" s="42"/>
      <c r="AE405" s="316"/>
      <c r="AF405" s="299"/>
      <c r="AG405" s="163"/>
      <c r="AH405" s="47"/>
      <c r="AI405" s="42"/>
      <c r="AJ405" s="42"/>
      <c r="AK405" s="42"/>
      <c r="AL405" s="42"/>
      <c r="AM405" s="42"/>
      <c r="AP405" s="42"/>
      <c r="AQ405" s="42"/>
      <c r="AR405" s="42"/>
      <c r="AS405" s="42"/>
      <c r="AU405" s="42"/>
    </row>
    <row r="406" spans="1:47" s="40" customFormat="1" ht="16.5">
      <c r="A406" s="15" t="s">
        <v>96</v>
      </c>
      <c r="B406" s="15">
        <f>IF($E406="","",SUBTOTAL(3,$E$7:E406))</f>
        <v>130</v>
      </c>
      <c r="C406" s="15" t="str">
        <f>A406&amp;"."&amp;B406</f>
        <v>N15.130</v>
      </c>
      <c r="D406" s="15" t="s">
        <v>452</v>
      </c>
      <c r="E406" s="43" t="s">
        <v>102</v>
      </c>
      <c r="F406" s="47" t="s">
        <v>3</v>
      </c>
      <c r="G406" s="15" t="s">
        <v>220</v>
      </c>
      <c r="H406" s="15">
        <f t="shared" si="6"/>
        <v>1500</v>
      </c>
      <c r="I406" s="114"/>
      <c r="J406" s="15"/>
      <c r="K406" s="45">
        <f>VLOOKUP($D406,mắt!$D$9:$N$51,5,0)</f>
        <v>1140</v>
      </c>
      <c r="L406" s="45"/>
      <c r="M406" s="45"/>
      <c r="N406" s="45">
        <f>VLOOKUP($D406,cc!$D$9:$N$92,5,0)</f>
        <v>360</v>
      </c>
      <c r="O406" s="45"/>
      <c r="P406" s="45"/>
      <c r="Q406" s="45"/>
      <c r="R406" s="45"/>
      <c r="S406" s="42"/>
      <c r="T406" s="42"/>
      <c r="U406" s="42"/>
      <c r="V406" s="45"/>
      <c r="W406" s="45"/>
      <c r="X406" s="42"/>
      <c r="Y406" s="42"/>
      <c r="Z406" s="42"/>
      <c r="AA406" s="42"/>
      <c r="AB406" s="42"/>
      <c r="AC406" s="45"/>
      <c r="AD406" s="42"/>
      <c r="AE406" s="316"/>
      <c r="AF406" s="299"/>
      <c r="AG406" s="163"/>
      <c r="AH406" s="47"/>
      <c r="AI406" s="42" t="str">
        <f>VLOOKUP($D406,mắt!$D$9:$N$51,6,0)</f>
        <v>Sd cho bn mổ đục thủy tinh thể</v>
      </c>
      <c r="AJ406" s="42"/>
      <c r="AK406" s="42"/>
      <c r="AL406" s="42" t="str">
        <f>VLOOKUP($D406,cc!$D$9:$N$92,6,0)</f>
        <v>khi làm tiểu phẫu</v>
      </c>
      <c r="AM406" s="42"/>
      <c r="AP406" s="42">
        <f>VLOOKUP($D406,'Nội soi'!$D$9:$N$169,6,0)</f>
        <v>0</v>
      </c>
      <c r="AQ406" s="42"/>
      <c r="AR406" s="42"/>
      <c r="AS406" s="42"/>
      <c r="AU406" s="42"/>
    </row>
    <row r="407" spans="1:47" s="40" customFormat="1" ht="16.5">
      <c r="A407" s="15"/>
      <c r="B407" s="15"/>
      <c r="C407" s="15"/>
      <c r="D407" s="15" t="str">
        <f>D406</f>
        <v>KIBH</v>
      </c>
      <c r="E407" s="43"/>
      <c r="F407" s="47"/>
      <c r="G407" s="15" t="s">
        <v>221</v>
      </c>
      <c r="H407" s="15">
        <f t="shared" si="6"/>
        <v>0</v>
      </c>
      <c r="I407" s="114"/>
      <c r="J407" s="15"/>
      <c r="K407" s="45"/>
      <c r="L407" s="45"/>
      <c r="M407" s="45"/>
      <c r="N407" s="42"/>
      <c r="O407" s="45"/>
      <c r="P407" s="45"/>
      <c r="Q407" s="45"/>
      <c r="R407" s="45"/>
      <c r="S407" s="42"/>
      <c r="T407" s="42"/>
      <c r="U407" s="42"/>
      <c r="V407" s="45"/>
      <c r="W407" s="45"/>
      <c r="X407" s="42"/>
      <c r="Y407" s="42"/>
      <c r="Z407" s="42"/>
      <c r="AA407" s="42"/>
      <c r="AB407" s="42"/>
      <c r="AC407" s="45"/>
      <c r="AD407" s="42"/>
      <c r="AE407" s="316"/>
      <c r="AF407" s="299"/>
      <c r="AG407" s="163"/>
      <c r="AH407" s="47"/>
      <c r="AI407" s="42"/>
      <c r="AJ407" s="42"/>
      <c r="AK407" s="42"/>
      <c r="AL407" s="42"/>
      <c r="AM407" s="42"/>
      <c r="AP407" s="42"/>
      <c r="AQ407" s="42"/>
      <c r="AR407" s="42"/>
      <c r="AS407" s="42"/>
      <c r="AU407" s="42"/>
    </row>
    <row r="408" spans="1:47" s="40" customFormat="1" ht="16.5">
      <c r="A408" s="15"/>
      <c r="B408" s="15"/>
      <c r="C408" s="15"/>
      <c r="D408" s="15" t="str">
        <f>D407</f>
        <v>KIBH</v>
      </c>
      <c r="E408" s="43"/>
      <c r="F408" s="47"/>
      <c r="G408" s="15" t="s">
        <v>235</v>
      </c>
      <c r="H408" s="15">
        <f t="shared" si="6"/>
        <v>0</v>
      </c>
      <c r="I408" s="114"/>
      <c r="J408" s="15"/>
      <c r="K408" s="45"/>
      <c r="L408" s="45"/>
      <c r="M408" s="45"/>
      <c r="N408" s="42"/>
      <c r="O408" s="45"/>
      <c r="P408" s="45"/>
      <c r="Q408" s="45"/>
      <c r="R408" s="45"/>
      <c r="S408" s="42"/>
      <c r="T408" s="42"/>
      <c r="U408" s="42"/>
      <c r="V408" s="45"/>
      <c r="W408" s="45"/>
      <c r="X408" s="42"/>
      <c r="Y408" s="42"/>
      <c r="Z408" s="42"/>
      <c r="AA408" s="42"/>
      <c r="AB408" s="42"/>
      <c r="AC408" s="45"/>
      <c r="AD408" s="42"/>
      <c r="AE408" s="316"/>
      <c r="AF408" s="299"/>
      <c r="AG408" s="163"/>
      <c r="AH408" s="47"/>
      <c r="AI408" s="42"/>
      <c r="AJ408" s="42"/>
      <c r="AK408" s="42"/>
      <c r="AL408" s="42"/>
      <c r="AM408" s="42"/>
      <c r="AP408" s="42"/>
      <c r="AQ408" s="42"/>
      <c r="AR408" s="42"/>
      <c r="AS408" s="42"/>
      <c r="AU408" s="42"/>
    </row>
    <row r="409" spans="1:47" s="40" customFormat="1" ht="16.5">
      <c r="A409" s="15" t="s">
        <v>96</v>
      </c>
      <c r="B409" s="15">
        <f>IF($E409="","",SUBTOTAL(3,$E$7:E409))</f>
        <v>131</v>
      </c>
      <c r="C409" s="15" t="str">
        <f>A409&amp;"."&amp;B409</f>
        <v>N15.131</v>
      </c>
      <c r="D409" s="15" t="s">
        <v>453</v>
      </c>
      <c r="E409" s="43" t="s">
        <v>103</v>
      </c>
      <c r="F409" s="47" t="s">
        <v>3</v>
      </c>
      <c r="G409" s="15" t="s">
        <v>220</v>
      </c>
      <c r="H409" s="15">
        <f t="shared" si="6"/>
        <v>600</v>
      </c>
      <c r="I409" s="114"/>
      <c r="J409" s="15"/>
      <c r="K409" s="45">
        <f>VLOOKUP($D409,mắt!$D$9:$N$51,5,0)</f>
        <v>600</v>
      </c>
      <c r="L409" s="45"/>
      <c r="M409" s="45"/>
      <c r="N409" s="42"/>
      <c r="O409" s="45"/>
      <c r="P409" s="45"/>
      <c r="Q409" s="45"/>
      <c r="R409" s="45"/>
      <c r="S409" s="42"/>
      <c r="T409" s="42"/>
      <c r="U409" s="42"/>
      <c r="V409" s="45"/>
      <c r="W409" s="45"/>
      <c r="X409" s="42"/>
      <c r="Y409" s="42"/>
      <c r="Z409" s="42"/>
      <c r="AA409" s="42"/>
      <c r="AB409" s="42"/>
      <c r="AC409" s="45"/>
      <c r="AD409" s="42"/>
      <c r="AE409" s="316"/>
      <c r="AF409" s="299"/>
      <c r="AG409" s="163"/>
      <c r="AH409" s="47"/>
      <c r="AI409" s="42" t="str">
        <f>VLOOKUP($D409,mắt!$D$9:$N$51,6,0)</f>
        <v>Sd cho bn mổ đục thủy tinh thể</v>
      </c>
      <c r="AJ409" s="42"/>
      <c r="AK409" s="42"/>
      <c r="AL409" s="42"/>
      <c r="AM409" s="42"/>
      <c r="AP409" s="42">
        <f>VLOOKUP($D409,'Nội soi'!$D$9:$N$169,6,0)</f>
        <v>0</v>
      </c>
      <c r="AQ409" s="42"/>
      <c r="AR409" s="42"/>
      <c r="AS409" s="42"/>
      <c r="AU409" s="42"/>
    </row>
    <row r="410" spans="1:47" s="40" customFormat="1" ht="16.5">
      <c r="A410" s="15"/>
      <c r="B410" s="15"/>
      <c r="C410" s="15"/>
      <c r="D410" s="15" t="str">
        <f>D409</f>
        <v>MDCM</v>
      </c>
      <c r="E410" s="43"/>
      <c r="F410" s="47"/>
      <c r="G410" s="15" t="s">
        <v>221</v>
      </c>
      <c r="H410" s="15">
        <f t="shared" si="6"/>
        <v>0</v>
      </c>
      <c r="I410" s="114"/>
      <c r="J410" s="15"/>
      <c r="K410" s="45"/>
      <c r="L410" s="45"/>
      <c r="M410" s="45"/>
      <c r="N410" s="42"/>
      <c r="O410" s="45"/>
      <c r="P410" s="45"/>
      <c r="Q410" s="45"/>
      <c r="R410" s="45"/>
      <c r="S410" s="42"/>
      <c r="T410" s="42"/>
      <c r="U410" s="42"/>
      <c r="V410" s="45"/>
      <c r="W410" s="45"/>
      <c r="X410" s="42"/>
      <c r="Y410" s="42"/>
      <c r="Z410" s="42"/>
      <c r="AA410" s="42"/>
      <c r="AB410" s="42"/>
      <c r="AC410" s="45"/>
      <c r="AD410" s="42"/>
      <c r="AE410" s="316"/>
      <c r="AF410" s="299"/>
      <c r="AG410" s="163"/>
      <c r="AH410" s="47"/>
      <c r="AI410" s="42"/>
      <c r="AJ410" s="42"/>
      <c r="AK410" s="42"/>
      <c r="AL410" s="42"/>
      <c r="AM410" s="42"/>
      <c r="AP410" s="42"/>
      <c r="AQ410" s="42"/>
      <c r="AR410" s="42"/>
      <c r="AS410" s="42"/>
      <c r="AU410" s="42"/>
    </row>
    <row r="411" spans="1:47" s="40" customFormat="1" ht="16.5">
      <c r="A411" s="15"/>
      <c r="B411" s="15"/>
      <c r="C411" s="15"/>
      <c r="D411" s="15" t="str">
        <f>D410</f>
        <v>MDCM</v>
      </c>
      <c r="E411" s="43"/>
      <c r="F411" s="47"/>
      <c r="G411" s="15" t="s">
        <v>235</v>
      </c>
      <c r="H411" s="15">
        <f t="shared" si="6"/>
        <v>0</v>
      </c>
      <c r="I411" s="114"/>
      <c r="J411" s="15"/>
      <c r="K411" s="45"/>
      <c r="L411" s="45"/>
      <c r="M411" s="45"/>
      <c r="N411" s="42"/>
      <c r="O411" s="45"/>
      <c r="P411" s="45"/>
      <c r="Q411" s="45"/>
      <c r="R411" s="45"/>
      <c r="S411" s="42"/>
      <c r="T411" s="42"/>
      <c r="U411" s="42"/>
      <c r="V411" s="45"/>
      <c r="W411" s="45"/>
      <c r="X411" s="42"/>
      <c r="Y411" s="42"/>
      <c r="Z411" s="42"/>
      <c r="AA411" s="42"/>
      <c r="AB411" s="42"/>
      <c r="AC411" s="45"/>
      <c r="AD411" s="42"/>
      <c r="AE411" s="316"/>
      <c r="AF411" s="299"/>
      <c r="AG411" s="163"/>
      <c r="AH411" s="47"/>
      <c r="AI411" s="42"/>
      <c r="AJ411" s="42"/>
      <c r="AK411" s="42"/>
      <c r="AL411" s="42"/>
      <c r="AM411" s="42"/>
      <c r="AP411" s="42"/>
      <c r="AQ411" s="42"/>
      <c r="AR411" s="42"/>
      <c r="AS411" s="42"/>
      <c r="AU411" s="42"/>
    </row>
    <row r="412" spans="1:47" s="40" customFormat="1" ht="16.5">
      <c r="A412" s="15" t="s">
        <v>96</v>
      </c>
      <c r="B412" s="15">
        <f>IF($E412="","",SUBTOTAL(3,$E$7:E412))</f>
        <v>132</v>
      </c>
      <c r="C412" s="15" t="str">
        <f>A412&amp;"."&amp;B412</f>
        <v>N15.132</v>
      </c>
      <c r="D412" s="15" t="s">
        <v>454</v>
      </c>
      <c r="E412" s="43" t="s">
        <v>104</v>
      </c>
      <c r="F412" s="47" t="s">
        <v>3</v>
      </c>
      <c r="G412" s="15" t="s">
        <v>220</v>
      </c>
      <c r="H412" s="15">
        <f t="shared" si="6"/>
        <v>32880</v>
      </c>
      <c r="I412" s="114"/>
      <c r="J412" s="15"/>
      <c r="K412" s="45">
        <f>VLOOKUP($D412,mắt!$D$9:$N$51,5,0)</f>
        <v>32400</v>
      </c>
      <c r="L412" s="45"/>
      <c r="M412" s="45"/>
      <c r="N412" s="42"/>
      <c r="O412" s="45"/>
      <c r="P412" s="45"/>
      <c r="Q412" s="45">
        <f>VLOOKUP($D412,'DA LIỄU'!$D$11:$N$137,5,0)</f>
        <v>480</v>
      </c>
      <c r="R412" s="45"/>
      <c r="S412" s="42"/>
      <c r="T412" s="42"/>
      <c r="U412" s="42"/>
      <c r="V412" s="45"/>
      <c r="W412" s="45"/>
      <c r="X412" s="42"/>
      <c r="Y412" s="42"/>
      <c r="Z412" s="42"/>
      <c r="AA412" s="42"/>
      <c r="AB412" s="42"/>
      <c r="AC412" s="45"/>
      <c r="AD412" s="42"/>
      <c r="AE412" s="316"/>
      <c r="AF412" s="299"/>
      <c r="AG412" s="163"/>
      <c r="AH412" s="47"/>
      <c r="AI412" s="42" t="str">
        <f>VLOOKUP($D412,mắt!$D$9:$N$51,6,0)</f>
        <v>Sd cho bn phẫu thuật - thủ thuật</v>
      </c>
      <c r="AJ412" s="42"/>
      <c r="AK412" s="42"/>
      <c r="AL412" s="42"/>
      <c r="AM412" s="42"/>
      <c r="AO412" s="40" t="str">
        <f>VLOOKUP($D412,'DA LIỄU'!$D$11:$N$137,6,0)</f>
        <v xml:space="preserve"> Dùng bôi tê thương tổn</v>
      </c>
      <c r="AP412" s="42">
        <f>VLOOKUP($D412,'Nội soi'!$D$9:$N$169,6,0)</f>
        <v>0</v>
      </c>
      <c r="AQ412" s="42"/>
      <c r="AR412" s="42"/>
      <c r="AS412" s="42"/>
      <c r="AU412" s="42"/>
    </row>
    <row r="413" spans="1:47" s="40" customFormat="1" ht="16.5">
      <c r="A413" s="15"/>
      <c r="B413" s="15"/>
      <c r="C413" s="15"/>
      <c r="D413" s="15" t="str">
        <f>D412</f>
        <v>BVST</v>
      </c>
      <c r="E413" s="43"/>
      <c r="F413" s="47"/>
      <c r="G413" s="15" t="s">
        <v>221</v>
      </c>
      <c r="H413" s="15">
        <f t="shared" si="6"/>
        <v>0</v>
      </c>
      <c r="I413" s="114"/>
      <c r="J413" s="15"/>
      <c r="K413" s="45"/>
      <c r="L413" s="45"/>
      <c r="M413" s="45"/>
      <c r="N413" s="42"/>
      <c r="O413" s="45"/>
      <c r="P413" s="45"/>
      <c r="Q413" s="45"/>
      <c r="R413" s="45"/>
      <c r="S413" s="42"/>
      <c r="T413" s="42"/>
      <c r="U413" s="42"/>
      <c r="V413" s="45"/>
      <c r="W413" s="45"/>
      <c r="X413" s="42"/>
      <c r="Y413" s="42"/>
      <c r="Z413" s="42"/>
      <c r="AA413" s="42"/>
      <c r="AB413" s="42"/>
      <c r="AC413" s="45"/>
      <c r="AD413" s="42"/>
      <c r="AE413" s="316"/>
      <c r="AF413" s="299"/>
      <c r="AG413" s="163"/>
      <c r="AH413" s="47"/>
      <c r="AI413" s="42"/>
      <c r="AJ413" s="42"/>
      <c r="AK413" s="42"/>
      <c r="AL413" s="42"/>
      <c r="AM413" s="42"/>
      <c r="AP413" s="42"/>
      <c r="AQ413" s="42"/>
      <c r="AR413" s="42"/>
      <c r="AS413" s="42"/>
      <c r="AU413" s="42"/>
    </row>
    <row r="414" spans="1:47" s="40" customFormat="1" ht="16.5">
      <c r="A414" s="15"/>
      <c r="B414" s="15"/>
      <c r="C414" s="15"/>
      <c r="D414" s="15" t="str">
        <f>D413</f>
        <v>BVST</v>
      </c>
      <c r="E414" s="43"/>
      <c r="F414" s="47"/>
      <c r="G414" s="15" t="s">
        <v>235</v>
      </c>
      <c r="H414" s="15">
        <f t="shared" si="6"/>
        <v>0</v>
      </c>
      <c r="I414" s="114"/>
      <c r="J414" s="15"/>
      <c r="K414" s="45"/>
      <c r="L414" s="45"/>
      <c r="M414" s="45"/>
      <c r="N414" s="42"/>
      <c r="O414" s="45"/>
      <c r="P414" s="45"/>
      <c r="Q414" s="45"/>
      <c r="R414" s="45"/>
      <c r="S414" s="42"/>
      <c r="T414" s="42"/>
      <c r="U414" s="42"/>
      <c r="V414" s="45"/>
      <c r="W414" s="45"/>
      <c r="X414" s="42"/>
      <c r="Y414" s="42"/>
      <c r="Z414" s="42"/>
      <c r="AA414" s="42"/>
      <c r="AB414" s="42"/>
      <c r="AC414" s="45"/>
      <c r="AD414" s="42"/>
      <c r="AE414" s="316"/>
      <c r="AF414" s="299"/>
      <c r="AG414" s="163"/>
      <c r="AH414" s="47"/>
      <c r="AI414" s="42"/>
      <c r="AJ414" s="42"/>
      <c r="AK414" s="42"/>
      <c r="AL414" s="42"/>
      <c r="AM414" s="42"/>
      <c r="AP414" s="42"/>
      <c r="AQ414" s="42"/>
      <c r="AR414" s="42"/>
      <c r="AS414" s="42"/>
      <c r="AU414" s="42"/>
    </row>
    <row r="415" spans="1:47" s="40" customFormat="1" ht="33">
      <c r="A415" s="15" t="s">
        <v>96</v>
      </c>
      <c r="B415" s="15">
        <f>IF($E415="","",SUBTOTAL(3,$E$7:E415))</f>
        <v>133</v>
      </c>
      <c r="C415" s="15" t="str">
        <f>A415&amp;"."&amp;B415</f>
        <v>N15.133</v>
      </c>
      <c r="D415" s="15" t="s">
        <v>455</v>
      </c>
      <c r="E415" s="43" t="s">
        <v>105</v>
      </c>
      <c r="F415" s="47" t="s">
        <v>3</v>
      </c>
      <c r="G415" s="15" t="s">
        <v>220</v>
      </c>
      <c r="H415" s="15">
        <f t="shared" si="6"/>
        <v>7200</v>
      </c>
      <c r="I415" s="114"/>
      <c r="J415" s="15"/>
      <c r="K415" s="45"/>
      <c r="L415" s="45"/>
      <c r="M415" s="45"/>
      <c r="N415" s="42"/>
      <c r="O415" s="45"/>
      <c r="P415" s="45"/>
      <c r="Q415" s="45"/>
      <c r="R415" s="45"/>
      <c r="S415" s="42"/>
      <c r="T415" s="42"/>
      <c r="U415" s="42"/>
      <c r="V415" s="45"/>
      <c r="W415" s="45">
        <f>VLOOKUP($D415,sản!$D$9:$N$52,5,0)</f>
        <v>7200</v>
      </c>
      <c r="X415" s="45"/>
      <c r="Y415" s="45"/>
      <c r="Z415" s="42"/>
      <c r="AA415" s="42"/>
      <c r="AB415" s="42"/>
      <c r="AC415" s="45"/>
      <c r="AD415" s="42"/>
      <c r="AE415" s="316"/>
      <c r="AF415" s="299"/>
      <c r="AG415" s="163"/>
      <c r="AH415" s="47"/>
      <c r="AI415" s="42"/>
      <c r="AJ415" s="42"/>
      <c r="AK415" s="42"/>
      <c r="AL415" s="42"/>
      <c r="AM415" s="42"/>
      <c r="AP415" s="42">
        <f>VLOOKUP($D415,'Nội soi'!$D$9:$N$169,6,0)</f>
        <v>0</v>
      </c>
      <c r="AQ415" s="42"/>
      <c r="AR415" s="42"/>
      <c r="AS415" s="42"/>
      <c r="AU415" s="42" t="str">
        <f>VLOOKUP($D415,sản!$D$9:$N$52,6,0)</f>
        <v>Soi nhuộm khí hư</v>
      </c>
    </row>
    <row r="416" spans="1:47" s="40" customFormat="1" ht="16.5">
      <c r="A416" s="15"/>
      <c r="B416" s="15"/>
      <c r="C416" s="15"/>
      <c r="D416" s="15" t="str">
        <f>D415</f>
        <v>TBLD</v>
      </c>
      <c r="E416" s="43"/>
      <c r="F416" s="47"/>
      <c r="G416" s="15" t="s">
        <v>221</v>
      </c>
      <c r="H416" s="15">
        <f t="shared" si="6"/>
        <v>0</v>
      </c>
      <c r="I416" s="114"/>
      <c r="J416" s="15"/>
      <c r="K416" s="45"/>
      <c r="L416" s="45"/>
      <c r="M416" s="45"/>
      <c r="N416" s="42"/>
      <c r="O416" s="45"/>
      <c r="P416" s="45"/>
      <c r="Q416" s="45"/>
      <c r="R416" s="45"/>
      <c r="S416" s="42"/>
      <c r="T416" s="42"/>
      <c r="U416" s="42"/>
      <c r="V416" s="45"/>
      <c r="W416" s="45"/>
      <c r="X416" s="42"/>
      <c r="Y416" s="42"/>
      <c r="Z416" s="42"/>
      <c r="AA416" s="42"/>
      <c r="AB416" s="42"/>
      <c r="AC416" s="45"/>
      <c r="AD416" s="42"/>
      <c r="AE416" s="316"/>
      <c r="AF416" s="299"/>
      <c r="AG416" s="163"/>
      <c r="AH416" s="47"/>
      <c r="AI416" s="42"/>
      <c r="AJ416" s="42"/>
      <c r="AK416" s="42"/>
      <c r="AL416" s="42"/>
      <c r="AM416" s="42"/>
      <c r="AP416" s="42"/>
      <c r="AQ416" s="42"/>
      <c r="AR416" s="42"/>
      <c r="AS416" s="42"/>
      <c r="AU416" s="42"/>
    </row>
    <row r="417" spans="1:47" s="40" customFormat="1" ht="16.5">
      <c r="A417" s="15"/>
      <c r="B417" s="15"/>
      <c r="C417" s="15"/>
      <c r="D417" s="15" t="str">
        <f>D416</f>
        <v>TBLD</v>
      </c>
      <c r="E417" s="43"/>
      <c r="F417" s="47"/>
      <c r="G417" s="15" t="s">
        <v>235</v>
      </c>
      <c r="H417" s="15">
        <f t="shared" si="6"/>
        <v>0</v>
      </c>
      <c r="I417" s="114"/>
      <c r="J417" s="15"/>
      <c r="K417" s="45"/>
      <c r="L417" s="45"/>
      <c r="M417" s="45"/>
      <c r="N417" s="42"/>
      <c r="O417" s="45"/>
      <c r="P417" s="45"/>
      <c r="Q417" s="45"/>
      <c r="R417" s="45"/>
      <c r="S417" s="42"/>
      <c r="T417" s="42"/>
      <c r="U417" s="42"/>
      <c r="V417" s="45"/>
      <c r="W417" s="45"/>
      <c r="X417" s="42"/>
      <c r="Y417" s="42"/>
      <c r="Z417" s="42"/>
      <c r="AA417" s="42"/>
      <c r="AB417" s="42"/>
      <c r="AC417" s="45"/>
      <c r="AD417" s="42"/>
      <c r="AE417" s="316"/>
      <c r="AF417" s="299"/>
      <c r="AG417" s="163"/>
      <c r="AH417" s="47"/>
      <c r="AI417" s="42"/>
      <c r="AJ417" s="42"/>
      <c r="AK417" s="42"/>
      <c r="AL417" s="42"/>
      <c r="AM417" s="42"/>
      <c r="AP417" s="42"/>
      <c r="AQ417" s="42"/>
      <c r="AR417" s="42"/>
      <c r="AS417" s="42"/>
      <c r="AU417" s="42"/>
    </row>
    <row r="418" spans="1:47" s="40" customFormat="1" ht="49.5">
      <c r="A418" s="15" t="s">
        <v>96</v>
      </c>
      <c r="B418" s="15">
        <f>IF($E418="","",SUBTOTAL(3,$E$7:E418))</f>
        <v>134</v>
      </c>
      <c r="C418" s="15" t="str">
        <f>A418&amp;"."&amp;B418</f>
        <v>N15.134</v>
      </c>
      <c r="D418" s="15" t="s">
        <v>456</v>
      </c>
      <c r="E418" s="43" t="s">
        <v>276</v>
      </c>
      <c r="F418" s="47" t="s">
        <v>3</v>
      </c>
      <c r="G418" s="15" t="s">
        <v>220</v>
      </c>
      <c r="H418" s="15">
        <f t="shared" si="6"/>
        <v>3000</v>
      </c>
      <c r="I418" s="114"/>
      <c r="J418" s="15"/>
      <c r="K418" s="45"/>
      <c r="L418" s="45"/>
      <c r="M418" s="45"/>
      <c r="N418" s="42"/>
      <c r="O418" s="45"/>
      <c r="P418" s="45"/>
      <c r="Q418" s="45"/>
      <c r="R418" s="45"/>
      <c r="S418" s="42"/>
      <c r="T418" s="42"/>
      <c r="U418" s="42"/>
      <c r="V418" s="45"/>
      <c r="W418" s="45">
        <f>VLOOKUP($D418,sản!$D$9:$N$52,5,0)</f>
        <v>3000</v>
      </c>
      <c r="X418" s="45"/>
      <c r="Y418" s="45"/>
      <c r="Z418" s="42"/>
      <c r="AA418" s="42"/>
      <c r="AB418" s="42"/>
      <c r="AC418" s="45"/>
      <c r="AD418" s="42"/>
      <c r="AE418" s="316"/>
      <c r="AF418" s="299"/>
      <c r="AG418" s="163"/>
      <c r="AH418" s="47"/>
      <c r="AI418" s="42"/>
      <c r="AJ418" s="42"/>
      <c r="AK418" s="42"/>
      <c r="AL418" s="42"/>
      <c r="AM418" s="42"/>
      <c r="AP418" s="42">
        <f>VLOOKUP($D418,'Nội soi'!$D$9:$N$169,6,0)</f>
        <v>0</v>
      </c>
      <c r="AQ418" s="42"/>
      <c r="AR418" s="42"/>
      <c r="AS418" s="42"/>
      <c r="AU418" s="42" t="str">
        <f>VLOOKUP($D418,sản!$D$9:$N$52,6,0)</f>
        <v>Làm pap's</v>
      </c>
    </row>
    <row r="419" spans="1:47" s="40" customFormat="1" ht="16.5">
      <c r="A419" s="15"/>
      <c r="B419" s="15"/>
      <c r="C419" s="15"/>
      <c r="D419" s="15" t="str">
        <f>D418</f>
        <v>QPAD</v>
      </c>
      <c r="E419" s="43"/>
      <c r="F419" s="47"/>
      <c r="G419" s="15" t="s">
        <v>221</v>
      </c>
      <c r="H419" s="15">
        <f t="shared" si="6"/>
        <v>0</v>
      </c>
      <c r="I419" s="114"/>
      <c r="J419" s="15"/>
      <c r="K419" s="45"/>
      <c r="L419" s="45"/>
      <c r="M419" s="45"/>
      <c r="N419" s="42"/>
      <c r="O419" s="45"/>
      <c r="P419" s="45"/>
      <c r="Q419" s="45"/>
      <c r="R419" s="45"/>
      <c r="S419" s="42"/>
      <c r="T419" s="42"/>
      <c r="U419" s="42"/>
      <c r="V419" s="45"/>
      <c r="W419" s="45"/>
      <c r="X419" s="42"/>
      <c r="Y419" s="42"/>
      <c r="Z419" s="42"/>
      <c r="AA419" s="42"/>
      <c r="AB419" s="42"/>
      <c r="AC419" s="45"/>
      <c r="AD419" s="42"/>
      <c r="AE419" s="316"/>
      <c r="AF419" s="299"/>
      <c r="AG419" s="163"/>
      <c r="AH419" s="47"/>
      <c r="AI419" s="42"/>
      <c r="AJ419" s="42"/>
      <c r="AK419" s="42"/>
      <c r="AL419" s="42"/>
      <c r="AM419" s="42"/>
      <c r="AP419" s="42"/>
      <c r="AQ419" s="42"/>
      <c r="AR419" s="42"/>
      <c r="AS419" s="42"/>
      <c r="AU419" s="42"/>
    </row>
    <row r="420" spans="1:47" s="40" customFormat="1" ht="16.5">
      <c r="A420" s="15"/>
      <c r="B420" s="15"/>
      <c r="C420" s="15"/>
      <c r="D420" s="15" t="str">
        <f>D419</f>
        <v>QPAD</v>
      </c>
      <c r="E420" s="43"/>
      <c r="F420" s="47"/>
      <c r="G420" s="15" t="s">
        <v>235</v>
      </c>
      <c r="H420" s="15">
        <f t="shared" si="6"/>
        <v>0</v>
      </c>
      <c r="I420" s="114"/>
      <c r="J420" s="15"/>
      <c r="K420" s="45"/>
      <c r="L420" s="45"/>
      <c r="M420" s="45"/>
      <c r="N420" s="42"/>
      <c r="O420" s="45"/>
      <c r="P420" s="45"/>
      <c r="Q420" s="45"/>
      <c r="R420" s="45"/>
      <c r="S420" s="42"/>
      <c r="T420" s="42"/>
      <c r="U420" s="42"/>
      <c r="V420" s="45"/>
      <c r="W420" s="45"/>
      <c r="X420" s="42"/>
      <c r="Y420" s="42"/>
      <c r="Z420" s="42"/>
      <c r="AA420" s="42"/>
      <c r="AB420" s="42"/>
      <c r="AC420" s="45"/>
      <c r="AD420" s="42"/>
      <c r="AE420" s="316"/>
      <c r="AF420" s="299"/>
      <c r="AG420" s="163"/>
      <c r="AH420" s="47"/>
      <c r="AI420" s="42"/>
      <c r="AJ420" s="42"/>
      <c r="AK420" s="42"/>
      <c r="AL420" s="42"/>
      <c r="AM420" s="42"/>
      <c r="AP420" s="42"/>
      <c r="AQ420" s="42"/>
      <c r="AR420" s="42"/>
      <c r="AS420" s="42"/>
      <c r="AU420" s="42"/>
    </row>
    <row r="421" spans="1:47" s="40" customFormat="1" ht="16.5">
      <c r="A421" s="15" t="s">
        <v>96</v>
      </c>
      <c r="B421" s="15">
        <f>IF($E421="","",SUBTOTAL(3,$E$7:E421))</f>
        <v>135</v>
      </c>
      <c r="C421" s="15" t="str">
        <f>A421&amp;"."&amp;B421</f>
        <v>N15.135</v>
      </c>
      <c r="D421" s="15" t="s">
        <v>457</v>
      </c>
      <c r="E421" s="43" t="s">
        <v>106</v>
      </c>
      <c r="F421" s="47" t="s">
        <v>3</v>
      </c>
      <c r="G421" s="15" t="s">
        <v>220</v>
      </c>
      <c r="H421" s="15">
        <f t="shared" si="6"/>
        <v>3600</v>
      </c>
      <c r="I421" s="114"/>
      <c r="J421" s="15"/>
      <c r="K421" s="45"/>
      <c r="L421" s="45"/>
      <c r="M421" s="45"/>
      <c r="N421" s="42"/>
      <c r="O421" s="45"/>
      <c r="P421" s="45"/>
      <c r="Q421" s="45"/>
      <c r="R421" s="45"/>
      <c r="S421" s="45">
        <f>VLOOKUP($D421,cđha!$D$17:$N$169,5,0)</f>
        <v>3600</v>
      </c>
      <c r="T421" s="42"/>
      <c r="U421" s="42"/>
      <c r="V421" s="45"/>
      <c r="W421" s="45"/>
      <c r="X421" s="42"/>
      <c r="Y421" s="42"/>
      <c r="Z421" s="42"/>
      <c r="AA421" s="42"/>
      <c r="AB421" s="42"/>
      <c r="AC421" s="45"/>
      <c r="AD421" s="42"/>
      <c r="AE421" s="316"/>
      <c r="AF421" s="299"/>
      <c r="AG421" s="163"/>
      <c r="AH421" s="47"/>
      <c r="AI421" s="42"/>
      <c r="AJ421" s="42"/>
      <c r="AK421" s="42"/>
      <c r="AL421" s="42"/>
      <c r="AM421" s="42"/>
      <c r="AP421" s="42">
        <f>VLOOKUP($D421,'Nội soi'!$D$9:$N$169,6,0)</f>
        <v>0</v>
      </c>
      <c r="AQ421" s="42" t="str">
        <f>VLOOKUP($D421,cđha!$D$17:$N$169,6,0)</f>
        <v>sử dụng bọc đầu dò 
chống nhiễm khuẩn</v>
      </c>
      <c r="AR421" s="42"/>
      <c r="AS421" s="42"/>
      <c r="AU421" s="42"/>
    </row>
    <row r="422" spans="1:47" s="40" customFormat="1" ht="16.5">
      <c r="A422" s="15"/>
      <c r="B422" s="15"/>
      <c r="C422" s="15"/>
      <c r="D422" s="15" t="str">
        <f>D421</f>
        <v>BACS</v>
      </c>
      <c r="E422" s="43"/>
      <c r="F422" s="47"/>
      <c r="G422" s="15" t="s">
        <v>221</v>
      </c>
      <c r="H422" s="15">
        <f t="shared" si="6"/>
        <v>0</v>
      </c>
      <c r="I422" s="114"/>
      <c r="J422" s="15"/>
      <c r="K422" s="45"/>
      <c r="L422" s="45"/>
      <c r="M422" s="45"/>
      <c r="N422" s="42"/>
      <c r="O422" s="45"/>
      <c r="P422" s="45"/>
      <c r="Q422" s="45"/>
      <c r="R422" s="45"/>
      <c r="S422" s="42"/>
      <c r="T422" s="42"/>
      <c r="U422" s="42"/>
      <c r="V422" s="45"/>
      <c r="W422" s="45"/>
      <c r="X422" s="42"/>
      <c r="Y422" s="42"/>
      <c r="Z422" s="42"/>
      <c r="AA422" s="42"/>
      <c r="AB422" s="42"/>
      <c r="AC422" s="45"/>
      <c r="AD422" s="42"/>
      <c r="AE422" s="316"/>
      <c r="AF422" s="299"/>
      <c r="AG422" s="163"/>
      <c r="AH422" s="47"/>
      <c r="AI422" s="42"/>
      <c r="AJ422" s="42"/>
      <c r="AK422" s="42"/>
      <c r="AL422" s="42"/>
      <c r="AM422" s="42"/>
      <c r="AP422" s="42"/>
      <c r="AQ422" s="42"/>
      <c r="AR422" s="42"/>
      <c r="AS422" s="42"/>
      <c r="AU422" s="42"/>
    </row>
    <row r="423" spans="1:47" s="40" customFormat="1" ht="16.5">
      <c r="A423" s="15"/>
      <c r="B423" s="15"/>
      <c r="C423" s="15"/>
      <c r="D423" s="15" t="str">
        <f>D422</f>
        <v>BACS</v>
      </c>
      <c r="E423" s="43"/>
      <c r="F423" s="47"/>
      <c r="G423" s="15" t="s">
        <v>235</v>
      </c>
      <c r="H423" s="15">
        <f t="shared" si="6"/>
        <v>0</v>
      </c>
      <c r="I423" s="114"/>
      <c r="J423" s="15"/>
      <c r="K423" s="45"/>
      <c r="L423" s="45"/>
      <c r="M423" s="45"/>
      <c r="N423" s="42"/>
      <c r="O423" s="45"/>
      <c r="P423" s="45"/>
      <c r="Q423" s="45"/>
      <c r="R423" s="45"/>
      <c r="S423" s="42"/>
      <c r="T423" s="42"/>
      <c r="U423" s="42"/>
      <c r="V423" s="45"/>
      <c r="W423" s="45"/>
      <c r="X423" s="42"/>
      <c r="Y423" s="42"/>
      <c r="Z423" s="42"/>
      <c r="AA423" s="42"/>
      <c r="AB423" s="42"/>
      <c r="AC423" s="45"/>
      <c r="AD423" s="42"/>
      <c r="AE423" s="316"/>
      <c r="AF423" s="299"/>
      <c r="AG423" s="163"/>
      <c r="AH423" s="47"/>
      <c r="AI423" s="42"/>
      <c r="AJ423" s="42"/>
      <c r="AK423" s="42"/>
      <c r="AL423" s="42"/>
      <c r="AM423" s="42"/>
      <c r="AP423" s="42"/>
      <c r="AQ423" s="42"/>
      <c r="AR423" s="42"/>
      <c r="AS423" s="42"/>
      <c r="AU423" s="42"/>
    </row>
    <row r="424" spans="1:47" s="40" customFormat="1" ht="49.5">
      <c r="A424" s="15" t="s">
        <v>96</v>
      </c>
      <c r="B424" s="15">
        <f>IF($E424="","",SUBTOTAL(3,$E$7:E424))</f>
        <v>136</v>
      </c>
      <c r="C424" s="15" t="str">
        <f>A424&amp;"."&amp;B424</f>
        <v>N15.136</v>
      </c>
      <c r="D424" s="15" t="s">
        <v>458</v>
      </c>
      <c r="E424" s="43" t="s">
        <v>279</v>
      </c>
      <c r="F424" s="47" t="s">
        <v>3</v>
      </c>
      <c r="G424" s="15" t="s">
        <v>220</v>
      </c>
      <c r="H424" s="15">
        <f t="shared" si="6"/>
        <v>600</v>
      </c>
      <c r="I424" s="114"/>
      <c r="J424" s="15"/>
      <c r="K424" s="45"/>
      <c r="L424" s="45"/>
      <c r="M424" s="45"/>
      <c r="N424" s="42"/>
      <c r="O424" s="45"/>
      <c r="P424" s="45"/>
      <c r="Q424" s="45"/>
      <c r="R424" s="45"/>
      <c r="S424" s="42"/>
      <c r="T424" s="42"/>
      <c r="U424" s="42"/>
      <c r="V424" s="45"/>
      <c r="W424" s="45">
        <f>VLOOKUP($D424,sản!$D$9:$N$52,5,0)</f>
        <v>600</v>
      </c>
      <c r="X424" s="45"/>
      <c r="Y424" s="45"/>
      <c r="Z424" s="42"/>
      <c r="AA424" s="42"/>
      <c r="AB424" s="42"/>
      <c r="AC424" s="45"/>
      <c r="AD424" s="42"/>
      <c r="AE424" s="316"/>
      <c r="AF424" s="299"/>
      <c r="AG424" s="163"/>
      <c r="AH424" s="47"/>
      <c r="AI424" s="42"/>
      <c r="AJ424" s="42"/>
      <c r="AK424" s="42"/>
      <c r="AL424" s="42"/>
      <c r="AM424" s="42"/>
      <c r="AP424" s="42">
        <f>VLOOKUP($D424,'Nội soi'!$D$9:$N$169,6,0)</f>
        <v>0</v>
      </c>
      <c r="AQ424" s="42"/>
      <c r="AR424" s="42"/>
      <c r="AS424" s="42"/>
      <c r="AU424" s="42" t="str">
        <f>VLOOKUP($D424,sản!$D$9:$N$52,6,0)</f>
        <v>Đặt vòng</v>
      </c>
    </row>
    <row r="425" spans="1:47" s="40" customFormat="1" ht="16.5">
      <c r="A425" s="15"/>
      <c r="B425" s="15"/>
      <c r="C425" s="15"/>
      <c r="D425" s="15" t="str">
        <f>D424</f>
        <v>VTTT</v>
      </c>
      <c r="E425" s="43"/>
      <c r="F425" s="47"/>
      <c r="G425" s="15" t="s">
        <v>221</v>
      </c>
      <c r="H425" s="15">
        <f t="shared" si="6"/>
        <v>0</v>
      </c>
      <c r="I425" s="114"/>
      <c r="J425" s="15"/>
      <c r="K425" s="45"/>
      <c r="L425" s="45"/>
      <c r="M425" s="45"/>
      <c r="N425" s="42"/>
      <c r="O425" s="45"/>
      <c r="P425" s="45"/>
      <c r="Q425" s="45"/>
      <c r="R425" s="45"/>
      <c r="S425" s="42"/>
      <c r="T425" s="42"/>
      <c r="U425" s="42"/>
      <c r="V425" s="45"/>
      <c r="W425" s="45"/>
      <c r="X425" s="42"/>
      <c r="Y425" s="42"/>
      <c r="Z425" s="42"/>
      <c r="AA425" s="42"/>
      <c r="AB425" s="42"/>
      <c r="AC425" s="45"/>
      <c r="AD425" s="42"/>
      <c r="AE425" s="316"/>
      <c r="AF425" s="299"/>
      <c r="AG425" s="163"/>
      <c r="AH425" s="47"/>
      <c r="AI425" s="42"/>
      <c r="AJ425" s="42"/>
      <c r="AK425" s="42"/>
      <c r="AL425" s="42"/>
      <c r="AM425" s="42"/>
      <c r="AP425" s="42"/>
      <c r="AQ425" s="42"/>
      <c r="AR425" s="42"/>
      <c r="AS425" s="42"/>
      <c r="AU425" s="42"/>
    </row>
    <row r="426" spans="1:47" s="40" customFormat="1" ht="16.5">
      <c r="A426" s="15"/>
      <c r="B426" s="15"/>
      <c r="C426" s="15"/>
      <c r="D426" s="15" t="str">
        <f>D425</f>
        <v>VTTT</v>
      </c>
      <c r="E426" s="43"/>
      <c r="F426" s="47"/>
      <c r="G426" s="15" t="s">
        <v>235</v>
      </c>
      <c r="H426" s="15">
        <f t="shared" si="6"/>
        <v>0</v>
      </c>
      <c r="I426" s="114"/>
      <c r="J426" s="15"/>
      <c r="K426" s="45"/>
      <c r="L426" s="45"/>
      <c r="M426" s="45"/>
      <c r="N426" s="42"/>
      <c r="O426" s="45"/>
      <c r="P426" s="45"/>
      <c r="Q426" s="45"/>
      <c r="R426" s="45"/>
      <c r="S426" s="42"/>
      <c r="T426" s="42"/>
      <c r="U426" s="42"/>
      <c r="V426" s="45"/>
      <c r="W426" s="45"/>
      <c r="X426" s="42"/>
      <c r="Y426" s="42"/>
      <c r="Z426" s="42"/>
      <c r="AA426" s="42"/>
      <c r="AB426" s="42"/>
      <c r="AC426" s="45"/>
      <c r="AD426" s="42"/>
      <c r="AE426" s="316"/>
      <c r="AF426" s="299"/>
      <c r="AG426" s="163"/>
      <c r="AH426" s="47"/>
      <c r="AI426" s="42"/>
      <c r="AJ426" s="42"/>
      <c r="AK426" s="42"/>
      <c r="AL426" s="42"/>
      <c r="AM426" s="42"/>
      <c r="AP426" s="42"/>
      <c r="AQ426" s="42"/>
      <c r="AR426" s="42"/>
      <c r="AS426" s="42"/>
      <c r="AU426" s="42"/>
    </row>
    <row r="427" spans="1:47" s="40" customFormat="1" ht="82.5">
      <c r="A427" s="15" t="s">
        <v>96</v>
      </c>
      <c r="B427" s="15">
        <f>IF($E427="","",SUBTOTAL(3,$E$7:E427))</f>
        <v>137</v>
      </c>
      <c r="C427" s="15" t="str">
        <f>A427&amp;"."&amp;B427</f>
        <v>N15.137</v>
      </c>
      <c r="D427" s="15" t="s">
        <v>459</v>
      </c>
      <c r="E427" s="43" t="s">
        <v>256</v>
      </c>
      <c r="F427" s="47" t="s">
        <v>3</v>
      </c>
      <c r="G427" s="15" t="s">
        <v>220</v>
      </c>
      <c r="H427" s="15">
        <f t="shared" si="6"/>
        <v>48</v>
      </c>
      <c r="I427" s="114"/>
      <c r="J427" s="44">
        <f>VLOOKUP($D427,GMHS!$D$9:$N$75,5,0)</f>
        <v>48</v>
      </c>
      <c r="K427" s="45"/>
      <c r="L427" s="45"/>
      <c r="M427" s="45"/>
      <c r="N427" s="42"/>
      <c r="O427" s="45"/>
      <c r="P427" s="45"/>
      <c r="Q427" s="45"/>
      <c r="R427" s="45"/>
      <c r="S427" s="42"/>
      <c r="T427" s="42"/>
      <c r="U427" s="42"/>
      <c r="V427" s="45"/>
      <c r="W427" s="45"/>
      <c r="X427" s="42"/>
      <c r="Y427" s="42"/>
      <c r="Z427" s="42"/>
      <c r="AA427" s="42"/>
      <c r="AB427" s="42"/>
      <c r="AC427" s="45"/>
      <c r="AD427" s="42"/>
      <c r="AE427" s="316"/>
      <c r="AF427" s="299"/>
      <c r="AG427" s="163"/>
      <c r="AH427" s="47" t="str">
        <f>VLOOKUP($D427,GMHS!$D$9:$N$75,6,0)</f>
        <v>Dụng cụ đặt tái tạo thành bụng, bẹn trong phẫu thuật</v>
      </c>
      <c r="AI427" s="42"/>
      <c r="AJ427" s="42"/>
      <c r="AK427" s="42"/>
      <c r="AL427" s="42"/>
      <c r="AM427" s="42"/>
      <c r="AP427" s="42">
        <f>VLOOKUP($D427,'Nội soi'!$D$9:$N$169,6,0)</f>
        <v>0</v>
      </c>
      <c r="AQ427" s="42"/>
      <c r="AR427" s="42"/>
      <c r="AS427" s="42"/>
      <c r="AU427" s="42"/>
    </row>
    <row r="428" spans="1:47" s="40" customFormat="1" ht="16.5">
      <c r="A428" s="15"/>
      <c r="B428" s="15"/>
      <c r="C428" s="15"/>
      <c r="D428" s="15" t="str">
        <f>D427</f>
        <v>LTVB</v>
      </c>
      <c r="E428" s="43"/>
      <c r="F428" s="47"/>
      <c r="G428" s="15" t="s">
        <v>221</v>
      </c>
      <c r="H428" s="15">
        <f t="shared" si="6"/>
        <v>0</v>
      </c>
      <c r="I428" s="114"/>
      <c r="J428" s="15"/>
      <c r="K428" s="45"/>
      <c r="L428" s="45"/>
      <c r="M428" s="45"/>
      <c r="N428" s="42"/>
      <c r="O428" s="45"/>
      <c r="P428" s="45"/>
      <c r="Q428" s="45"/>
      <c r="R428" s="45"/>
      <c r="S428" s="42"/>
      <c r="T428" s="42"/>
      <c r="U428" s="42"/>
      <c r="V428" s="45"/>
      <c r="W428" s="45"/>
      <c r="X428" s="42"/>
      <c r="Y428" s="42"/>
      <c r="Z428" s="42"/>
      <c r="AA428" s="42"/>
      <c r="AB428" s="42"/>
      <c r="AC428" s="45"/>
      <c r="AD428" s="42"/>
      <c r="AE428" s="316"/>
      <c r="AF428" s="299"/>
      <c r="AG428" s="163"/>
      <c r="AH428" s="47"/>
      <c r="AI428" s="42"/>
      <c r="AJ428" s="42"/>
      <c r="AK428" s="42"/>
      <c r="AL428" s="42"/>
      <c r="AM428" s="42"/>
      <c r="AP428" s="42"/>
      <c r="AQ428" s="42"/>
      <c r="AR428" s="42"/>
      <c r="AS428" s="42"/>
      <c r="AU428" s="42"/>
    </row>
    <row r="429" spans="1:47" s="40" customFormat="1" ht="16.5">
      <c r="A429" s="15"/>
      <c r="B429" s="15"/>
      <c r="C429" s="15"/>
      <c r="D429" s="15" t="str">
        <f>D428</f>
        <v>LTVB</v>
      </c>
      <c r="E429" s="43"/>
      <c r="F429" s="47"/>
      <c r="G429" s="15" t="s">
        <v>235</v>
      </c>
      <c r="H429" s="15">
        <f t="shared" si="6"/>
        <v>0</v>
      </c>
      <c r="I429" s="114"/>
      <c r="J429" s="15"/>
      <c r="K429" s="45"/>
      <c r="L429" s="45"/>
      <c r="M429" s="45"/>
      <c r="N429" s="42"/>
      <c r="O429" s="45"/>
      <c r="P429" s="45"/>
      <c r="Q429" s="45"/>
      <c r="R429" s="45"/>
      <c r="S429" s="42"/>
      <c r="T429" s="42"/>
      <c r="U429" s="42"/>
      <c r="V429" s="45"/>
      <c r="W429" s="45"/>
      <c r="X429" s="42"/>
      <c r="Y429" s="42"/>
      <c r="Z429" s="42"/>
      <c r="AA429" s="42"/>
      <c r="AB429" s="42"/>
      <c r="AC429" s="45"/>
      <c r="AD429" s="42"/>
      <c r="AE429" s="316"/>
      <c r="AF429" s="299"/>
      <c r="AG429" s="163"/>
      <c r="AH429" s="47"/>
      <c r="AI429" s="42"/>
      <c r="AJ429" s="42"/>
      <c r="AK429" s="42"/>
      <c r="AL429" s="42"/>
      <c r="AM429" s="42"/>
      <c r="AP429" s="42"/>
      <c r="AQ429" s="42"/>
      <c r="AR429" s="42"/>
      <c r="AS429" s="42"/>
      <c r="AU429" s="42"/>
    </row>
    <row r="430" spans="1:47" s="40" customFormat="1" ht="33">
      <c r="A430" s="15" t="s">
        <v>96</v>
      </c>
      <c r="B430" s="15">
        <f>IF($E430="","",SUBTOTAL(3,$E$7:E430))</f>
        <v>138</v>
      </c>
      <c r="C430" s="15" t="str">
        <f>A430&amp;"."&amp;B430</f>
        <v>N15.138</v>
      </c>
      <c r="D430" s="15" t="s">
        <v>460</v>
      </c>
      <c r="E430" s="43" t="s">
        <v>194</v>
      </c>
      <c r="F430" s="47" t="s">
        <v>3</v>
      </c>
      <c r="G430" s="15" t="s">
        <v>220</v>
      </c>
      <c r="H430" s="15">
        <f t="shared" si="6"/>
        <v>180</v>
      </c>
      <c r="I430" s="114"/>
      <c r="J430" s="44">
        <f>VLOOKUP($D430,GMHS!$D$9:$N$75,5,0)</f>
        <v>180</v>
      </c>
      <c r="K430" s="45"/>
      <c r="L430" s="45"/>
      <c r="M430" s="45"/>
      <c r="N430" s="42"/>
      <c r="O430" s="45"/>
      <c r="P430" s="45"/>
      <c r="Q430" s="45"/>
      <c r="R430" s="45"/>
      <c r="S430" s="42"/>
      <c r="T430" s="42"/>
      <c r="U430" s="42"/>
      <c r="V430" s="45"/>
      <c r="W430" s="45"/>
      <c r="X430" s="42"/>
      <c r="Y430" s="42"/>
      <c r="Z430" s="42"/>
      <c r="AA430" s="42"/>
      <c r="AB430" s="42"/>
      <c r="AC430" s="45"/>
      <c r="AD430" s="42"/>
      <c r="AE430" s="316"/>
      <c r="AF430" s="299"/>
      <c r="AG430" s="163"/>
      <c r="AH430" s="47" t="str">
        <f>VLOOKUP($D430,GMHS!$D$9:$N$75,6,0)</f>
        <v>Phẫu thuật trĩ</v>
      </c>
      <c r="AI430" s="42"/>
      <c r="AJ430" s="42"/>
      <c r="AK430" s="42"/>
      <c r="AL430" s="42"/>
      <c r="AM430" s="42"/>
      <c r="AP430" s="42">
        <f>VLOOKUP($D430,'Nội soi'!$D$9:$N$169,6,0)</f>
        <v>0</v>
      </c>
      <c r="AQ430" s="42"/>
      <c r="AR430" s="42"/>
      <c r="AS430" s="42"/>
      <c r="AU430" s="42"/>
    </row>
    <row r="431" spans="1:47" s="40" customFormat="1" ht="16.5">
      <c r="A431" s="15"/>
      <c r="B431" s="15"/>
      <c r="C431" s="15"/>
      <c r="D431" s="15" t="str">
        <f>D430</f>
        <v>LOGO</v>
      </c>
      <c r="E431" s="43"/>
      <c r="F431" s="47"/>
      <c r="G431" s="15" t="s">
        <v>221</v>
      </c>
      <c r="H431" s="15">
        <f t="shared" si="6"/>
        <v>0</v>
      </c>
      <c r="I431" s="114"/>
      <c r="J431" s="15"/>
      <c r="K431" s="45"/>
      <c r="L431" s="45"/>
      <c r="M431" s="45"/>
      <c r="N431" s="42"/>
      <c r="O431" s="45"/>
      <c r="P431" s="45"/>
      <c r="Q431" s="45"/>
      <c r="R431" s="45"/>
      <c r="S431" s="42"/>
      <c r="T431" s="42"/>
      <c r="U431" s="42"/>
      <c r="V431" s="45"/>
      <c r="W431" s="45"/>
      <c r="X431" s="42"/>
      <c r="Y431" s="42"/>
      <c r="Z431" s="42"/>
      <c r="AA431" s="42"/>
      <c r="AB431" s="42"/>
      <c r="AC431" s="45"/>
      <c r="AD431" s="42"/>
      <c r="AE431" s="316"/>
      <c r="AF431" s="299"/>
      <c r="AG431" s="163"/>
      <c r="AH431" s="47"/>
      <c r="AI431" s="42"/>
      <c r="AJ431" s="42"/>
      <c r="AK431" s="42"/>
      <c r="AL431" s="42"/>
      <c r="AM431" s="42"/>
      <c r="AP431" s="42"/>
      <c r="AQ431" s="42"/>
      <c r="AR431" s="42"/>
      <c r="AS431" s="42"/>
      <c r="AU431" s="42"/>
    </row>
    <row r="432" spans="1:47" s="40" customFormat="1" ht="16.5">
      <c r="A432" s="15"/>
      <c r="B432" s="15"/>
      <c r="C432" s="15"/>
      <c r="D432" s="15" t="str">
        <f>D431</f>
        <v>LOGO</v>
      </c>
      <c r="E432" s="43"/>
      <c r="F432" s="47"/>
      <c r="G432" s="15" t="s">
        <v>235</v>
      </c>
      <c r="H432" s="15">
        <f t="shared" si="6"/>
        <v>0</v>
      </c>
      <c r="I432" s="114"/>
      <c r="J432" s="15"/>
      <c r="K432" s="45"/>
      <c r="L432" s="45"/>
      <c r="M432" s="45"/>
      <c r="N432" s="42"/>
      <c r="O432" s="45"/>
      <c r="P432" s="45"/>
      <c r="Q432" s="45"/>
      <c r="R432" s="45"/>
      <c r="S432" s="42"/>
      <c r="T432" s="42"/>
      <c r="U432" s="42"/>
      <c r="V432" s="45"/>
      <c r="W432" s="45"/>
      <c r="X432" s="42"/>
      <c r="Y432" s="42"/>
      <c r="Z432" s="42"/>
      <c r="AA432" s="42"/>
      <c r="AB432" s="42"/>
      <c r="AC432" s="45"/>
      <c r="AD432" s="42"/>
      <c r="AE432" s="316"/>
      <c r="AF432" s="299"/>
      <c r="AG432" s="163"/>
      <c r="AH432" s="47"/>
      <c r="AI432" s="42"/>
      <c r="AJ432" s="42"/>
      <c r="AK432" s="42"/>
      <c r="AL432" s="42"/>
      <c r="AM432" s="42"/>
      <c r="AP432" s="42"/>
      <c r="AQ432" s="42"/>
      <c r="AR432" s="42"/>
      <c r="AS432" s="42"/>
      <c r="AU432" s="42"/>
    </row>
    <row r="433" spans="1:47" s="40" customFormat="1" ht="49.5">
      <c r="A433" s="15" t="s">
        <v>96</v>
      </c>
      <c r="B433" s="15">
        <f>IF($E433="","",SUBTOTAL(3,$E$7:E433))</f>
        <v>139</v>
      </c>
      <c r="C433" s="15" t="str">
        <f>A433&amp;"."&amp;B433</f>
        <v>N15.139</v>
      </c>
      <c r="D433" s="15" t="s">
        <v>461</v>
      </c>
      <c r="E433" s="43" t="s">
        <v>271</v>
      </c>
      <c r="F433" s="47" t="s">
        <v>3</v>
      </c>
      <c r="G433" s="15" t="s">
        <v>220</v>
      </c>
      <c r="H433" s="15">
        <f t="shared" si="6"/>
        <v>60</v>
      </c>
      <c r="I433" s="114"/>
      <c r="J433" s="44">
        <f>VLOOKUP($D433,GMHS!$D$9:$N$75,5,0)</f>
        <v>60</v>
      </c>
      <c r="K433" s="45"/>
      <c r="L433" s="45"/>
      <c r="M433" s="45"/>
      <c r="N433" s="42"/>
      <c r="O433" s="45"/>
      <c r="P433" s="45"/>
      <c r="Q433" s="45"/>
      <c r="R433" s="45"/>
      <c r="S433" s="42"/>
      <c r="T433" s="42"/>
      <c r="U433" s="42"/>
      <c r="V433" s="45"/>
      <c r="W433" s="45"/>
      <c r="X433" s="42"/>
      <c r="Y433" s="42"/>
      <c r="Z433" s="42"/>
      <c r="AA433" s="42"/>
      <c r="AB433" s="42"/>
      <c r="AC433" s="45"/>
      <c r="AD433" s="42"/>
      <c r="AE433" s="316"/>
      <c r="AF433" s="299"/>
      <c r="AG433" s="163"/>
      <c r="AH433" s="47" t="str">
        <f>VLOOKUP($D433,GMHS!$D$9:$N$75,6,0)</f>
        <v>Phẫu thuật hẹp bao quy đầu</v>
      </c>
      <c r="AI433" s="42"/>
      <c r="AJ433" s="42"/>
      <c r="AK433" s="42"/>
      <c r="AL433" s="42"/>
      <c r="AM433" s="42"/>
      <c r="AP433" s="42">
        <f>VLOOKUP($D433,'Nội soi'!$D$9:$N$169,6,0)</f>
        <v>0</v>
      </c>
      <c r="AQ433" s="42"/>
      <c r="AR433" s="42"/>
      <c r="AS433" s="42"/>
      <c r="AU433" s="42"/>
    </row>
    <row r="434" spans="1:47" s="40" customFormat="1" ht="16.5">
      <c r="A434" s="15"/>
      <c r="B434" s="15"/>
      <c r="C434" s="15"/>
      <c r="D434" s="15" t="str">
        <f>D433</f>
        <v>CBQD</v>
      </c>
      <c r="E434" s="43"/>
      <c r="F434" s="47"/>
      <c r="G434" s="15" t="s">
        <v>221</v>
      </c>
      <c r="H434" s="15">
        <f t="shared" si="6"/>
        <v>0</v>
      </c>
      <c r="I434" s="114"/>
      <c r="J434" s="15"/>
      <c r="K434" s="45"/>
      <c r="L434" s="45"/>
      <c r="M434" s="45"/>
      <c r="N434" s="42"/>
      <c r="O434" s="45"/>
      <c r="P434" s="45"/>
      <c r="Q434" s="45"/>
      <c r="R434" s="45"/>
      <c r="S434" s="42"/>
      <c r="T434" s="42"/>
      <c r="U434" s="42"/>
      <c r="V434" s="45"/>
      <c r="W434" s="45"/>
      <c r="X434" s="42"/>
      <c r="Y434" s="42"/>
      <c r="Z434" s="42"/>
      <c r="AA434" s="42"/>
      <c r="AB434" s="42"/>
      <c r="AC434" s="45"/>
      <c r="AD434" s="42"/>
      <c r="AE434" s="316"/>
      <c r="AF434" s="299"/>
      <c r="AG434" s="163"/>
      <c r="AH434" s="47"/>
      <c r="AI434" s="42"/>
      <c r="AJ434" s="42"/>
      <c r="AK434" s="42"/>
      <c r="AL434" s="42"/>
      <c r="AM434" s="42"/>
      <c r="AP434" s="42"/>
      <c r="AQ434" s="42"/>
      <c r="AR434" s="42"/>
      <c r="AS434" s="42"/>
      <c r="AU434" s="42"/>
    </row>
    <row r="435" spans="1:47" s="40" customFormat="1" ht="16.5">
      <c r="A435" s="15"/>
      <c r="B435" s="15"/>
      <c r="C435" s="15"/>
      <c r="D435" s="15" t="str">
        <f>D434</f>
        <v>CBQD</v>
      </c>
      <c r="E435" s="43"/>
      <c r="F435" s="47"/>
      <c r="G435" s="15" t="s">
        <v>235</v>
      </c>
      <c r="H435" s="15">
        <f t="shared" si="6"/>
        <v>0</v>
      </c>
      <c r="I435" s="114"/>
      <c r="J435" s="15"/>
      <c r="K435" s="45"/>
      <c r="L435" s="45"/>
      <c r="M435" s="45"/>
      <c r="N435" s="42"/>
      <c r="O435" s="45"/>
      <c r="P435" s="45"/>
      <c r="Q435" s="45"/>
      <c r="R435" s="45"/>
      <c r="S435" s="42"/>
      <c r="T435" s="42"/>
      <c r="U435" s="42"/>
      <c r="V435" s="45"/>
      <c r="W435" s="45"/>
      <c r="X435" s="42"/>
      <c r="Y435" s="42"/>
      <c r="Z435" s="42"/>
      <c r="AA435" s="42"/>
      <c r="AB435" s="42"/>
      <c r="AC435" s="45"/>
      <c r="AD435" s="42"/>
      <c r="AE435" s="316"/>
      <c r="AF435" s="299"/>
      <c r="AG435" s="163"/>
      <c r="AH435" s="47"/>
      <c r="AI435" s="42"/>
      <c r="AJ435" s="42"/>
      <c r="AK435" s="42"/>
      <c r="AL435" s="42"/>
      <c r="AM435" s="42"/>
      <c r="AP435" s="42"/>
      <c r="AQ435" s="42"/>
      <c r="AR435" s="42"/>
      <c r="AS435" s="42"/>
      <c r="AU435" s="42"/>
    </row>
    <row r="436" spans="1:47" s="40" customFormat="1" ht="33">
      <c r="A436" s="15" t="s">
        <v>96</v>
      </c>
      <c r="B436" s="15">
        <f>IF($E436="","",SUBTOTAL(3,$E$7:E436))</f>
        <v>140</v>
      </c>
      <c r="C436" s="15" t="str">
        <f>A436&amp;"."&amp;B436</f>
        <v>N15.140</v>
      </c>
      <c r="D436" s="15" t="s">
        <v>462</v>
      </c>
      <c r="E436" s="43" t="s">
        <v>133</v>
      </c>
      <c r="F436" s="47" t="s">
        <v>3</v>
      </c>
      <c r="G436" s="15" t="s">
        <v>220</v>
      </c>
      <c r="H436" s="15">
        <f t="shared" si="6"/>
        <v>120</v>
      </c>
      <c r="I436" s="114"/>
      <c r="J436" s="15"/>
      <c r="K436" s="45"/>
      <c r="L436" s="45"/>
      <c r="M436" s="45"/>
      <c r="N436" s="42"/>
      <c r="O436" s="45"/>
      <c r="P436" s="45"/>
      <c r="Q436" s="45"/>
      <c r="R436" s="45">
        <f>VLOOKUP($D436,'Nội soi'!$D$9:$N$169,5,0)</f>
        <v>120</v>
      </c>
      <c r="S436" s="45"/>
      <c r="T436" s="42"/>
      <c r="U436" s="42"/>
      <c r="V436" s="45"/>
      <c r="W436" s="45"/>
      <c r="X436" s="42"/>
      <c r="Y436" s="42"/>
      <c r="Z436" s="42"/>
      <c r="AA436" s="42"/>
      <c r="AB436" s="42"/>
      <c r="AC436" s="45"/>
      <c r="AD436" s="42"/>
      <c r="AE436" s="316"/>
      <c r="AF436" s="299"/>
      <c r="AG436" s="163"/>
      <c r="AH436" s="47"/>
      <c r="AI436" s="42"/>
      <c r="AJ436" s="42"/>
      <c r="AK436" s="42"/>
      <c r="AL436" s="42"/>
      <c r="AM436" s="42"/>
      <c r="AP436" s="42" t="str">
        <f>VLOOKUP($D436,'Nội soi'!$D$9:$N$169,6,0)</f>
        <v>Dùng lấy mẫu sinh thiết CLOTEST cho BN NS</v>
      </c>
      <c r="AQ436" s="42"/>
      <c r="AR436" s="42"/>
      <c r="AS436" s="42"/>
      <c r="AU436" s="42"/>
    </row>
    <row r="437" spans="1:47" s="40" customFormat="1" ht="16.5">
      <c r="A437" s="15"/>
      <c r="B437" s="15"/>
      <c r="C437" s="15"/>
      <c r="D437" s="15" t="str">
        <f>D436</f>
        <v>KIST</v>
      </c>
      <c r="E437" s="43"/>
      <c r="F437" s="47"/>
      <c r="G437" s="15" t="s">
        <v>221</v>
      </c>
      <c r="H437" s="15">
        <f t="shared" si="6"/>
        <v>0</v>
      </c>
      <c r="I437" s="114"/>
      <c r="J437" s="15"/>
      <c r="K437" s="45"/>
      <c r="L437" s="45"/>
      <c r="M437" s="45"/>
      <c r="N437" s="42"/>
      <c r="O437" s="45"/>
      <c r="P437" s="45"/>
      <c r="Q437" s="45"/>
      <c r="R437" s="45"/>
      <c r="S437" s="42"/>
      <c r="T437" s="42"/>
      <c r="U437" s="42"/>
      <c r="V437" s="45"/>
      <c r="W437" s="45"/>
      <c r="X437" s="42"/>
      <c r="Y437" s="42"/>
      <c r="Z437" s="42"/>
      <c r="AA437" s="42"/>
      <c r="AB437" s="42"/>
      <c r="AC437" s="45"/>
      <c r="AD437" s="42"/>
      <c r="AE437" s="316"/>
      <c r="AF437" s="299"/>
      <c r="AG437" s="163"/>
      <c r="AH437" s="47"/>
      <c r="AI437" s="42"/>
      <c r="AJ437" s="42"/>
      <c r="AK437" s="42"/>
      <c r="AL437" s="42"/>
      <c r="AM437" s="42"/>
      <c r="AP437" s="42"/>
      <c r="AQ437" s="42"/>
      <c r="AR437" s="42"/>
      <c r="AS437" s="42"/>
      <c r="AU437" s="42"/>
    </row>
    <row r="438" spans="1:47" s="40" customFormat="1" ht="16.5">
      <c r="A438" s="15"/>
      <c r="B438" s="15"/>
      <c r="C438" s="15"/>
      <c r="D438" s="15" t="str">
        <f>D437</f>
        <v>KIST</v>
      </c>
      <c r="E438" s="43"/>
      <c r="F438" s="47"/>
      <c r="G438" s="15" t="s">
        <v>235</v>
      </c>
      <c r="H438" s="15">
        <f t="shared" si="6"/>
        <v>0</v>
      </c>
      <c r="I438" s="114"/>
      <c r="J438" s="15"/>
      <c r="K438" s="45"/>
      <c r="L438" s="45"/>
      <c r="M438" s="45"/>
      <c r="N438" s="42"/>
      <c r="O438" s="45"/>
      <c r="P438" s="45"/>
      <c r="Q438" s="45"/>
      <c r="R438" s="45"/>
      <c r="S438" s="42"/>
      <c r="T438" s="42"/>
      <c r="U438" s="42"/>
      <c r="V438" s="45"/>
      <c r="W438" s="45"/>
      <c r="X438" s="42"/>
      <c r="Y438" s="42"/>
      <c r="Z438" s="42"/>
      <c r="AA438" s="42"/>
      <c r="AB438" s="42"/>
      <c r="AC438" s="45"/>
      <c r="AD438" s="42"/>
      <c r="AE438" s="316"/>
      <c r="AF438" s="299"/>
      <c r="AG438" s="163"/>
      <c r="AH438" s="47"/>
      <c r="AI438" s="42"/>
      <c r="AJ438" s="42"/>
      <c r="AK438" s="42"/>
      <c r="AL438" s="42"/>
      <c r="AM438" s="42"/>
      <c r="AP438" s="42"/>
      <c r="AQ438" s="42"/>
      <c r="AR438" s="42"/>
      <c r="AS438" s="42"/>
      <c r="AU438" s="42"/>
    </row>
    <row r="439" spans="1:47" s="40" customFormat="1" ht="99">
      <c r="A439" s="15" t="s">
        <v>96</v>
      </c>
      <c r="B439" s="15">
        <f>IF($E439="","",SUBTOTAL(3,$E$7:E439))</f>
        <v>141</v>
      </c>
      <c r="C439" s="15" t="str">
        <f>A439&amp;"."&amp;B439</f>
        <v>N15.141</v>
      </c>
      <c r="D439" s="15" t="s">
        <v>463</v>
      </c>
      <c r="E439" s="43" t="s">
        <v>270</v>
      </c>
      <c r="F439" s="47" t="s">
        <v>3</v>
      </c>
      <c r="G439" s="15" t="s">
        <v>220</v>
      </c>
      <c r="H439" s="15">
        <f t="shared" si="6"/>
        <v>360</v>
      </c>
      <c r="I439" s="114"/>
      <c r="J439" s="44">
        <f>VLOOKUP($D439,GMHS!$D$9:$N$75,5,0)</f>
        <v>360</v>
      </c>
      <c r="K439" s="45"/>
      <c r="L439" s="45"/>
      <c r="M439" s="45"/>
      <c r="N439" s="42"/>
      <c r="O439" s="45"/>
      <c r="P439" s="45"/>
      <c r="Q439" s="45"/>
      <c r="R439" s="45"/>
      <c r="S439" s="42"/>
      <c r="T439" s="42"/>
      <c r="U439" s="42"/>
      <c r="V439" s="45"/>
      <c r="W439" s="45"/>
      <c r="X439" s="42"/>
      <c r="Y439" s="42"/>
      <c r="Z439" s="42"/>
      <c r="AA439" s="42"/>
      <c r="AB439" s="42"/>
      <c r="AC439" s="45"/>
      <c r="AD439" s="42"/>
      <c r="AE439" s="316"/>
      <c r="AF439" s="299"/>
      <c r="AG439" s="163"/>
      <c r="AH439" s="47" t="str">
        <f>VLOOKUP($D439,GMHS!$D$9:$N$75,6,0)</f>
        <v>Được dùng để cắt/đốt/ cầm máu vết mổ trong quá trình phẫu thuật.</v>
      </c>
      <c r="AI439" s="42"/>
      <c r="AJ439" s="42"/>
      <c r="AK439" s="42"/>
      <c r="AL439" s="42"/>
      <c r="AM439" s="42"/>
      <c r="AP439" s="42">
        <f>VLOOKUP($D439,'Nội soi'!$D$9:$N$169,6,0)</f>
        <v>0</v>
      </c>
      <c r="AQ439" s="42"/>
      <c r="AR439" s="42"/>
      <c r="AS439" s="42"/>
      <c r="AU439" s="42"/>
    </row>
    <row r="440" spans="1:47" s="40" customFormat="1" ht="16.5">
      <c r="A440" s="74"/>
      <c r="B440" s="15"/>
      <c r="C440" s="15"/>
      <c r="D440" s="15" t="str">
        <f>D439</f>
        <v>TDCD</v>
      </c>
      <c r="E440" s="43"/>
      <c r="F440" s="47"/>
      <c r="G440" s="15" t="s">
        <v>221</v>
      </c>
      <c r="H440" s="15">
        <f t="shared" si="6"/>
        <v>0</v>
      </c>
      <c r="I440" s="114"/>
      <c r="J440" s="15"/>
      <c r="K440" s="45"/>
      <c r="L440" s="45"/>
      <c r="M440" s="45"/>
      <c r="N440" s="42"/>
      <c r="O440" s="45"/>
      <c r="P440" s="45"/>
      <c r="Q440" s="45"/>
      <c r="R440" s="45"/>
      <c r="S440" s="42"/>
      <c r="T440" s="42"/>
      <c r="U440" s="42"/>
      <c r="V440" s="45"/>
      <c r="W440" s="45"/>
      <c r="X440" s="42"/>
      <c r="Y440" s="42"/>
      <c r="Z440" s="42"/>
      <c r="AA440" s="42"/>
      <c r="AB440" s="42"/>
      <c r="AC440" s="45"/>
      <c r="AD440" s="42"/>
      <c r="AE440" s="316"/>
      <c r="AF440" s="299"/>
      <c r="AG440" s="163"/>
      <c r="AH440" s="47"/>
      <c r="AI440" s="42"/>
      <c r="AJ440" s="42"/>
      <c r="AK440" s="42"/>
      <c r="AL440" s="42"/>
      <c r="AM440" s="42"/>
      <c r="AP440" s="42"/>
      <c r="AQ440" s="42"/>
      <c r="AR440" s="42"/>
      <c r="AS440" s="42"/>
      <c r="AU440" s="42"/>
    </row>
    <row r="441" spans="1:47" s="40" customFormat="1" ht="16.5">
      <c r="A441" s="74"/>
      <c r="B441" s="15"/>
      <c r="C441" s="15"/>
      <c r="D441" s="15" t="str">
        <f>D440</f>
        <v>TDCD</v>
      </c>
      <c r="E441" s="43"/>
      <c r="F441" s="47"/>
      <c r="G441" s="15" t="s">
        <v>235</v>
      </c>
      <c r="H441" s="15">
        <f t="shared" si="6"/>
        <v>0</v>
      </c>
      <c r="I441" s="114"/>
      <c r="J441" s="15"/>
      <c r="K441" s="45"/>
      <c r="L441" s="45"/>
      <c r="M441" s="45"/>
      <c r="N441" s="42"/>
      <c r="O441" s="45"/>
      <c r="P441" s="45"/>
      <c r="Q441" s="45"/>
      <c r="R441" s="45"/>
      <c r="S441" s="42"/>
      <c r="T441" s="42"/>
      <c r="U441" s="42"/>
      <c r="V441" s="45"/>
      <c r="W441" s="45"/>
      <c r="X441" s="42"/>
      <c r="Y441" s="42"/>
      <c r="Z441" s="42"/>
      <c r="AA441" s="42"/>
      <c r="AB441" s="42"/>
      <c r="AC441" s="45"/>
      <c r="AD441" s="42"/>
      <c r="AE441" s="316"/>
      <c r="AF441" s="299"/>
      <c r="AG441" s="163"/>
      <c r="AH441" s="47"/>
      <c r="AI441" s="42"/>
      <c r="AJ441" s="42"/>
      <c r="AK441" s="42"/>
      <c r="AL441" s="42"/>
      <c r="AM441" s="42"/>
      <c r="AP441" s="42"/>
      <c r="AQ441" s="42"/>
      <c r="AR441" s="42"/>
      <c r="AS441" s="42"/>
      <c r="AU441" s="42"/>
    </row>
    <row r="442" spans="1:47" s="27" customFormat="1" ht="16.5">
      <c r="A442" s="29"/>
      <c r="B442" s="303" t="s">
        <v>107</v>
      </c>
      <c r="C442" s="304" t="s">
        <v>464</v>
      </c>
      <c r="D442" s="19" t="str">
        <f>D441</f>
        <v>TDCD</v>
      </c>
      <c r="E442" s="2"/>
      <c r="F442" s="19"/>
      <c r="G442" s="19"/>
      <c r="H442" s="15">
        <f t="shared" si="6"/>
        <v>0</v>
      </c>
      <c r="I442" s="114"/>
      <c r="J442" s="15"/>
      <c r="K442" s="45"/>
      <c r="L442" s="45"/>
      <c r="M442" s="45"/>
      <c r="N442" s="42"/>
      <c r="O442" s="45"/>
      <c r="P442" s="45"/>
      <c r="Q442" s="45"/>
      <c r="R442" s="45"/>
      <c r="S442" s="42"/>
      <c r="T442" s="42"/>
      <c r="U442" s="42"/>
      <c r="V442" s="45"/>
      <c r="W442" s="45"/>
      <c r="X442" s="5"/>
      <c r="Y442" s="5"/>
      <c r="Z442" s="5"/>
      <c r="AA442" s="5"/>
      <c r="AB442" s="5"/>
      <c r="AC442" s="45"/>
      <c r="AD442" s="5"/>
      <c r="AE442" s="323"/>
      <c r="AF442" s="300"/>
      <c r="AG442" s="163"/>
      <c r="AH442" s="47"/>
      <c r="AI442" s="42"/>
      <c r="AJ442" s="42"/>
      <c r="AK442" s="42"/>
      <c r="AL442" s="42"/>
      <c r="AM442" s="42"/>
      <c r="AO442" s="40"/>
      <c r="AP442" s="42"/>
      <c r="AQ442" s="42"/>
      <c r="AR442" s="42"/>
      <c r="AS442" s="42"/>
      <c r="AU442" s="42"/>
    </row>
    <row r="443" spans="1:47" s="310" customFormat="1" ht="33">
      <c r="A443" s="309" t="s">
        <v>107</v>
      </c>
      <c r="B443" s="329">
        <f>IF($E443="","",SUBTOTAL(3,$E$7:E443))</f>
        <v>142</v>
      </c>
      <c r="C443" s="329" t="str">
        <f>A443&amp;"."&amp;B443</f>
        <v>N16.142</v>
      </c>
      <c r="D443" s="330" t="s">
        <v>941</v>
      </c>
      <c r="E443" s="331" t="s">
        <v>1110</v>
      </c>
      <c r="F443" s="332"/>
      <c r="G443" s="332"/>
      <c r="H443" s="275">
        <f t="shared" si="6"/>
        <v>300</v>
      </c>
      <c r="I443" s="288"/>
      <c r="J443" s="329"/>
      <c r="K443" s="313"/>
      <c r="L443" s="313"/>
      <c r="M443" s="313"/>
      <c r="N443" s="313"/>
      <c r="O443" s="313">
        <f>VLOOKUP($D443,Nội!$D$9:$N$52,5,0)</f>
        <v>300</v>
      </c>
      <c r="P443" s="313"/>
      <c r="Q443" s="313"/>
      <c r="R443" s="313"/>
      <c r="S443" s="299"/>
      <c r="T443" s="299"/>
      <c r="U443" s="299"/>
      <c r="V443" s="313"/>
      <c r="W443" s="313"/>
      <c r="X443" s="313"/>
      <c r="Y443" s="313"/>
      <c r="Z443" s="313"/>
      <c r="AA443" s="313"/>
      <c r="AB443" s="313"/>
      <c r="AC443" s="313"/>
      <c r="AD443" s="313"/>
      <c r="AE443" s="313"/>
      <c r="AF443" s="313"/>
      <c r="AG443" s="288"/>
      <c r="AH443" s="333"/>
      <c r="AI443" s="313"/>
      <c r="AJ443" s="313"/>
      <c r="AK443" s="313"/>
      <c r="AL443" s="313"/>
      <c r="AM443" s="313" t="s">
        <v>1111</v>
      </c>
      <c r="AO443" s="311"/>
      <c r="AP443" s="299"/>
      <c r="AQ443" s="299"/>
      <c r="AR443" s="299"/>
      <c r="AS443" s="299"/>
      <c r="AU443" s="299"/>
    </row>
    <row r="444" spans="1:47" s="46" customFormat="1" ht="82.5">
      <c r="A444" s="305"/>
      <c r="B444" s="44"/>
      <c r="C444" s="44"/>
      <c r="D444" s="306" t="s">
        <v>936</v>
      </c>
      <c r="E444" s="236" t="s">
        <v>1112</v>
      </c>
      <c r="F444" s="306" t="s">
        <v>3</v>
      </c>
      <c r="G444" s="306"/>
      <c r="H444" s="15">
        <f t="shared" si="6"/>
        <v>24</v>
      </c>
      <c r="I444" s="306"/>
      <c r="J444" s="306"/>
      <c r="K444" s="45"/>
      <c r="L444" s="45"/>
      <c r="M444" s="45"/>
      <c r="N444" s="45"/>
      <c r="O444" s="45"/>
      <c r="P444" s="45"/>
      <c r="Q444" s="45"/>
      <c r="R444" s="45">
        <f>VLOOKUP($D444,'Nội soi'!$D$9:$N$169,5,0)</f>
        <v>24</v>
      </c>
      <c r="S444" s="45"/>
      <c r="T444" s="42"/>
      <c r="U444" s="42"/>
      <c r="V444" s="45"/>
      <c r="W444" s="45"/>
      <c r="X444" s="45"/>
      <c r="Y444" s="45"/>
      <c r="Z444" s="45"/>
      <c r="AA444" s="45"/>
      <c r="AB444" s="45"/>
      <c r="AC444" s="45"/>
      <c r="AE444" s="325"/>
      <c r="AF444" s="310"/>
      <c r="AG444" s="163"/>
      <c r="AH444" s="49"/>
      <c r="AM444" s="45"/>
      <c r="AO444" s="40"/>
      <c r="AP444" s="42" t="str">
        <f>VLOOKUP($D444,'Nội soi'!$D$9:$N$169,6,0)</f>
        <v>Dùng cho BN nội soi</v>
      </c>
      <c r="AQ444" s="42"/>
      <c r="AR444" s="42"/>
      <c r="AS444" s="42"/>
      <c r="AU444" s="42"/>
    </row>
    <row r="445" spans="1:47" s="46" customFormat="1" ht="49.5">
      <c r="A445" s="305"/>
      <c r="B445" s="44"/>
      <c r="C445" s="44"/>
      <c r="D445" s="306" t="s">
        <v>938</v>
      </c>
      <c r="E445" s="236" t="s">
        <v>1113</v>
      </c>
      <c r="F445" s="306"/>
      <c r="G445" s="306"/>
      <c r="H445" s="15">
        <f t="shared" si="6"/>
        <v>2</v>
      </c>
      <c r="I445" s="306"/>
      <c r="J445" s="306"/>
      <c r="K445" s="45"/>
      <c r="L445" s="45"/>
      <c r="M445" s="45"/>
      <c r="N445" s="45"/>
      <c r="O445" s="45"/>
      <c r="P445" s="45"/>
      <c r="Q445" s="45"/>
      <c r="R445" s="45">
        <f>VLOOKUP($D445,'Nội soi'!$D$9:$N$169,5,0)</f>
        <v>2</v>
      </c>
      <c r="S445" s="45"/>
      <c r="T445" s="42"/>
      <c r="U445" s="42"/>
      <c r="V445" s="45"/>
      <c r="W445" s="45"/>
      <c r="X445" s="45"/>
      <c r="Y445" s="45"/>
      <c r="Z445" s="45"/>
      <c r="AA445" s="45"/>
      <c r="AB445" s="45"/>
      <c r="AC445" s="45"/>
      <c r="AE445" s="325"/>
      <c r="AF445" s="310"/>
      <c r="AG445" s="163"/>
      <c r="AH445" s="49"/>
      <c r="AM445" s="45"/>
      <c r="AO445" s="40"/>
      <c r="AP445" s="42" t="str">
        <f>VLOOKUP($D445,'Nội soi'!$D$9:$N$169,6,0)</f>
        <v>Dùng cho BN nội soi</v>
      </c>
      <c r="AQ445" s="42"/>
      <c r="AR445" s="42"/>
      <c r="AS445" s="42"/>
      <c r="AU445" s="42"/>
    </row>
    <row r="446" spans="1:47" s="46" customFormat="1" ht="16.5">
      <c r="A446" s="305" t="s">
        <v>107</v>
      </c>
      <c r="B446" s="44">
        <f>IF($E446="","",SUBTOTAL(3,$E$7:E446))</f>
        <v>145</v>
      </c>
      <c r="C446" s="44" t="str">
        <f t="shared" ref="C446:C453" si="7">A446&amp;"."&amp;B446</f>
        <v>N16.145</v>
      </c>
      <c r="D446" s="307" t="s">
        <v>937</v>
      </c>
      <c r="E446" s="236" t="s">
        <v>929</v>
      </c>
      <c r="F446" s="306"/>
      <c r="G446" s="306"/>
      <c r="H446" s="15">
        <f t="shared" si="6"/>
        <v>12</v>
      </c>
      <c r="I446" s="306"/>
      <c r="J446" s="306"/>
      <c r="K446" s="45"/>
      <c r="L446" s="45"/>
      <c r="M446" s="45"/>
      <c r="N446" s="45"/>
      <c r="O446" s="45"/>
      <c r="P446" s="45"/>
      <c r="Q446" s="45"/>
      <c r="R446" s="45">
        <f>VLOOKUP($D446,'Nội soi'!$D$9:$N$169,5,0)</f>
        <v>12</v>
      </c>
      <c r="S446" s="45"/>
      <c r="T446" s="42"/>
      <c r="U446" s="42"/>
      <c r="V446" s="45"/>
      <c r="W446" s="45"/>
      <c r="X446" s="45"/>
      <c r="Y446" s="45"/>
      <c r="Z446" s="45"/>
      <c r="AA446" s="45"/>
      <c r="AB446" s="45"/>
      <c r="AC446" s="45"/>
      <c r="AE446" s="325"/>
      <c r="AF446" s="310"/>
      <c r="AG446" s="163"/>
      <c r="AH446" s="49"/>
      <c r="AM446" s="45"/>
      <c r="AO446" s="40"/>
      <c r="AP446" s="42" t="str">
        <f>VLOOKUP($D446,'Nội soi'!$D$9:$N$169,6,0)</f>
        <v>Dùng thay van  trong dây nội soi</v>
      </c>
      <c r="AQ446" s="42"/>
      <c r="AR446" s="42"/>
      <c r="AS446" s="42"/>
      <c r="AU446" s="42"/>
    </row>
    <row r="447" spans="1:47" s="46" customFormat="1" ht="49.5">
      <c r="A447" s="305" t="s">
        <v>107</v>
      </c>
      <c r="B447" s="237">
        <f>IF($E447="","",SUBTOTAL(3,$E$7:E447))</f>
        <v>146</v>
      </c>
      <c r="C447" s="237" t="str">
        <f t="shared" si="7"/>
        <v>N16.146</v>
      </c>
      <c r="D447" s="306" t="s">
        <v>939</v>
      </c>
      <c r="E447" s="308" t="s">
        <v>1114</v>
      </c>
      <c r="F447" s="307"/>
      <c r="G447" s="306"/>
      <c r="H447" s="15">
        <f t="shared" si="6"/>
        <v>2</v>
      </c>
      <c r="I447" s="306"/>
      <c r="J447" s="306"/>
      <c r="K447" s="45"/>
      <c r="L447" s="45"/>
      <c r="M447" s="45"/>
      <c r="N447" s="45"/>
      <c r="O447" s="45"/>
      <c r="P447" s="45"/>
      <c r="Q447" s="45"/>
      <c r="R447" s="45">
        <f>VLOOKUP($D447,'Nội soi'!$D$9:$N$169,5,0)</f>
        <v>2</v>
      </c>
      <c r="S447" s="45"/>
      <c r="T447" s="42"/>
      <c r="U447" s="42"/>
      <c r="V447" s="45"/>
      <c r="W447" s="45"/>
      <c r="X447" s="45"/>
      <c r="Y447" s="45"/>
      <c r="Z447" s="45"/>
      <c r="AA447" s="45"/>
      <c r="AB447" s="45"/>
      <c r="AC447" s="45"/>
      <c r="AE447" s="325"/>
      <c r="AF447" s="310"/>
      <c r="AG447" s="163"/>
      <c r="AH447" s="49"/>
      <c r="AM447" s="45"/>
      <c r="AO447" s="40"/>
      <c r="AP447" s="42" t="str">
        <f>VLOOKUP($D447,'Nội soi'!$D$9:$N$169,6,0)</f>
        <v>Dùng cho BN nội soi</v>
      </c>
      <c r="AQ447" s="42"/>
      <c r="AR447" s="42"/>
      <c r="AS447" s="42"/>
      <c r="AU447" s="42"/>
    </row>
    <row r="448" spans="1:47" s="27" customFormat="1" ht="16.5">
      <c r="A448" s="19" t="s">
        <v>107</v>
      </c>
      <c r="B448" s="15">
        <f>IF($E448="","",SUBTOTAL(3,$E$7:E448))</f>
        <v>147</v>
      </c>
      <c r="C448" s="15" t="str">
        <f t="shared" si="7"/>
        <v>N16.147</v>
      </c>
      <c r="D448" s="306" t="s">
        <v>940</v>
      </c>
      <c r="E448" s="2" t="s">
        <v>933</v>
      </c>
      <c r="F448" s="19"/>
      <c r="G448" s="19"/>
      <c r="H448" s="15">
        <f t="shared" si="6"/>
        <v>4</v>
      </c>
      <c r="I448" s="306"/>
      <c r="J448" s="19"/>
      <c r="K448" s="45"/>
      <c r="L448" s="45"/>
      <c r="M448" s="45"/>
      <c r="N448" s="5"/>
      <c r="O448" s="45"/>
      <c r="P448" s="45"/>
      <c r="Q448" s="45"/>
      <c r="R448" s="45">
        <f>VLOOKUP($D448,'Nội soi'!$D$9:$N$169,5,0)</f>
        <v>4</v>
      </c>
      <c r="S448" s="45"/>
      <c r="T448" s="42"/>
      <c r="U448" s="42"/>
      <c r="V448" s="45"/>
      <c r="W448" s="45"/>
      <c r="X448" s="5"/>
      <c r="Y448" s="5"/>
      <c r="Z448" s="5"/>
      <c r="AA448" s="5"/>
      <c r="AB448" s="5"/>
      <c r="AC448" s="45"/>
      <c r="AE448" s="315"/>
      <c r="AF448" s="314"/>
      <c r="AG448" s="163"/>
      <c r="AH448" s="47"/>
      <c r="AM448" s="42"/>
      <c r="AO448" s="40"/>
      <c r="AP448" s="42" t="str">
        <f>VLOOKUP($D448,'Nội soi'!$D$9:$N$169,6,0)</f>
        <v xml:space="preserve">Dùng vệ sinh ống soi </v>
      </c>
      <c r="AQ448" s="42"/>
      <c r="AR448" s="42"/>
      <c r="AS448" s="42"/>
      <c r="AU448" s="42"/>
    </row>
    <row r="449" spans="1:47" s="27" customFormat="1" ht="16.5">
      <c r="A449" s="19" t="s">
        <v>107</v>
      </c>
      <c r="B449" s="15">
        <f>IF($E449="","",SUBTOTAL(3,$E$7:E449))</f>
        <v>148</v>
      </c>
      <c r="C449" s="15" t="str">
        <f t="shared" si="7"/>
        <v>N16.148</v>
      </c>
      <c r="D449" s="19" t="s">
        <v>1096</v>
      </c>
      <c r="E449" s="2" t="s">
        <v>1097</v>
      </c>
      <c r="F449" s="19" t="s">
        <v>3</v>
      </c>
      <c r="G449" s="19" t="s">
        <v>220</v>
      </c>
      <c r="H449" s="19">
        <v>2</v>
      </c>
      <c r="I449" s="306"/>
      <c r="J449" s="19">
        <v>24</v>
      </c>
      <c r="K449" s="45"/>
      <c r="L449" s="45"/>
      <c r="M449" s="45"/>
      <c r="N449" s="5"/>
      <c r="O449" s="45"/>
      <c r="P449" s="45"/>
      <c r="Q449" s="45"/>
      <c r="R449" s="45"/>
      <c r="S449" s="42"/>
      <c r="T449" s="42"/>
      <c r="U449" s="42"/>
      <c r="V449" s="45"/>
      <c r="W449" s="45"/>
      <c r="X449" s="5"/>
      <c r="Y449" s="5"/>
      <c r="Z449" s="5"/>
      <c r="AA449" s="5"/>
      <c r="AB449" s="5"/>
      <c r="AC449" s="45"/>
      <c r="AE449" s="315"/>
      <c r="AF449" s="314"/>
      <c r="AG449" s="163"/>
      <c r="AH449" s="47"/>
      <c r="AM449" s="42"/>
      <c r="AO449" s="40"/>
      <c r="AP449" s="42"/>
      <c r="AQ449" s="42"/>
      <c r="AR449" s="42"/>
      <c r="AS449" s="42"/>
      <c r="AU449" s="42"/>
    </row>
    <row r="450" spans="1:47" s="27" customFormat="1" ht="16.5">
      <c r="A450" s="29" t="s">
        <v>107</v>
      </c>
      <c r="B450" s="63">
        <f>IF($E450="","",SUBTOTAL(3,$E$7:E450))</f>
        <v>149</v>
      </c>
      <c r="C450" s="63" t="str">
        <f t="shared" si="7"/>
        <v>N16.149</v>
      </c>
      <c r="D450" s="29" t="s">
        <v>1101</v>
      </c>
      <c r="E450" s="3" t="s">
        <v>239</v>
      </c>
      <c r="F450" s="29" t="s">
        <v>3</v>
      </c>
      <c r="G450" s="29" t="s">
        <v>220</v>
      </c>
      <c r="H450" s="29"/>
      <c r="I450" s="305"/>
      <c r="J450" s="29"/>
      <c r="K450" s="46"/>
      <c r="L450" s="46"/>
      <c r="M450" s="46">
        <v>3000</v>
      </c>
      <c r="O450" s="46"/>
      <c r="P450" s="46"/>
      <c r="Q450" s="46"/>
      <c r="R450" s="46"/>
      <c r="S450" s="42"/>
      <c r="T450" s="42"/>
      <c r="U450" s="42"/>
      <c r="V450" s="46"/>
      <c r="W450" s="45"/>
      <c r="AC450" s="46"/>
      <c r="AE450" s="315"/>
      <c r="AG450" s="46"/>
      <c r="AK450" s="27" t="s">
        <v>1100</v>
      </c>
      <c r="AO450" s="40"/>
      <c r="AP450" s="42"/>
      <c r="AQ450" s="42"/>
      <c r="AR450" s="42"/>
      <c r="AS450" s="42"/>
      <c r="AU450" s="42"/>
    </row>
    <row r="451" spans="1:47" s="27" customFormat="1" ht="16.5">
      <c r="A451" s="29" t="s">
        <v>107</v>
      </c>
      <c r="B451" s="20">
        <f>IF($E451="","",SUBTOTAL(3,$E$7:E451))</f>
        <v>150</v>
      </c>
      <c r="C451" s="20" t="str">
        <f t="shared" si="7"/>
        <v>N16.150</v>
      </c>
      <c r="D451" s="29" t="s">
        <v>1102</v>
      </c>
      <c r="E451" s="3" t="s">
        <v>240</v>
      </c>
      <c r="F451" s="29" t="s">
        <v>3</v>
      </c>
      <c r="G451" s="29" t="s">
        <v>220</v>
      </c>
      <c r="H451" s="29"/>
      <c r="I451" s="305"/>
      <c r="J451" s="29"/>
      <c r="K451" s="46"/>
      <c r="L451" s="46"/>
      <c r="M451" s="46">
        <v>240</v>
      </c>
      <c r="O451" s="46"/>
      <c r="P451" s="46"/>
      <c r="Q451" s="46"/>
      <c r="R451" s="46"/>
      <c r="S451" s="187"/>
      <c r="T451" s="187"/>
      <c r="U451" s="187"/>
      <c r="V451" s="46"/>
      <c r="W451" s="339"/>
      <c r="AC451" s="46"/>
      <c r="AE451" s="315"/>
      <c r="AG451" s="46"/>
      <c r="AK451" s="27" t="s">
        <v>1100</v>
      </c>
      <c r="AO451" s="40"/>
      <c r="AP451" s="42"/>
      <c r="AQ451" s="42"/>
      <c r="AR451" s="42"/>
      <c r="AS451" s="42"/>
      <c r="AU451" s="42"/>
    </row>
    <row r="452" spans="1:47" s="27" customFormat="1" ht="33">
      <c r="A452" s="29" t="s">
        <v>107</v>
      </c>
      <c r="B452" s="20">
        <f>IF($E452="","",SUBTOTAL(3,$E$7:E452))</f>
        <v>151</v>
      </c>
      <c r="C452" s="20" t="str">
        <f t="shared" si="7"/>
        <v>N16.151</v>
      </c>
      <c r="D452" s="19" t="s">
        <v>1108</v>
      </c>
      <c r="E452" s="2" t="s">
        <v>898</v>
      </c>
      <c r="F452" s="19" t="s">
        <v>3</v>
      </c>
      <c r="G452" s="19"/>
      <c r="H452" s="19"/>
      <c r="I452" s="306"/>
      <c r="J452" s="19"/>
      <c r="K452" s="45"/>
      <c r="L452" s="45"/>
      <c r="M452" s="45"/>
      <c r="N452" s="5">
        <v>4</v>
      </c>
      <c r="O452" s="45"/>
      <c r="P452" s="45"/>
      <c r="Q452" s="45"/>
      <c r="R452" s="45"/>
      <c r="S452" s="42"/>
      <c r="T452" s="42"/>
      <c r="U452" s="42"/>
      <c r="V452" s="45"/>
      <c r="W452" s="45"/>
      <c r="X452" s="5"/>
      <c r="Y452" s="5"/>
      <c r="Z452" s="5"/>
      <c r="AA452" s="5"/>
      <c r="AB452" s="5"/>
      <c r="AC452" s="45"/>
      <c r="AD452" s="5"/>
      <c r="AE452" s="5" t="s">
        <v>1105</v>
      </c>
      <c r="AF452" s="5"/>
      <c r="AG452" s="45"/>
      <c r="AH452" s="5"/>
      <c r="AI452" s="5"/>
      <c r="AJ452" s="5"/>
      <c r="AK452" s="5"/>
      <c r="AL452" s="5" t="s">
        <v>1104</v>
      </c>
      <c r="AM452" s="5"/>
      <c r="AO452" s="40"/>
      <c r="AP452" s="42"/>
      <c r="AQ452" s="42"/>
      <c r="AR452" s="42"/>
      <c r="AS452" s="42"/>
      <c r="AU452" s="42"/>
    </row>
    <row r="453" spans="1:47" s="27" customFormat="1" ht="56.25" customHeight="1">
      <c r="A453" s="29" t="s">
        <v>107</v>
      </c>
      <c r="B453" s="20">
        <f>IF($E453="","",SUBTOTAL(3,$E$7:E453))</f>
        <v>152</v>
      </c>
      <c r="C453" s="20" t="str">
        <f t="shared" si="7"/>
        <v>N16.152</v>
      </c>
      <c r="D453" s="19" t="s">
        <v>1109</v>
      </c>
      <c r="E453" s="2" t="s">
        <v>1103</v>
      </c>
      <c r="F453" s="19"/>
      <c r="G453" s="19"/>
      <c r="H453" s="19"/>
      <c r="I453" s="306"/>
      <c r="J453" s="19"/>
      <c r="K453" s="45"/>
      <c r="L453" s="45"/>
      <c r="M453" s="45"/>
      <c r="N453" s="5">
        <v>2</v>
      </c>
      <c r="O453" s="45"/>
      <c r="P453" s="45"/>
      <c r="Q453" s="45"/>
      <c r="R453" s="45"/>
      <c r="S453" s="42"/>
      <c r="T453" s="42"/>
      <c r="U453" s="42"/>
      <c r="V453" s="45"/>
      <c r="W453" s="45"/>
      <c r="X453" s="5"/>
      <c r="Y453" s="5"/>
      <c r="Z453" s="5"/>
      <c r="AA453" s="5"/>
      <c r="AB453" s="5"/>
      <c r="AC453" s="45"/>
      <c r="AD453" s="5"/>
      <c r="AE453" s="5" t="s">
        <v>1106</v>
      </c>
      <c r="AF453" s="5"/>
      <c r="AG453" s="45"/>
      <c r="AH453" s="5"/>
      <c r="AI453" s="5"/>
      <c r="AJ453" s="5"/>
      <c r="AK453" s="5"/>
      <c r="AL453" s="5" t="s">
        <v>1107</v>
      </c>
      <c r="AM453" s="5"/>
      <c r="AO453" s="40"/>
      <c r="AP453" s="42"/>
      <c r="AQ453" s="42"/>
      <c r="AR453" s="42"/>
      <c r="AS453" s="42"/>
      <c r="AU453" s="42"/>
    </row>
    <row r="454" spans="1:47" s="58" customFormat="1" ht="16.5">
      <c r="A454" s="51"/>
      <c r="B454" s="51"/>
      <c r="C454" s="51"/>
      <c r="D454" s="51"/>
      <c r="E454" s="64"/>
      <c r="F454" s="65"/>
      <c r="G454" s="65"/>
      <c r="H454" s="65"/>
      <c r="I454" s="292"/>
      <c r="J454" s="292"/>
      <c r="K454" s="148"/>
      <c r="L454" s="148"/>
      <c r="M454" s="648"/>
      <c r="N454" s="648"/>
      <c r="O454" s="649"/>
      <c r="P454" s="149"/>
      <c r="Q454" s="148"/>
      <c r="R454" s="148"/>
      <c r="S454" s="148"/>
      <c r="T454" s="148"/>
      <c r="U454" s="148"/>
      <c r="V454" s="148"/>
      <c r="W454" s="148"/>
      <c r="X454" s="148"/>
      <c r="Y454" s="148"/>
      <c r="AC454" s="148"/>
      <c r="AE454" s="326"/>
      <c r="AF454" s="301"/>
      <c r="AG454" s="148"/>
    </row>
    <row r="455" spans="1:47" s="58" customFormat="1">
      <c r="A455" s="51"/>
      <c r="B455" s="51"/>
      <c r="C455" s="51"/>
      <c r="D455" s="51"/>
      <c r="E455" s="64"/>
      <c r="F455" s="65"/>
      <c r="G455" s="65"/>
      <c r="H455" s="65"/>
      <c r="I455" s="292"/>
      <c r="J455" s="292"/>
      <c r="K455" s="148"/>
      <c r="L455" s="148"/>
      <c r="M455" s="148"/>
      <c r="N455" s="148"/>
      <c r="O455" s="148"/>
      <c r="P455" s="148"/>
      <c r="Q455" s="148"/>
      <c r="R455" s="148"/>
      <c r="S455" s="148"/>
      <c r="T455" s="148"/>
      <c r="U455" s="148"/>
      <c r="V455" s="148"/>
      <c r="W455" s="148"/>
      <c r="X455" s="148"/>
      <c r="Y455" s="148"/>
      <c r="AC455" s="148"/>
      <c r="AE455" s="326"/>
      <c r="AF455" s="301"/>
      <c r="AG455" s="148"/>
    </row>
    <row r="456" spans="1:47" s="58" customFormat="1">
      <c r="A456" s="51"/>
      <c r="B456" s="51"/>
      <c r="C456" s="51"/>
      <c r="D456" s="51"/>
      <c r="E456" s="64"/>
      <c r="F456" s="65"/>
      <c r="G456" s="65"/>
      <c r="H456" s="65"/>
      <c r="I456" s="292"/>
      <c r="J456" s="292"/>
      <c r="K456" s="148"/>
      <c r="L456" s="148"/>
      <c r="M456" s="148"/>
      <c r="N456" s="148"/>
      <c r="O456" s="148"/>
      <c r="P456" s="148"/>
      <c r="Q456" s="148"/>
      <c r="R456" s="148"/>
      <c r="S456" s="148"/>
      <c r="T456" s="148"/>
      <c r="U456" s="148"/>
      <c r="V456" s="148"/>
      <c r="W456" s="148"/>
      <c r="X456" s="148"/>
      <c r="Y456" s="148"/>
      <c r="AC456" s="148"/>
      <c r="AE456" s="326"/>
      <c r="AF456" s="301"/>
      <c r="AG456" s="148"/>
    </row>
    <row r="457" spans="1:47" s="58" customFormat="1">
      <c r="A457" s="51"/>
      <c r="B457" s="51"/>
      <c r="C457" s="51"/>
      <c r="D457" s="51"/>
      <c r="E457" s="64"/>
      <c r="F457" s="65"/>
      <c r="G457" s="65"/>
      <c r="H457" s="65"/>
      <c r="I457" s="292"/>
      <c r="J457" s="292"/>
      <c r="K457" s="148"/>
      <c r="L457" s="148"/>
      <c r="M457" s="148"/>
      <c r="N457" s="148"/>
      <c r="O457" s="148"/>
      <c r="P457" s="148"/>
      <c r="Q457" s="148"/>
      <c r="R457" s="148"/>
      <c r="S457" s="148"/>
      <c r="T457" s="148"/>
      <c r="U457" s="148"/>
      <c r="V457" s="148"/>
      <c r="W457" s="148"/>
      <c r="X457" s="148"/>
      <c r="Y457" s="148"/>
      <c r="AC457" s="148"/>
      <c r="AE457" s="326"/>
      <c r="AF457" s="301"/>
      <c r="AG457" s="148"/>
    </row>
    <row r="458" spans="1:47" s="58" customFormat="1">
      <c r="A458" s="51"/>
      <c r="B458" s="51"/>
      <c r="C458" s="51"/>
      <c r="D458" s="51"/>
      <c r="E458" s="64"/>
      <c r="F458" s="65"/>
      <c r="G458" s="65"/>
      <c r="H458" s="65"/>
      <c r="I458" s="292"/>
      <c r="J458" s="292"/>
      <c r="K458" s="148"/>
      <c r="L458" s="148"/>
      <c r="M458" s="148"/>
      <c r="N458" s="148"/>
      <c r="O458" s="148"/>
      <c r="P458" s="148"/>
      <c r="Q458" s="148"/>
      <c r="R458" s="148"/>
      <c r="S458" s="148"/>
      <c r="T458" s="148"/>
      <c r="U458" s="148"/>
      <c r="V458" s="148"/>
      <c r="W458" s="148"/>
      <c r="X458" s="148"/>
      <c r="Y458" s="148"/>
      <c r="AC458" s="148"/>
      <c r="AE458" s="326"/>
      <c r="AF458" s="301"/>
      <c r="AG458" s="148"/>
    </row>
    <row r="459" spans="1:47" s="58" customFormat="1">
      <c r="A459" s="51"/>
      <c r="B459" s="51"/>
      <c r="C459" s="51"/>
      <c r="D459" s="51"/>
      <c r="E459" s="64"/>
      <c r="F459" s="65"/>
      <c r="G459" s="65"/>
      <c r="H459" s="65"/>
      <c r="I459" s="292"/>
      <c r="J459" s="292"/>
      <c r="K459" s="148"/>
      <c r="L459" s="148"/>
      <c r="M459" s="148"/>
      <c r="N459" s="148"/>
      <c r="O459" s="148"/>
      <c r="P459" s="148"/>
      <c r="Q459" s="148"/>
      <c r="R459" s="148"/>
      <c r="S459" s="148"/>
      <c r="T459" s="148"/>
      <c r="U459" s="148"/>
      <c r="V459" s="148"/>
      <c r="W459" s="148"/>
      <c r="X459" s="148"/>
      <c r="Y459" s="148"/>
      <c r="AC459" s="148"/>
      <c r="AE459" s="326"/>
      <c r="AF459" s="301"/>
      <c r="AG459" s="148"/>
    </row>
    <row r="460" spans="1:47" s="58" customFormat="1">
      <c r="A460" s="51"/>
      <c r="B460" s="51"/>
      <c r="C460" s="51"/>
      <c r="D460" s="51"/>
      <c r="E460" s="64"/>
      <c r="F460" s="65"/>
      <c r="G460" s="65"/>
      <c r="H460" s="65"/>
      <c r="I460" s="292"/>
      <c r="J460" s="292"/>
      <c r="K460" s="148"/>
      <c r="L460" s="148"/>
      <c r="M460" s="148"/>
      <c r="N460" s="148"/>
      <c r="O460" s="148"/>
      <c r="P460" s="148"/>
      <c r="Q460" s="148"/>
      <c r="R460" s="148"/>
      <c r="S460" s="148"/>
      <c r="T460" s="148"/>
      <c r="U460" s="148"/>
      <c r="V460" s="148"/>
      <c r="W460" s="148"/>
      <c r="X460" s="148"/>
      <c r="Y460" s="148"/>
      <c r="AC460" s="148"/>
      <c r="AE460" s="326"/>
      <c r="AF460" s="301"/>
      <c r="AG460" s="148"/>
    </row>
    <row r="461" spans="1:47" s="58" customFormat="1">
      <c r="A461" s="51"/>
      <c r="B461" s="51"/>
      <c r="C461" s="51"/>
      <c r="D461" s="51"/>
      <c r="E461" s="64"/>
      <c r="F461" s="65"/>
      <c r="G461" s="65"/>
      <c r="H461" s="65"/>
      <c r="I461" s="292"/>
      <c r="J461" s="292"/>
      <c r="K461" s="148"/>
      <c r="L461" s="148"/>
      <c r="M461" s="148"/>
      <c r="N461" s="148"/>
      <c r="O461" s="148"/>
      <c r="P461" s="148"/>
      <c r="Q461" s="148"/>
      <c r="R461" s="148"/>
      <c r="S461" s="148"/>
      <c r="T461" s="148"/>
      <c r="U461" s="148"/>
      <c r="V461" s="148"/>
      <c r="W461" s="148"/>
      <c r="X461" s="148"/>
      <c r="Y461" s="148"/>
      <c r="AC461" s="148"/>
      <c r="AE461" s="326"/>
      <c r="AF461" s="301"/>
      <c r="AG461" s="148"/>
    </row>
    <row r="462" spans="1:47" s="58" customFormat="1">
      <c r="A462" s="51"/>
      <c r="B462" s="51"/>
      <c r="C462" s="51"/>
      <c r="D462" s="51"/>
      <c r="E462" s="64"/>
      <c r="F462" s="65"/>
      <c r="G462" s="65"/>
      <c r="H462" s="65"/>
      <c r="I462" s="292"/>
      <c r="J462" s="292"/>
      <c r="K462" s="148"/>
      <c r="L462" s="148"/>
      <c r="M462" s="148"/>
      <c r="N462" s="148"/>
      <c r="O462" s="148"/>
      <c r="P462" s="148"/>
      <c r="Q462" s="148"/>
      <c r="R462" s="148"/>
      <c r="S462" s="148"/>
      <c r="T462" s="148"/>
      <c r="U462" s="148"/>
      <c r="V462" s="148"/>
      <c r="W462" s="148"/>
      <c r="X462" s="148"/>
      <c r="Y462" s="148"/>
      <c r="AC462" s="148"/>
      <c r="AE462" s="326"/>
      <c r="AF462" s="301"/>
      <c r="AG462" s="148"/>
    </row>
    <row r="463" spans="1:47" s="58" customFormat="1">
      <c r="A463" s="51"/>
      <c r="B463" s="51"/>
      <c r="C463" s="51"/>
      <c r="D463" s="51"/>
      <c r="E463" s="64"/>
      <c r="F463" s="65"/>
      <c r="G463" s="65"/>
      <c r="H463" s="65"/>
      <c r="I463" s="292"/>
      <c r="J463" s="292"/>
      <c r="K463" s="148"/>
      <c r="L463" s="148"/>
      <c r="M463" s="148"/>
      <c r="N463" s="148"/>
      <c r="O463" s="148"/>
      <c r="P463" s="148"/>
      <c r="Q463" s="148"/>
      <c r="R463" s="148"/>
      <c r="S463" s="148"/>
      <c r="T463" s="148"/>
      <c r="U463" s="148"/>
      <c r="V463" s="148"/>
      <c r="W463" s="148"/>
      <c r="X463" s="148"/>
      <c r="Y463" s="148"/>
      <c r="AC463" s="148"/>
      <c r="AE463" s="326"/>
      <c r="AF463" s="301"/>
      <c r="AG463" s="148"/>
    </row>
    <row r="464" spans="1:47" s="58" customFormat="1">
      <c r="A464" s="51"/>
      <c r="B464" s="51"/>
      <c r="C464" s="51"/>
      <c r="D464" s="51"/>
      <c r="E464" s="64"/>
      <c r="F464" s="65"/>
      <c r="G464" s="65"/>
      <c r="H464" s="65"/>
      <c r="I464" s="292"/>
      <c r="J464" s="292"/>
      <c r="K464" s="148"/>
      <c r="L464" s="148"/>
      <c r="M464" s="148"/>
      <c r="N464" s="148"/>
      <c r="O464" s="148"/>
      <c r="P464" s="148"/>
      <c r="Q464" s="148"/>
      <c r="R464" s="148"/>
      <c r="S464" s="148"/>
      <c r="T464" s="148"/>
      <c r="U464" s="148"/>
      <c r="V464" s="148"/>
      <c r="W464" s="148"/>
      <c r="X464" s="148"/>
      <c r="Y464" s="148"/>
      <c r="AC464" s="148"/>
      <c r="AE464" s="326"/>
      <c r="AF464" s="301"/>
      <c r="AG464" s="148"/>
    </row>
    <row r="465" spans="1:33" s="58" customFormat="1">
      <c r="A465" s="51"/>
      <c r="B465" s="51"/>
      <c r="C465" s="51"/>
      <c r="D465" s="51"/>
      <c r="E465" s="64"/>
      <c r="F465" s="65"/>
      <c r="G465" s="65"/>
      <c r="H465" s="65"/>
      <c r="I465" s="292"/>
      <c r="J465" s="292"/>
      <c r="K465" s="148"/>
      <c r="L465" s="148"/>
      <c r="M465" s="148"/>
      <c r="N465" s="148"/>
      <c r="O465" s="148"/>
      <c r="P465" s="148"/>
      <c r="Q465" s="148"/>
      <c r="R465" s="148"/>
      <c r="S465" s="148"/>
      <c r="T465" s="148"/>
      <c r="U465" s="148"/>
      <c r="V465" s="148"/>
      <c r="W465" s="148"/>
      <c r="X465" s="148"/>
      <c r="Y465" s="148"/>
      <c r="AC465" s="148"/>
      <c r="AE465" s="326"/>
      <c r="AF465" s="301"/>
      <c r="AG465" s="148"/>
    </row>
    <row r="466" spans="1:33" s="58" customFormat="1">
      <c r="A466" s="51"/>
      <c r="B466" s="51"/>
      <c r="C466" s="51"/>
      <c r="D466" s="51"/>
      <c r="E466" s="64"/>
      <c r="F466" s="65"/>
      <c r="G466" s="65"/>
      <c r="H466" s="65"/>
      <c r="I466" s="292"/>
      <c r="J466" s="292"/>
      <c r="K466" s="148"/>
      <c r="L466" s="148"/>
      <c r="M466" s="148"/>
      <c r="N466" s="148"/>
      <c r="O466" s="148"/>
      <c r="P466" s="148"/>
      <c r="Q466" s="148"/>
      <c r="R466" s="148"/>
      <c r="S466" s="148"/>
      <c r="T466" s="148"/>
      <c r="U466" s="148"/>
      <c r="V466" s="148"/>
      <c r="W466" s="148"/>
      <c r="X466" s="148"/>
      <c r="Y466" s="148"/>
      <c r="AC466" s="148"/>
      <c r="AE466" s="326"/>
      <c r="AF466" s="301"/>
      <c r="AG466" s="148"/>
    </row>
    <row r="467" spans="1:33" s="58" customFormat="1">
      <c r="A467" s="51"/>
      <c r="B467" s="51"/>
      <c r="C467" s="51"/>
      <c r="D467" s="51"/>
      <c r="E467" s="64"/>
      <c r="F467" s="65"/>
      <c r="G467" s="65"/>
      <c r="H467" s="65"/>
      <c r="I467" s="292"/>
      <c r="J467" s="292"/>
      <c r="K467" s="148"/>
      <c r="L467" s="148"/>
      <c r="M467" s="148"/>
      <c r="N467" s="148"/>
      <c r="O467" s="148"/>
      <c r="P467" s="148"/>
      <c r="Q467" s="148"/>
      <c r="R467" s="148"/>
      <c r="S467" s="148"/>
      <c r="T467" s="148"/>
      <c r="U467" s="148"/>
      <c r="V467" s="148"/>
      <c r="W467" s="148"/>
      <c r="X467" s="148"/>
      <c r="Y467" s="148"/>
      <c r="AC467" s="148"/>
      <c r="AE467" s="326"/>
      <c r="AF467" s="301"/>
      <c r="AG467" s="148"/>
    </row>
    <row r="468" spans="1:33" s="58" customFormat="1">
      <c r="A468" s="51"/>
      <c r="B468" s="51"/>
      <c r="C468" s="51"/>
      <c r="D468" s="51"/>
      <c r="E468" s="64"/>
      <c r="F468" s="65"/>
      <c r="G468" s="65"/>
      <c r="H468" s="65"/>
      <c r="I468" s="292"/>
      <c r="J468" s="292"/>
      <c r="K468" s="148"/>
      <c r="L468" s="148"/>
      <c r="M468" s="148"/>
      <c r="N468" s="148"/>
      <c r="O468" s="148"/>
      <c r="P468" s="148"/>
      <c r="Q468" s="148"/>
      <c r="R468" s="148"/>
      <c r="S468" s="148"/>
      <c r="T468" s="148"/>
      <c r="U468" s="148"/>
      <c r="V468" s="148"/>
      <c r="W468" s="148"/>
      <c r="X468" s="148"/>
      <c r="Y468" s="148"/>
      <c r="AC468" s="148"/>
      <c r="AE468" s="326"/>
      <c r="AF468" s="301"/>
      <c r="AG468" s="148"/>
    </row>
    <row r="469" spans="1:33" s="58" customFormat="1">
      <c r="A469" s="51"/>
      <c r="B469" s="51"/>
      <c r="C469" s="51"/>
      <c r="D469" s="51"/>
      <c r="E469" s="64"/>
      <c r="F469" s="65"/>
      <c r="G469" s="65"/>
      <c r="H469" s="65"/>
      <c r="I469" s="292"/>
      <c r="J469" s="292"/>
      <c r="K469" s="148"/>
      <c r="L469" s="148"/>
      <c r="M469" s="148"/>
      <c r="N469" s="148"/>
      <c r="O469" s="148"/>
      <c r="P469" s="148"/>
      <c r="Q469" s="148"/>
      <c r="R469" s="148"/>
      <c r="S469" s="148"/>
      <c r="T469" s="148"/>
      <c r="U469" s="148"/>
      <c r="V469" s="148"/>
      <c r="W469" s="148"/>
      <c r="X469" s="148"/>
      <c r="Y469" s="148"/>
      <c r="AC469" s="148"/>
      <c r="AE469" s="326"/>
      <c r="AF469" s="301"/>
      <c r="AG469" s="148"/>
    </row>
    <row r="470" spans="1:33" s="58" customFormat="1">
      <c r="A470" s="51"/>
      <c r="B470" s="51"/>
      <c r="C470" s="51"/>
      <c r="D470" s="51"/>
      <c r="E470" s="64"/>
      <c r="F470" s="65"/>
      <c r="G470" s="65"/>
      <c r="H470" s="65"/>
      <c r="I470" s="292"/>
      <c r="J470" s="292"/>
      <c r="K470" s="148"/>
      <c r="L470" s="148"/>
      <c r="M470" s="148"/>
      <c r="N470" s="148"/>
      <c r="O470" s="148"/>
      <c r="P470" s="148"/>
      <c r="Q470" s="148"/>
      <c r="R470" s="148"/>
      <c r="S470" s="148"/>
      <c r="T470" s="148"/>
      <c r="U470" s="148"/>
      <c r="V470" s="148"/>
      <c r="W470" s="148"/>
      <c r="X470" s="148"/>
      <c r="Y470" s="148"/>
      <c r="AC470" s="148"/>
      <c r="AE470" s="326"/>
      <c r="AF470" s="301"/>
      <c r="AG470" s="148"/>
    </row>
    <row r="471" spans="1:33" s="58" customFormat="1">
      <c r="A471" s="51"/>
      <c r="B471" s="51"/>
      <c r="C471" s="51"/>
      <c r="D471" s="51"/>
      <c r="E471" s="64"/>
      <c r="F471" s="65"/>
      <c r="G471" s="65"/>
      <c r="H471" s="65"/>
      <c r="I471" s="292"/>
      <c r="J471" s="292"/>
      <c r="K471" s="148"/>
      <c r="L471" s="148"/>
      <c r="M471" s="148"/>
      <c r="N471" s="148"/>
      <c r="O471" s="148"/>
      <c r="P471" s="148"/>
      <c r="Q471" s="148"/>
      <c r="R471" s="148"/>
      <c r="S471" s="148"/>
      <c r="T471" s="148"/>
      <c r="U471" s="148"/>
      <c r="V471" s="148"/>
      <c r="W471" s="148"/>
      <c r="X471" s="148"/>
      <c r="Y471" s="148"/>
      <c r="AC471" s="148"/>
      <c r="AE471" s="326"/>
      <c r="AF471" s="301"/>
      <c r="AG471" s="148"/>
    </row>
    <row r="472" spans="1:33" s="58" customFormat="1">
      <c r="A472" s="51"/>
      <c r="B472" s="51"/>
      <c r="C472" s="51"/>
      <c r="D472" s="51"/>
      <c r="E472" s="64"/>
      <c r="F472" s="65"/>
      <c r="G472" s="65"/>
      <c r="H472" s="65"/>
      <c r="I472" s="292"/>
      <c r="J472" s="292"/>
      <c r="K472" s="148"/>
      <c r="L472" s="148"/>
      <c r="M472" s="148"/>
      <c r="N472" s="148"/>
      <c r="O472" s="148"/>
      <c r="P472" s="148"/>
      <c r="Q472" s="148"/>
      <c r="R472" s="148"/>
      <c r="S472" s="148"/>
      <c r="T472" s="148"/>
      <c r="U472" s="148"/>
      <c r="V472" s="148"/>
      <c r="W472" s="148"/>
      <c r="X472" s="148"/>
      <c r="Y472" s="148"/>
      <c r="AC472" s="148"/>
      <c r="AE472" s="326"/>
      <c r="AF472" s="301"/>
      <c r="AG472" s="148"/>
    </row>
    <row r="473" spans="1:33" s="58" customFormat="1">
      <c r="A473" s="51"/>
      <c r="B473" s="51"/>
      <c r="C473" s="51"/>
      <c r="D473" s="51"/>
      <c r="E473" s="64"/>
      <c r="F473" s="65"/>
      <c r="G473" s="65"/>
      <c r="H473" s="65"/>
      <c r="I473" s="292"/>
      <c r="J473" s="292"/>
      <c r="K473" s="148"/>
      <c r="L473" s="148"/>
      <c r="M473" s="148"/>
      <c r="N473" s="148"/>
      <c r="O473" s="148"/>
      <c r="P473" s="148"/>
      <c r="Q473" s="148"/>
      <c r="R473" s="148"/>
      <c r="S473" s="148"/>
      <c r="T473" s="148"/>
      <c r="U473" s="148"/>
      <c r="V473" s="148"/>
      <c r="W473" s="148"/>
      <c r="X473" s="148"/>
      <c r="Y473" s="148"/>
      <c r="AC473" s="148"/>
      <c r="AE473" s="326"/>
      <c r="AF473" s="301"/>
      <c r="AG473" s="148"/>
    </row>
    <row r="474" spans="1:33" s="58" customFormat="1">
      <c r="A474" s="51"/>
      <c r="B474" s="51"/>
      <c r="C474" s="51"/>
      <c r="D474" s="51"/>
      <c r="E474" s="64"/>
      <c r="F474" s="65"/>
      <c r="G474" s="65"/>
      <c r="H474" s="65"/>
      <c r="I474" s="292"/>
      <c r="J474" s="292"/>
      <c r="K474" s="148"/>
      <c r="L474" s="148"/>
      <c r="M474" s="148"/>
      <c r="N474" s="148"/>
      <c r="O474" s="148"/>
      <c r="P474" s="148"/>
      <c r="Q474" s="148"/>
      <c r="R474" s="148"/>
      <c r="S474" s="148"/>
      <c r="T474" s="148"/>
      <c r="U474" s="148"/>
      <c r="V474" s="148"/>
      <c r="W474" s="148"/>
      <c r="X474" s="148"/>
      <c r="Y474" s="148"/>
      <c r="AC474" s="148"/>
      <c r="AE474" s="326"/>
      <c r="AF474" s="301"/>
      <c r="AG474" s="148"/>
    </row>
    <row r="475" spans="1:33" s="58" customFormat="1">
      <c r="A475" s="51"/>
      <c r="B475" s="51"/>
      <c r="C475" s="51"/>
      <c r="D475" s="51"/>
      <c r="E475" s="64"/>
      <c r="F475" s="65"/>
      <c r="G475" s="65"/>
      <c r="H475" s="65"/>
      <c r="I475" s="292"/>
      <c r="J475" s="292"/>
      <c r="K475" s="148"/>
      <c r="L475" s="148"/>
      <c r="M475" s="148"/>
      <c r="N475" s="148"/>
      <c r="O475" s="148"/>
      <c r="P475" s="148"/>
      <c r="Q475" s="148"/>
      <c r="R475" s="148"/>
      <c r="S475" s="148"/>
      <c r="T475" s="148"/>
      <c r="U475" s="148"/>
      <c r="V475" s="148"/>
      <c r="W475" s="148"/>
      <c r="X475" s="148"/>
      <c r="Y475" s="148"/>
      <c r="AC475" s="148"/>
      <c r="AE475" s="326"/>
      <c r="AF475" s="301"/>
      <c r="AG475" s="148"/>
    </row>
    <row r="476" spans="1:33" s="58" customFormat="1">
      <c r="A476" s="51"/>
      <c r="B476" s="51"/>
      <c r="C476" s="51"/>
      <c r="D476" s="51"/>
      <c r="E476" s="64"/>
      <c r="F476" s="65"/>
      <c r="G476" s="65"/>
      <c r="H476" s="65"/>
      <c r="I476" s="292"/>
      <c r="J476" s="292"/>
      <c r="K476" s="148"/>
      <c r="L476" s="148"/>
      <c r="M476" s="148"/>
      <c r="N476" s="148"/>
      <c r="O476" s="148"/>
      <c r="P476" s="148"/>
      <c r="Q476" s="148"/>
      <c r="R476" s="148"/>
      <c r="S476" s="148"/>
      <c r="T476" s="148"/>
      <c r="U476" s="148"/>
      <c r="V476" s="148"/>
      <c r="W476" s="148"/>
      <c r="X476" s="148"/>
      <c r="Y476" s="148"/>
      <c r="AC476" s="148"/>
      <c r="AE476" s="326"/>
      <c r="AF476" s="301"/>
      <c r="AG476" s="148"/>
    </row>
    <row r="477" spans="1:33" s="58" customFormat="1">
      <c r="A477" s="51"/>
      <c r="B477" s="51"/>
      <c r="C477" s="51"/>
      <c r="D477" s="51"/>
      <c r="E477" s="64"/>
      <c r="F477" s="65"/>
      <c r="G477" s="65"/>
      <c r="H477" s="65"/>
      <c r="I477" s="292"/>
      <c r="J477" s="292"/>
      <c r="K477" s="148"/>
      <c r="L477" s="148"/>
      <c r="M477" s="148"/>
      <c r="N477" s="148"/>
      <c r="O477" s="148"/>
      <c r="P477" s="148"/>
      <c r="Q477" s="148"/>
      <c r="R477" s="148"/>
      <c r="S477" s="148"/>
      <c r="T477" s="148"/>
      <c r="U477" s="148"/>
      <c r="V477" s="148"/>
      <c r="W477" s="148"/>
      <c r="X477" s="148"/>
      <c r="Y477" s="148"/>
      <c r="AC477" s="148"/>
      <c r="AE477" s="326"/>
      <c r="AF477" s="301"/>
      <c r="AG477" s="148"/>
    </row>
    <row r="478" spans="1:33" s="58" customFormat="1">
      <c r="A478" s="51"/>
      <c r="B478" s="51"/>
      <c r="C478" s="51"/>
      <c r="D478" s="51"/>
      <c r="E478" s="64"/>
      <c r="F478" s="65"/>
      <c r="G478" s="65"/>
      <c r="H478" s="65"/>
      <c r="I478" s="292"/>
      <c r="J478" s="292"/>
      <c r="K478" s="148"/>
      <c r="L478" s="148"/>
      <c r="M478" s="148"/>
      <c r="N478" s="148"/>
      <c r="O478" s="148"/>
      <c r="P478" s="148"/>
      <c r="Q478" s="148"/>
      <c r="R478" s="148"/>
      <c r="S478" s="148"/>
      <c r="T478" s="148"/>
      <c r="U478" s="148"/>
      <c r="V478" s="148"/>
      <c r="W478" s="148"/>
      <c r="X478" s="148"/>
      <c r="Y478" s="148"/>
      <c r="AC478" s="148"/>
      <c r="AE478" s="326"/>
      <c r="AF478" s="301"/>
      <c r="AG478" s="148"/>
    </row>
    <row r="479" spans="1:33" s="58" customFormat="1">
      <c r="A479" s="51"/>
      <c r="B479" s="51"/>
      <c r="C479" s="51"/>
      <c r="D479" s="51"/>
      <c r="E479" s="64"/>
      <c r="F479" s="65"/>
      <c r="G479" s="65"/>
      <c r="H479" s="65"/>
      <c r="I479" s="292"/>
      <c r="J479" s="292"/>
      <c r="K479" s="148"/>
      <c r="L479" s="148"/>
      <c r="M479" s="148"/>
      <c r="N479" s="148"/>
      <c r="O479" s="148"/>
      <c r="P479" s="148"/>
      <c r="Q479" s="148"/>
      <c r="R479" s="148"/>
      <c r="S479" s="148"/>
      <c r="T479" s="148"/>
      <c r="U479" s="148"/>
      <c r="V479" s="148"/>
      <c r="W479" s="148"/>
      <c r="X479" s="148"/>
      <c r="Y479" s="148"/>
      <c r="AC479" s="148"/>
      <c r="AE479" s="326"/>
      <c r="AF479" s="301"/>
      <c r="AG479" s="148"/>
    </row>
    <row r="480" spans="1:33" s="58" customFormat="1">
      <c r="A480" s="51"/>
      <c r="B480" s="51"/>
      <c r="C480" s="51"/>
      <c r="D480" s="51"/>
      <c r="E480" s="64"/>
      <c r="F480" s="65"/>
      <c r="G480" s="65"/>
      <c r="H480" s="65"/>
      <c r="I480" s="292"/>
      <c r="J480" s="292"/>
      <c r="K480" s="148"/>
      <c r="L480" s="148"/>
      <c r="M480" s="148"/>
      <c r="N480" s="148"/>
      <c r="O480" s="148"/>
      <c r="P480" s="148"/>
      <c r="Q480" s="148"/>
      <c r="R480" s="148"/>
      <c r="S480" s="148"/>
      <c r="T480" s="148"/>
      <c r="U480" s="148"/>
      <c r="V480" s="148"/>
      <c r="W480" s="148"/>
      <c r="X480" s="148"/>
      <c r="Y480" s="148"/>
      <c r="AC480" s="148"/>
      <c r="AE480" s="326"/>
      <c r="AF480" s="301"/>
      <c r="AG480" s="148"/>
    </row>
    <row r="481" spans="1:33" s="58" customFormat="1">
      <c r="A481" s="51"/>
      <c r="B481" s="51"/>
      <c r="C481" s="51"/>
      <c r="D481" s="51"/>
      <c r="E481" s="64"/>
      <c r="F481" s="65"/>
      <c r="G481" s="65"/>
      <c r="H481" s="65"/>
      <c r="I481" s="292"/>
      <c r="J481" s="292"/>
      <c r="K481" s="148"/>
      <c r="L481" s="148"/>
      <c r="M481" s="148"/>
      <c r="N481" s="148"/>
      <c r="O481" s="148"/>
      <c r="P481" s="148"/>
      <c r="Q481" s="148"/>
      <c r="R481" s="148"/>
      <c r="S481" s="148"/>
      <c r="T481" s="148"/>
      <c r="U481" s="148"/>
      <c r="V481" s="148"/>
      <c r="W481" s="148"/>
      <c r="X481" s="148"/>
      <c r="Y481" s="148"/>
      <c r="AC481" s="148"/>
      <c r="AE481" s="326"/>
      <c r="AF481" s="301"/>
      <c r="AG481" s="148"/>
    </row>
    <row r="482" spans="1:33" s="58" customFormat="1">
      <c r="A482" s="51"/>
      <c r="B482" s="51"/>
      <c r="C482" s="51"/>
      <c r="D482" s="51"/>
      <c r="E482" s="64"/>
      <c r="F482" s="65"/>
      <c r="G482" s="65"/>
      <c r="H482" s="65"/>
      <c r="I482" s="292"/>
      <c r="J482" s="292"/>
      <c r="K482" s="148"/>
      <c r="L482" s="148"/>
      <c r="M482" s="148"/>
      <c r="N482" s="148"/>
      <c r="O482" s="148"/>
      <c r="P482" s="148"/>
      <c r="Q482" s="148"/>
      <c r="R482" s="148"/>
      <c r="S482" s="148"/>
      <c r="T482" s="148"/>
      <c r="U482" s="148"/>
      <c r="V482" s="148"/>
      <c r="W482" s="148"/>
      <c r="X482" s="148"/>
      <c r="Y482" s="148"/>
      <c r="AC482" s="148"/>
      <c r="AE482" s="326"/>
      <c r="AF482" s="301"/>
      <c r="AG482" s="148"/>
    </row>
    <row r="483" spans="1:33" s="58" customFormat="1">
      <c r="A483" s="51"/>
      <c r="B483" s="51"/>
      <c r="C483" s="51"/>
      <c r="D483" s="51"/>
      <c r="E483" s="64"/>
      <c r="F483" s="65"/>
      <c r="G483" s="65"/>
      <c r="H483" s="65"/>
      <c r="I483" s="292"/>
      <c r="J483" s="292"/>
      <c r="K483" s="148"/>
      <c r="L483" s="148"/>
      <c r="M483" s="148"/>
      <c r="N483" s="148"/>
      <c r="O483" s="148"/>
      <c r="P483" s="148"/>
      <c r="Q483" s="148"/>
      <c r="R483" s="148"/>
      <c r="S483" s="148"/>
      <c r="T483" s="148"/>
      <c r="U483" s="148"/>
      <c r="V483" s="148"/>
      <c r="W483" s="148"/>
      <c r="X483" s="148"/>
      <c r="Y483" s="148"/>
      <c r="AC483" s="148"/>
      <c r="AE483" s="326"/>
      <c r="AF483" s="301"/>
      <c r="AG483" s="148"/>
    </row>
    <row r="484" spans="1:33" s="58" customFormat="1">
      <c r="A484" s="51"/>
      <c r="B484" s="51"/>
      <c r="C484" s="51"/>
      <c r="D484" s="51"/>
      <c r="E484" s="64"/>
      <c r="F484" s="65"/>
      <c r="G484" s="65"/>
      <c r="H484" s="65"/>
      <c r="I484" s="292"/>
      <c r="J484" s="292"/>
      <c r="K484" s="148"/>
      <c r="L484" s="148"/>
      <c r="M484" s="148"/>
      <c r="N484" s="148"/>
      <c r="O484" s="148"/>
      <c r="P484" s="148"/>
      <c r="Q484" s="148"/>
      <c r="R484" s="148"/>
      <c r="S484" s="148"/>
      <c r="T484" s="148"/>
      <c r="U484" s="148"/>
      <c r="V484" s="148"/>
      <c r="W484" s="148"/>
      <c r="X484" s="148"/>
      <c r="Y484" s="148"/>
      <c r="AC484" s="148"/>
      <c r="AE484" s="326"/>
      <c r="AF484" s="301"/>
      <c r="AG484" s="148"/>
    </row>
    <row r="485" spans="1:33" s="58" customFormat="1">
      <c r="A485" s="51"/>
      <c r="B485" s="51"/>
      <c r="C485" s="51"/>
      <c r="D485" s="51"/>
      <c r="E485" s="64"/>
      <c r="F485" s="65"/>
      <c r="G485" s="65"/>
      <c r="H485" s="65"/>
      <c r="I485" s="292"/>
      <c r="J485" s="292"/>
      <c r="K485" s="148"/>
      <c r="L485" s="148"/>
      <c r="M485" s="148"/>
      <c r="N485" s="148"/>
      <c r="O485" s="148"/>
      <c r="P485" s="148"/>
      <c r="Q485" s="148"/>
      <c r="R485" s="148"/>
      <c r="S485" s="148"/>
      <c r="T485" s="148"/>
      <c r="U485" s="148"/>
      <c r="V485" s="148"/>
      <c r="W485" s="148"/>
      <c r="X485" s="148"/>
      <c r="Y485" s="148"/>
      <c r="AC485" s="148"/>
      <c r="AE485" s="326"/>
      <c r="AF485" s="301"/>
      <c r="AG485" s="148"/>
    </row>
    <row r="486" spans="1:33" s="58" customFormat="1">
      <c r="A486" s="51"/>
      <c r="B486" s="51"/>
      <c r="C486" s="51"/>
      <c r="D486" s="51"/>
      <c r="E486" s="64"/>
      <c r="F486" s="65"/>
      <c r="G486" s="65"/>
      <c r="H486" s="65"/>
      <c r="I486" s="292"/>
      <c r="J486" s="292"/>
      <c r="K486" s="148"/>
      <c r="L486" s="148"/>
      <c r="M486" s="148"/>
      <c r="N486" s="148"/>
      <c r="O486" s="148"/>
      <c r="P486" s="148"/>
      <c r="Q486" s="148"/>
      <c r="R486" s="148"/>
      <c r="S486" s="148"/>
      <c r="T486" s="148"/>
      <c r="U486" s="148"/>
      <c r="V486" s="148"/>
      <c r="W486" s="148"/>
      <c r="X486" s="148"/>
      <c r="Y486" s="148"/>
      <c r="AC486" s="148"/>
      <c r="AE486" s="326"/>
      <c r="AF486" s="301"/>
      <c r="AG486" s="148"/>
    </row>
    <row r="487" spans="1:33" s="58" customFormat="1">
      <c r="A487" s="51"/>
      <c r="B487" s="51"/>
      <c r="C487" s="51"/>
      <c r="D487" s="51"/>
      <c r="E487" s="64"/>
      <c r="F487" s="65"/>
      <c r="G487" s="65"/>
      <c r="H487" s="65"/>
      <c r="I487" s="292"/>
      <c r="J487" s="292"/>
      <c r="K487" s="148"/>
      <c r="L487" s="148"/>
      <c r="M487" s="148"/>
      <c r="N487" s="148"/>
      <c r="O487" s="148"/>
      <c r="P487" s="148"/>
      <c r="Q487" s="148"/>
      <c r="R487" s="148"/>
      <c r="S487" s="148"/>
      <c r="T487" s="148"/>
      <c r="U487" s="148"/>
      <c r="V487" s="148"/>
      <c r="W487" s="148"/>
      <c r="X487" s="148"/>
      <c r="Y487" s="148"/>
      <c r="AC487" s="148"/>
      <c r="AE487" s="326"/>
      <c r="AF487" s="301"/>
      <c r="AG487" s="148"/>
    </row>
    <row r="488" spans="1:33" s="58" customFormat="1">
      <c r="A488" s="51"/>
      <c r="B488" s="51"/>
      <c r="C488" s="51"/>
      <c r="D488" s="51"/>
      <c r="E488" s="64"/>
      <c r="F488" s="65"/>
      <c r="G488" s="65"/>
      <c r="H488" s="65"/>
      <c r="I488" s="292"/>
      <c r="J488" s="292"/>
      <c r="K488" s="148"/>
      <c r="L488" s="148"/>
      <c r="M488" s="148"/>
      <c r="N488" s="148"/>
      <c r="O488" s="148"/>
      <c r="P488" s="148"/>
      <c r="Q488" s="148"/>
      <c r="R488" s="148"/>
      <c r="S488" s="148"/>
      <c r="T488" s="148"/>
      <c r="U488" s="148"/>
      <c r="V488" s="148"/>
      <c r="W488" s="148"/>
      <c r="X488" s="148"/>
      <c r="Y488" s="148"/>
      <c r="AC488" s="148"/>
      <c r="AE488" s="326"/>
      <c r="AF488" s="301"/>
      <c r="AG488" s="148"/>
    </row>
    <row r="489" spans="1:33" s="58" customFormat="1">
      <c r="A489" s="51"/>
      <c r="B489" s="51"/>
      <c r="C489" s="51"/>
      <c r="D489" s="51"/>
      <c r="E489" s="64"/>
      <c r="F489" s="65"/>
      <c r="G489" s="65"/>
      <c r="H489" s="65"/>
      <c r="I489" s="292"/>
      <c r="J489" s="292"/>
      <c r="K489" s="148"/>
      <c r="L489" s="148"/>
      <c r="M489" s="148"/>
      <c r="N489" s="148"/>
      <c r="O489" s="148"/>
      <c r="P489" s="148"/>
      <c r="Q489" s="148"/>
      <c r="R489" s="148"/>
      <c r="S489" s="148"/>
      <c r="T489" s="148"/>
      <c r="U489" s="148"/>
      <c r="V489" s="148"/>
      <c r="W489" s="148"/>
      <c r="X489" s="148"/>
      <c r="Y489" s="148"/>
      <c r="AC489" s="148"/>
      <c r="AE489" s="326"/>
      <c r="AF489" s="301"/>
      <c r="AG489" s="148"/>
    </row>
    <row r="490" spans="1:33" s="58" customFormat="1">
      <c r="A490" s="51"/>
      <c r="B490" s="51"/>
      <c r="C490" s="51"/>
      <c r="D490" s="51"/>
      <c r="E490" s="64"/>
      <c r="F490" s="65"/>
      <c r="G490" s="65"/>
      <c r="H490" s="65"/>
      <c r="I490" s="292"/>
      <c r="J490" s="292"/>
      <c r="K490" s="148"/>
      <c r="L490" s="148"/>
      <c r="M490" s="148"/>
      <c r="N490" s="148"/>
      <c r="O490" s="148"/>
      <c r="P490" s="148"/>
      <c r="Q490" s="148"/>
      <c r="R490" s="148"/>
      <c r="S490" s="148"/>
      <c r="T490" s="148"/>
      <c r="U490" s="148"/>
      <c r="V490" s="148"/>
      <c r="W490" s="148"/>
      <c r="X490" s="148"/>
      <c r="Y490" s="148"/>
      <c r="AC490" s="148"/>
      <c r="AE490" s="326"/>
      <c r="AF490" s="301"/>
      <c r="AG490" s="148"/>
    </row>
    <row r="491" spans="1:33" s="58" customFormat="1">
      <c r="A491" s="51"/>
      <c r="B491" s="51"/>
      <c r="C491" s="51"/>
      <c r="D491" s="51"/>
      <c r="E491" s="64"/>
      <c r="F491" s="65"/>
      <c r="G491" s="65"/>
      <c r="H491" s="65"/>
      <c r="I491" s="292"/>
      <c r="J491" s="292"/>
      <c r="K491" s="148"/>
      <c r="L491" s="148"/>
      <c r="M491" s="148"/>
      <c r="N491" s="148"/>
      <c r="O491" s="148"/>
      <c r="P491" s="148"/>
      <c r="Q491" s="148"/>
      <c r="R491" s="148"/>
      <c r="S491" s="148"/>
      <c r="T491" s="148"/>
      <c r="U491" s="148"/>
      <c r="V491" s="148"/>
      <c r="W491" s="148"/>
      <c r="X491" s="148"/>
      <c r="Y491" s="148"/>
      <c r="AC491" s="148"/>
      <c r="AE491" s="326"/>
      <c r="AF491" s="301"/>
      <c r="AG491" s="148"/>
    </row>
    <row r="492" spans="1:33" s="58" customFormat="1">
      <c r="A492" s="51"/>
      <c r="B492" s="51"/>
      <c r="C492" s="51"/>
      <c r="D492" s="51"/>
      <c r="E492" s="64"/>
      <c r="F492" s="65"/>
      <c r="G492" s="65"/>
      <c r="H492" s="65"/>
      <c r="I492" s="292"/>
      <c r="J492" s="292"/>
      <c r="K492" s="148"/>
      <c r="L492" s="148"/>
      <c r="M492" s="148"/>
      <c r="N492" s="148"/>
      <c r="O492" s="148"/>
      <c r="P492" s="148"/>
      <c r="Q492" s="148"/>
      <c r="R492" s="148"/>
      <c r="S492" s="148"/>
      <c r="T492" s="148"/>
      <c r="U492" s="148"/>
      <c r="V492" s="148"/>
      <c r="W492" s="148"/>
      <c r="X492" s="148"/>
      <c r="Y492" s="148"/>
      <c r="AC492" s="148"/>
      <c r="AE492" s="326"/>
      <c r="AF492" s="301"/>
      <c r="AG492" s="148"/>
    </row>
    <row r="493" spans="1:33" s="58" customFormat="1">
      <c r="A493" s="51"/>
      <c r="B493" s="51"/>
      <c r="C493" s="51"/>
      <c r="D493" s="51"/>
      <c r="E493" s="64"/>
      <c r="F493" s="65"/>
      <c r="G493" s="65"/>
      <c r="H493" s="65"/>
      <c r="I493" s="292"/>
      <c r="J493" s="292"/>
      <c r="K493" s="148"/>
      <c r="L493" s="148"/>
      <c r="M493" s="148"/>
      <c r="N493" s="148"/>
      <c r="O493" s="148"/>
      <c r="P493" s="148"/>
      <c r="Q493" s="148"/>
      <c r="R493" s="148"/>
      <c r="S493" s="148"/>
      <c r="T493" s="148"/>
      <c r="U493" s="148"/>
      <c r="V493" s="148"/>
      <c r="W493" s="148"/>
      <c r="X493" s="148"/>
      <c r="Y493" s="148"/>
      <c r="AC493" s="148"/>
      <c r="AE493" s="326"/>
      <c r="AF493" s="301"/>
      <c r="AG493" s="148"/>
    </row>
    <row r="494" spans="1:33" s="58" customFormat="1">
      <c r="A494" s="51"/>
      <c r="B494" s="51"/>
      <c r="C494" s="51"/>
      <c r="D494" s="51"/>
      <c r="E494" s="64"/>
      <c r="F494" s="65"/>
      <c r="G494" s="65"/>
      <c r="H494" s="65"/>
      <c r="I494" s="292"/>
      <c r="J494" s="292"/>
      <c r="K494" s="148"/>
      <c r="L494" s="148"/>
      <c r="M494" s="148"/>
      <c r="N494" s="148"/>
      <c r="O494" s="148"/>
      <c r="P494" s="148"/>
      <c r="Q494" s="148"/>
      <c r="R494" s="148"/>
      <c r="S494" s="148"/>
      <c r="T494" s="148"/>
      <c r="U494" s="148"/>
      <c r="V494" s="148"/>
      <c r="W494" s="148"/>
      <c r="X494" s="148"/>
      <c r="Y494" s="148"/>
      <c r="AC494" s="148"/>
      <c r="AE494" s="326"/>
      <c r="AF494" s="301"/>
      <c r="AG494" s="148"/>
    </row>
    <row r="495" spans="1:33" s="58" customFormat="1">
      <c r="A495" s="51"/>
      <c r="B495" s="51"/>
      <c r="C495" s="51"/>
      <c r="D495" s="51"/>
      <c r="E495" s="64"/>
      <c r="F495" s="65"/>
      <c r="G495" s="65"/>
      <c r="H495" s="65"/>
      <c r="I495" s="292"/>
      <c r="J495" s="292"/>
      <c r="K495" s="148"/>
      <c r="L495" s="148"/>
      <c r="M495" s="148"/>
      <c r="N495" s="148"/>
      <c r="O495" s="148"/>
      <c r="P495" s="148"/>
      <c r="Q495" s="148"/>
      <c r="R495" s="148"/>
      <c r="S495" s="148"/>
      <c r="T495" s="148"/>
      <c r="U495" s="148"/>
      <c r="V495" s="148"/>
      <c r="W495" s="148"/>
      <c r="X495" s="148"/>
      <c r="Y495" s="148"/>
      <c r="AC495" s="148"/>
      <c r="AE495" s="326"/>
      <c r="AF495" s="301"/>
      <c r="AG495" s="148"/>
    </row>
    <row r="496" spans="1:33" s="58" customFormat="1">
      <c r="A496" s="51"/>
      <c r="B496" s="51"/>
      <c r="C496" s="51"/>
      <c r="D496" s="51"/>
      <c r="E496" s="64"/>
      <c r="F496" s="65"/>
      <c r="G496" s="65"/>
      <c r="H496" s="65"/>
      <c r="I496" s="292"/>
      <c r="J496" s="292"/>
      <c r="K496" s="148"/>
      <c r="L496" s="148"/>
      <c r="M496" s="148"/>
      <c r="N496" s="148"/>
      <c r="O496" s="148"/>
      <c r="P496" s="148"/>
      <c r="Q496" s="148"/>
      <c r="R496" s="148"/>
      <c r="S496" s="148"/>
      <c r="T496" s="148"/>
      <c r="U496" s="148"/>
      <c r="V496" s="148"/>
      <c r="W496" s="148"/>
      <c r="X496" s="148"/>
      <c r="Y496" s="148"/>
      <c r="AC496" s="148"/>
      <c r="AE496" s="326"/>
      <c r="AF496" s="301"/>
      <c r="AG496" s="148"/>
    </row>
    <row r="497" spans="1:33" s="58" customFormat="1">
      <c r="A497" s="51"/>
      <c r="B497" s="51"/>
      <c r="C497" s="51"/>
      <c r="D497" s="51"/>
      <c r="E497" s="64"/>
      <c r="F497" s="65"/>
      <c r="G497" s="65"/>
      <c r="H497" s="65"/>
      <c r="I497" s="292"/>
      <c r="J497" s="292"/>
      <c r="K497" s="148"/>
      <c r="L497" s="148"/>
      <c r="M497" s="148"/>
      <c r="N497" s="148"/>
      <c r="O497" s="148"/>
      <c r="P497" s="148"/>
      <c r="Q497" s="148"/>
      <c r="R497" s="148"/>
      <c r="S497" s="148"/>
      <c r="T497" s="148"/>
      <c r="U497" s="148"/>
      <c r="V497" s="148"/>
      <c r="W497" s="148"/>
      <c r="X497" s="148"/>
      <c r="Y497" s="148"/>
      <c r="AC497" s="148"/>
      <c r="AE497" s="326"/>
      <c r="AF497" s="301"/>
      <c r="AG497" s="148"/>
    </row>
    <row r="498" spans="1:33" s="58" customFormat="1">
      <c r="A498" s="51"/>
      <c r="B498" s="51"/>
      <c r="C498" s="51"/>
      <c r="D498" s="51"/>
      <c r="E498" s="64"/>
      <c r="F498" s="65"/>
      <c r="G498" s="65"/>
      <c r="H498" s="65"/>
      <c r="I498" s="292"/>
      <c r="J498" s="292"/>
      <c r="K498" s="148"/>
      <c r="L498" s="148"/>
      <c r="M498" s="148"/>
      <c r="N498" s="148"/>
      <c r="O498" s="148"/>
      <c r="P498" s="148"/>
      <c r="Q498" s="148"/>
      <c r="R498" s="148"/>
      <c r="S498" s="148"/>
      <c r="T498" s="148"/>
      <c r="U498" s="148"/>
      <c r="V498" s="148"/>
      <c r="W498" s="148"/>
      <c r="X498" s="148"/>
      <c r="Y498" s="148"/>
      <c r="AC498" s="148"/>
      <c r="AE498" s="326"/>
      <c r="AF498" s="301"/>
      <c r="AG498" s="148"/>
    </row>
    <row r="499" spans="1:33" s="58" customFormat="1">
      <c r="A499" s="51"/>
      <c r="B499" s="51"/>
      <c r="C499" s="51"/>
      <c r="D499" s="51"/>
      <c r="E499" s="64"/>
      <c r="F499" s="65"/>
      <c r="G499" s="65"/>
      <c r="H499" s="65"/>
      <c r="I499" s="292"/>
      <c r="J499" s="292"/>
      <c r="K499" s="148"/>
      <c r="L499" s="148"/>
      <c r="M499" s="148"/>
      <c r="N499" s="148"/>
      <c r="O499" s="148"/>
      <c r="P499" s="148"/>
      <c r="Q499" s="148"/>
      <c r="R499" s="148"/>
      <c r="S499" s="148"/>
      <c r="T499" s="148"/>
      <c r="U499" s="148"/>
      <c r="V499" s="148"/>
      <c r="W499" s="148"/>
      <c r="X499" s="148"/>
      <c r="Y499" s="148"/>
      <c r="AC499" s="148"/>
      <c r="AE499" s="326"/>
      <c r="AF499" s="301"/>
      <c r="AG499" s="148"/>
    </row>
    <row r="500" spans="1:33" s="58" customFormat="1">
      <c r="A500" s="51"/>
      <c r="B500" s="51"/>
      <c r="C500" s="51"/>
      <c r="D500" s="51"/>
      <c r="E500" s="64"/>
      <c r="F500" s="65"/>
      <c r="G500" s="65"/>
      <c r="H500" s="65"/>
      <c r="I500" s="292"/>
      <c r="J500" s="292"/>
      <c r="K500" s="148"/>
      <c r="L500" s="148"/>
      <c r="M500" s="148"/>
      <c r="N500" s="148"/>
      <c r="O500" s="148"/>
      <c r="P500" s="148"/>
      <c r="Q500" s="148"/>
      <c r="R500" s="148"/>
      <c r="S500" s="148"/>
      <c r="T500" s="148"/>
      <c r="U500" s="148"/>
      <c r="V500" s="148"/>
      <c r="W500" s="148"/>
      <c r="X500" s="148"/>
      <c r="Y500" s="148"/>
      <c r="AC500" s="148"/>
      <c r="AE500" s="326"/>
      <c r="AF500" s="301"/>
      <c r="AG500" s="148"/>
    </row>
    <row r="501" spans="1:33" s="58" customFormat="1">
      <c r="A501" s="51"/>
      <c r="B501" s="51"/>
      <c r="C501" s="51"/>
      <c r="D501" s="51"/>
      <c r="E501" s="64"/>
      <c r="F501" s="65"/>
      <c r="G501" s="65"/>
      <c r="H501" s="65"/>
      <c r="I501" s="292"/>
      <c r="J501" s="292"/>
      <c r="K501" s="148"/>
      <c r="L501" s="148"/>
      <c r="M501" s="148"/>
      <c r="N501" s="148"/>
      <c r="O501" s="148"/>
      <c r="P501" s="148"/>
      <c r="Q501" s="148"/>
      <c r="R501" s="148"/>
      <c r="S501" s="148"/>
      <c r="T501" s="148"/>
      <c r="U501" s="148"/>
      <c r="V501" s="148"/>
      <c r="W501" s="148"/>
      <c r="X501" s="148"/>
      <c r="Y501" s="148"/>
      <c r="AC501" s="148"/>
      <c r="AE501" s="326"/>
      <c r="AF501" s="301"/>
      <c r="AG501" s="148"/>
    </row>
    <row r="502" spans="1:33" s="58" customFormat="1">
      <c r="A502" s="51"/>
      <c r="B502" s="51"/>
      <c r="C502" s="51"/>
      <c r="D502" s="51"/>
      <c r="E502" s="64"/>
      <c r="F502" s="65"/>
      <c r="G502" s="65"/>
      <c r="H502" s="65"/>
      <c r="I502" s="292"/>
      <c r="J502" s="292"/>
      <c r="K502" s="148"/>
      <c r="L502" s="148"/>
      <c r="M502" s="148"/>
      <c r="N502" s="148"/>
      <c r="O502" s="148"/>
      <c r="P502" s="148"/>
      <c r="Q502" s="148"/>
      <c r="R502" s="148"/>
      <c r="S502" s="148"/>
      <c r="T502" s="148"/>
      <c r="U502" s="148"/>
      <c r="V502" s="148"/>
      <c r="W502" s="148"/>
      <c r="X502" s="148"/>
      <c r="Y502" s="148"/>
      <c r="AC502" s="148"/>
      <c r="AE502" s="326"/>
      <c r="AF502" s="301"/>
      <c r="AG502" s="148"/>
    </row>
    <row r="503" spans="1:33" s="58" customFormat="1">
      <c r="A503" s="51"/>
      <c r="B503" s="51"/>
      <c r="C503" s="51"/>
      <c r="D503" s="51"/>
      <c r="E503" s="64"/>
      <c r="F503" s="65"/>
      <c r="G503" s="65"/>
      <c r="H503" s="65"/>
      <c r="I503" s="292"/>
      <c r="J503" s="292"/>
      <c r="K503" s="148"/>
      <c r="L503" s="148"/>
      <c r="M503" s="148"/>
      <c r="N503" s="148"/>
      <c r="O503" s="148"/>
      <c r="P503" s="148"/>
      <c r="Q503" s="148"/>
      <c r="R503" s="148"/>
      <c r="S503" s="148"/>
      <c r="T503" s="148"/>
      <c r="U503" s="148"/>
      <c r="V503" s="148"/>
      <c r="W503" s="148"/>
      <c r="X503" s="148"/>
      <c r="Y503" s="148"/>
      <c r="AC503" s="148"/>
      <c r="AE503" s="326"/>
      <c r="AF503" s="301"/>
      <c r="AG503" s="148"/>
    </row>
    <row r="504" spans="1:33" s="58" customFormat="1">
      <c r="A504" s="51"/>
      <c r="B504" s="51"/>
      <c r="C504" s="51"/>
      <c r="D504" s="51"/>
      <c r="E504" s="64"/>
      <c r="F504" s="65"/>
      <c r="G504" s="65"/>
      <c r="H504" s="65"/>
      <c r="I504" s="292"/>
      <c r="J504" s="292"/>
      <c r="K504" s="148"/>
      <c r="L504" s="148"/>
      <c r="M504" s="148"/>
      <c r="N504" s="148"/>
      <c r="O504" s="148"/>
      <c r="P504" s="148"/>
      <c r="Q504" s="148"/>
      <c r="R504" s="148"/>
      <c r="S504" s="148"/>
      <c r="T504" s="148"/>
      <c r="U504" s="148"/>
      <c r="V504" s="148"/>
      <c r="W504" s="148"/>
      <c r="X504" s="148"/>
      <c r="Y504" s="148"/>
      <c r="AC504" s="148"/>
      <c r="AE504" s="326"/>
      <c r="AF504" s="301"/>
      <c r="AG504" s="148"/>
    </row>
    <row r="505" spans="1:33" s="58" customFormat="1">
      <c r="A505" s="51"/>
      <c r="B505" s="51"/>
      <c r="C505" s="51"/>
      <c r="D505" s="51"/>
      <c r="E505" s="64"/>
      <c r="F505" s="65"/>
      <c r="G505" s="65"/>
      <c r="H505" s="65"/>
      <c r="I505" s="292"/>
      <c r="J505" s="292"/>
      <c r="K505" s="148"/>
      <c r="L505" s="148"/>
      <c r="M505" s="148"/>
      <c r="N505" s="148"/>
      <c r="O505" s="148"/>
      <c r="P505" s="148"/>
      <c r="Q505" s="148"/>
      <c r="R505" s="148"/>
      <c r="S505" s="148"/>
      <c r="T505" s="148"/>
      <c r="U505" s="148"/>
      <c r="V505" s="148"/>
      <c r="W505" s="148"/>
      <c r="X505" s="148"/>
      <c r="Y505" s="148"/>
      <c r="AC505" s="148"/>
      <c r="AE505" s="326"/>
      <c r="AF505" s="301"/>
      <c r="AG505" s="148"/>
    </row>
    <row r="506" spans="1:33" s="58" customFormat="1">
      <c r="A506" s="51"/>
      <c r="B506" s="51"/>
      <c r="C506" s="51"/>
      <c r="D506" s="51"/>
      <c r="E506" s="64"/>
      <c r="F506" s="65"/>
      <c r="G506" s="65"/>
      <c r="H506" s="65"/>
      <c r="I506" s="292"/>
      <c r="J506" s="292"/>
      <c r="K506" s="148"/>
      <c r="L506" s="148"/>
      <c r="M506" s="148"/>
      <c r="N506" s="148"/>
      <c r="O506" s="148"/>
      <c r="P506" s="148"/>
      <c r="Q506" s="148"/>
      <c r="R506" s="148"/>
      <c r="S506" s="148"/>
      <c r="T506" s="148"/>
      <c r="U506" s="148"/>
      <c r="V506" s="148"/>
      <c r="W506" s="148"/>
      <c r="X506" s="148"/>
      <c r="Y506" s="148"/>
      <c r="AC506" s="148"/>
      <c r="AE506" s="326"/>
      <c r="AF506" s="301"/>
      <c r="AG506" s="148"/>
    </row>
    <row r="507" spans="1:33" s="58" customFormat="1">
      <c r="A507" s="51"/>
      <c r="B507" s="51"/>
      <c r="C507" s="51"/>
      <c r="D507" s="51"/>
      <c r="E507" s="64"/>
      <c r="F507" s="65"/>
      <c r="G507" s="65"/>
      <c r="H507" s="65"/>
      <c r="I507" s="292"/>
      <c r="J507" s="292"/>
      <c r="K507" s="148"/>
      <c r="L507" s="148"/>
      <c r="M507" s="148"/>
      <c r="N507" s="148"/>
      <c r="O507" s="148"/>
      <c r="P507" s="148"/>
      <c r="Q507" s="148"/>
      <c r="R507" s="148"/>
      <c r="S507" s="148"/>
      <c r="T507" s="148"/>
      <c r="U507" s="148"/>
      <c r="V507" s="148"/>
      <c r="W507" s="148"/>
      <c r="X507" s="148"/>
      <c r="Y507" s="148"/>
      <c r="AC507" s="148"/>
      <c r="AE507" s="326"/>
      <c r="AF507" s="301"/>
      <c r="AG507" s="148"/>
    </row>
    <row r="508" spans="1:33" s="58" customFormat="1">
      <c r="A508" s="51"/>
      <c r="B508" s="51"/>
      <c r="C508" s="51"/>
      <c r="D508" s="51"/>
      <c r="E508" s="64"/>
      <c r="F508" s="65"/>
      <c r="G508" s="65"/>
      <c r="H508" s="65"/>
      <c r="I508" s="292"/>
      <c r="J508" s="292"/>
      <c r="K508" s="148"/>
      <c r="L508" s="148"/>
      <c r="M508" s="148"/>
      <c r="N508" s="148"/>
      <c r="O508" s="148"/>
      <c r="P508" s="148"/>
      <c r="Q508" s="148"/>
      <c r="R508" s="148"/>
      <c r="S508" s="148"/>
      <c r="T508" s="148"/>
      <c r="U508" s="148"/>
      <c r="V508" s="148"/>
      <c r="W508" s="148"/>
      <c r="X508" s="148"/>
      <c r="Y508" s="148"/>
      <c r="AC508" s="148"/>
      <c r="AE508" s="326"/>
      <c r="AF508" s="301"/>
      <c r="AG508" s="148"/>
    </row>
    <row r="509" spans="1:33" s="58" customFormat="1">
      <c r="A509" s="51"/>
      <c r="B509" s="51"/>
      <c r="C509" s="51"/>
      <c r="D509" s="51"/>
      <c r="E509" s="64"/>
      <c r="F509" s="65"/>
      <c r="G509" s="65"/>
      <c r="H509" s="65"/>
      <c r="I509" s="292"/>
      <c r="J509" s="292"/>
      <c r="K509" s="148"/>
      <c r="L509" s="148"/>
      <c r="M509" s="148"/>
      <c r="N509" s="148"/>
      <c r="O509" s="148"/>
      <c r="P509" s="148"/>
      <c r="Q509" s="148"/>
      <c r="R509" s="148"/>
      <c r="S509" s="148"/>
      <c r="T509" s="148"/>
      <c r="U509" s="148"/>
      <c r="V509" s="148"/>
      <c r="W509" s="148"/>
      <c r="X509" s="148"/>
      <c r="Y509" s="148"/>
      <c r="AC509" s="148"/>
      <c r="AE509" s="326"/>
      <c r="AF509" s="301"/>
      <c r="AG509" s="148"/>
    </row>
    <row r="510" spans="1:33" s="58" customFormat="1">
      <c r="A510" s="51"/>
      <c r="B510" s="51"/>
      <c r="C510" s="51"/>
      <c r="D510" s="51"/>
      <c r="E510" s="64"/>
      <c r="F510" s="65"/>
      <c r="G510" s="65"/>
      <c r="H510" s="65"/>
      <c r="I510" s="292"/>
      <c r="J510" s="292"/>
      <c r="K510" s="148"/>
      <c r="L510" s="148"/>
      <c r="M510" s="148"/>
      <c r="N510" s="148"/>
      <c r="O510" s="148"/>
      <c r="P510" s="148"/>
      <c r="Q510" s="148"/>
      <c r="R510" s="148"/>
      <c r="S510" s="148"/>
      <c r="T510" s="148"/>
      <c r="U510" s="148"/>
      <c r="V510" s="148"/>
      <c r="W510" s="148"/>
      <c r="X510" s="148"/>
      <c r="Y510" s="148"/>
      <c r="AC510" s="148"/>
      <c r="AE510" s="326"/>
      <c r="AF510" s="301"/>
      <c r="AG510" s="148"/>
    </row>
    <row r="511" spans="1:33" s="58" customFormat="1">
      <c r="A511" s="51"/>
      <c r="B511" s="51"/>
      <c r="C511" s="51"/>
      <c r="D511" s="51"/>
      <c r="E511" s="64"/>
      <c r="F511" s="65"/>
      <c r="G511" s="65"/>
      <c r="H511" s="65"/>
      <c r="I511" s="292"/>
      <c r="J511" s="292"/>
      <c r="K511" s="148"/>
      <c r="L511" s="148"/>
      <c r="M511" s="148"/>
      <c r="N511" s="148"/>
      <c r="O511" s="148"/>
      <c r="P511" s="148"/>
      <c r="Q511" s="148"/>
      <c r="R511" s="148"/>
      <c r="S511" s="148"/>
      <c r="T511" s="148"/>
      <c r="U511" s="148"/>
      <c r="V511" s="148"/>
      <c r="W511" s="148"/>
      <c r="X511" s="148"/>
      <c r="Y511" s="148"/>
      <c r="AC511" s="148"/>
      <c r="AE511" s="326"/>
      <c r="AF511" s="301"/>
      <c r="AG511" s="148"/>
    </row>
    <row r="512" spans="1:33" s="58" customFormat="1">
      <c r="A512" s="51"/>
      <c r="B512" s="51"/>
      <c r="C512" s="51"/>
      <c r="D512" s="51"/>
      <c r="E512" s="64"/>
      <c r="F512" s="65"/>
      <c r="G512" s="65"/>
      <c r="H512" s="65"/>
      <c r="I512" s="292"/>
      <c r="J512" s="292"/>
      <c r="K512" s="148"/>
      <c r="L512" s="148"/>
      <c r="M512" s="148"/>
      <c r="N512" s="148"/>
      <c r="O512" s="148"/>
      <c r="P512" s="148"/>
      <c r="Q512" s="148"/>
      <c r="R512" s="148"/>
      <c r="S512" s="148"/>
      <c r="T512" s="148"/>
      <c r="U512" s="148"/>
      <c r="V512" s="148"/>
      <c r="W512" s="148"/>
      <c r="X512" s="148"/>
      <c r="Y512" s="148"/>
      <c r="AC512" s="148"/>
      <c r="AE512" s="326"/>
      <c r="AF512" s="301"/>
      <c r="AG512" s="148"/>
    </row>
    <row r="513" spans="1:33" s="58" customFormat="1">
      <c r="A513" s="51"/>
      <c r="B513" s="51"/>
      <c r="C513" s="51"/>
      <c r="D513" s="51"/>
      <c r="E513" s="64"/>
      <c r="F513" s="65"/>
      <c r="G513" s="65"/>
      <c r="H513" s="65"/>
      <c r="I513" s="292"/>
      <c r="J513" s="292"/>
      <c r="K513" s="148"/>
      <c r="L513" s="148"/>
      <c r="M513" s="148"/>
      <c r="N513" s="148"/>
      <c r="O513" s="148"/>
      <c r="P513" s="148"/>
      <c r="Q513" s="148"/>
      <c r="R513" s="148"/>
      <c r="S513" s="148"/>
      <c r="T513" s="148"/>
      <c r="U513" s="148"/>
      <c r="V513" s="148"/>
      <c r="W513" s="148"/>
      <c r="X513" s="148"/>
      <c r="Y513" s="148"/>
      <c r="AC513" s="148"/>
      <c r="AE513" s="326"/>
      <c r="AF513" s="301"/>
      <c r="AG513" s="148"/>
    </row>
    <row r="514" spans="1:33" s="58" customFormat="1">
      <c r="A514" s="51"/>
      <c r="B514" s="51"/>
      <c r="C514" s="51"/>
      <c r="D514" s="51"/>
      <c r="E514" s="64"/>
      <c r="F514" s="65"/>
      <c r="G514" s="65"/>
      <c r="H514" s="65"/>
      <c r="I514" s="292"/>
      <c r="J514" s="292"/>
      <c r="K514" s="148"/>
      <c r="L514" s="148"/>
      <c r="M514" s="148"/>
      <c r="N514" s="148"/>
      <c r="O514" s="148"/>
      <c r="P514" s="148"/>
      <c r="Q514" s="148"/>
      <c r="R514" s="148"/>
      <c r="S514" s="148"/>
      <c r="T514" s="148"/>
      <c r="U514" s="148"/>
      <c r="V514" s="148"/>
      <c r="W514" s="148"/>
      <c r="X514" s="148"/>
      <c r="Y514" s="148"/>
      <c r="AC514" s="148"/>
      <c r="AE514" s="326"/>
      <c r="AF514" s="301"/>
      <c r="AG514" s="148"/>
    </row>
    <row r="515" spans="1:33" s="58" customFormat="1">
      <c r="A515" s="51"/>
      <c r="B515" s="51"/>
      <c r="C515" s="51"/>
      <c r="D515" s="51"/>
      <c r="E515" s="64"/>
      <c r="F515" s="65"/>
      <c r="G515" s="65"/>
      <c r="H515" s="65"/>
      <c r="I515" s="292"/>
      <c r="J515" s="292"/>
      <c r="K515" s="148"/>
      <c r="L515" s="148"/>
      <c r="M515" s="148"/>
      <c r="N515" s="148"/>
      <c r="O515" s="148"/>
      <c r="P515" s="148"/>
      <c r="Q515" s="148"/>
      <c r="R515" s="148"/>
      <c r="S515" s="148"/>
      <c r="T515" s="148"/>
      <c r="U515" s="148"/>
      <c r="V515" s="148"/>
      <c r="W515" s="148"/>
      <c r="X515" s="148"/>
      <c r="Y515" s="148"/>
      <c r="AC515" s="148"/>
      <c r="AE515" s="326"/>
      <c r="AF515" s="301"/>
      <c r="AG515" s="148"/>
    </row>
    <row r="516" spans="1:33" s="58" customFormat="1">
      <c r="A516" s="51"/>
      <c r="B516" s="51"/>
      <c r="C516" s="51"/>
      <c r="D516" s="51"/>
      <c r="E516" s="64"/>
      <c r="F516" s="65"/>
      <c r="G516" s="65"/>
      <c r="H516" s="65"/>
      <c r="I516" s="292"/>
      <c r="J516" s="292"/>
      <c r="K516" s="148"/>
      <c r="L516" s="148"/>
      <c r="M516" s="148"/>
      <c r="N516" s="148"/>
      <c r="O516" s="148"/>
      <c r="P516" s="148"/>
      <c r="Q516" s="148"/>
      <c r="R516" s="148"/>
      <c r="S516" s="148"/>
      <c r="T516" s="148"/>
      <c r="U516" s="148"/>
      <c r="V516" s="148"/>
      <c r="W516" s="148"/>
      <c r="X516" s="148"/>
      <c r="Y516" s="148"/>
      <c r="AC516" s="148"/>
      <c r="AE516" s="326"/>
      <c r="AF516" s="301"/>
      <c r="AG516" s="148"/>
    </row>
    <row r="517" spans="1:33" s="58" customFormat="1">
      <c r="A517" s="51"/>
      <c r="B517" s="51"/>
      <c r="C517" s="51"/>
      <c r="D517" s="51"/>
      <c r="E517" s="64"/>
      <c r="F517" s="65"/>
      <c r="G517" s="65"/>
      <c r="H517" s="65"/>
      <c r="I517" s="292"/>
      <c r="J517" s="292"/>
      <c r="K517" s="148"/>
      <c r="L517" s="148"/>
      <c r="M517" s="148"/>
      <c r="N517" s="148"/>
      <c r="O517" s="148"/>
      <c r="P517" s="148"/>
      <c r="Q517" s="148"/>
      <c r="R517" s="148"/>
      <c r="S517" s="148"/>
      <c r="T517" s="148"/>
      <c r="U517" s="148"/>
      <c r="V517" s="148"/>
      <c r="W517" s="148"/>
      <c r="X517" s="148"/>
      <c r="Y517" s="148"/>
      <c r="AC517" s="148"/>
      <c r="AE517" s="326"/>
      <c r="AF517" s="301"/>
      <c r="AG517" s="148"/>
    </row>
    <row r="518" spans="1:33" s="58" customFormat="1">
      <c r="A518" s="51"/>
      <c r="B518" s="51"/>
      <c r="C518" s="51"/>
      <c r="D518" s="51"/>
      <c r="E518" s="64"/>
      <c r="F518" s="65"/>
      <c r="G518" s="65"/>
      <c r="H518" s="65"/>
      <c r="I518" s="292"/>
      <c r="J518" s="292"/>
      <c r="K518" s="148"/>
      <c r="L518" s="148"/>
      <c r="M518" s="148"/>
      <c r="N518" s="148"/>
      <c r="O518" s="148"/>
      <c r="P518" s="148"/>
      <c r="Q518" s="148"/>
      <c r="R518" s="148"/>
      <c r="S518" s="148"/>
      <c r="T518" s="148"/>
      <c r="U518" s="148"/>
      <c r="V518" s="148"/>
      <c r="W518" s="148"/>
      <c r="X518" s="148"/>
      <c r="Y518" s="148"/>
      <c r="AC518" s="148"/>
      <c r="AE518" s="326"/>
      <c r="AF518" s="301"/>
      <c r="AG518" s="148"/>
    </row>
    <row r="519" spans="1:33" s="58" customFormat="1">
      <c r="A519" s="51"/>
      <c r="B519" s="51"/>
      <c r="C519" s="51"/>
      <c r="D519" s="51"/>
      <c r="E519" s="64"/>
      <c r="F519" s="65"/>
      <c r="G519" s="65"/>
      <c r="H519" s="65"/>
      <c r="I519" s="292"/>
      <c r="J519" s="292"/>
      <c r="K519" s="148"/>
      <c r="L519" s="148"/>
      <c r="M519" s="148"/>
      <c r="N519" s="148"/>
      <c r="O519" s="148"/>
      <c r="P519" s="148"/>
      <c r="Q519" s="148"/>
      <c r="R519" s="148"/>
      <c r="S519" s="148"/>
      <c r="T519" s="148"/>
      <c r="U519" s="148"/>
      <c r="V519" s="148"/>
      <c r="W519" s="148"/>
      <c r="X519" s="148"/>
      <c r="Y519" s="148"/>
      <c r="AC519" s="148"/>
      <c r="AE519" s="326"/>
      <c r="AF519" s="301"/>
      <c r="AG519" s="148"/>
    </row>
    <row r="520" spans="1:33" s="58" customFormat="1">
      <c r="A520" s="51"/>
      <c r="B520" s="51"/>
      <c r="C520" s="51"/>
      <c r="D520" s="51"/>
      <c r="E520" s="64"/>
      <c r="F520" s="65"/>
      <c r="G520" s="65"/>
      <c r="H520" s="65"/>
      <c r="I520" s="292"/>
      <c r="J520" s="292"/>
      <c r="K520" s="148"/>
      <c r="L520" s="148"/>
      <c r="M520" s="148"/>
      <c r="N520" s="148"/>
      <c r="O520" s="148"/>
      <c r="P520" s="148"/>
      <c r="Q520" s="148"/>
      <c r="R520" s="148"/>
      <c r="S520" s="148"/>
      <c r="T520" s="148"/>
      <c r="U520" s="148"/>
      <c r="V520" s="148"/>
      <c r="W520" s="148"/>
      <c r="X520" s="148"/>
      <c r="Y520" s="148"/>
      <c r="AC520" s="148"/>
      <c r="AE520" s="326"/>
      <c r="AF520" s="301"/>
      <c r="AG520" s="148"/>
    </row>
    <row r="521" spans="1:33" s="58" customFormat="1">
      <c r="A521" s="51"/>
      <c r="B521" s="51"/>
      <c r="C521" s="51"/>
      <c r="D521" s="51"/>
      <c r="E521" s="64"/>
      <c r="F521" s="65"/>
      <c r="G521" s="65"/>
      <c r="H521" s="65"/>
      <c r="I521" s="292"/>
      <c r="J521" s="292"/>
      <c r="K521" s="148"/>
      <c r="L521" s="148"/>
      <c r="M521" s="148"/>
      <c r="N521" s="148"/>
      <c r="O521" s="148"/>
      <c r="P521" s="148"/>
      <c r="Q521" s="148"/>
      <c r="R521" s="148"/>
      <c r="S521" s="148"/>
      <c r="T521" s="148"/>
      <c r="U521" s="148"/>
      <c r="V521" s="148"/>
      <c r="W521" s="148"/>
      <c r="X521" s="148"/>
      <c r="Y521" s="148"/>
      <c r="AC521" s="148"/>
      <c r="AE521" s="326"/>
      <c r="AF521" s="301"/>
      <c r="AG521" s="148"/>
    </row>
    <row r="522" spans="1:33" s="58" customFormat="1">
      <c r="A522" s="51"/>
      <c r="B522" s="51"/>
      <c r="C522" s="51"/>
      <c r="D522" s="51"/>
      <c r="E522" s="64"/>
      <c r="F522" s="65"/>
      <c r="G522" s="65"/>
      <c r="H522" s="65"/>
      <c r="I522" s="292"/>
      <c r="J522" s="292"/>
      <c r="K522" s="148"/>
      <c r="L522" s="148"/>
      <c r="M522" s="148"/>
      <c r="N522" s="148"/>
      <c r="O522" s="148"/>
      <c r="P522" s="148"/>
      <c r="Q522" s="148"/>
      <c r="R522" s="148"/>
      <c r="S522" s="148"/>
      <c r="T522" s="148"/>
      <c r="U522" s="148"/>
      <c r="V522" s="148"/>
      <c r="W522" s="148"/>
      <c r="X522" s="148"/>
      <c r="Y522" s="148"/>
      <c r="AC522" s="148"/>
      <c r="AE522" s="326"/>
      <c r="AF522" s="301"/>
      <c r="AG522" s="148"/>
    </row>
    <row r="523" spans="1:33" s="58" customFormat="1">
      <c r="A523" s="51"/>
      <c r="B523" s="51"/>
      <c r="C523" s="51"/>
      <c r="D523" s="51"/>
      <c r="E523" s="64"/>
      <c r="F523" s="65"/>
      <c r="G523" s="65"/>
      <c r="H523" s="65"/>
      <c r="I523" s="292"/>
      <c r="J523" s="292"/>
      <c r="K523" s="148"/>
      <c r="L523" s="148"/>
      <c r="M523" s="148"/>
      <c r="N523" s="148"/>
      <c r="O523" s="148"/>
      <c r="P523" s="148"/>
      <c r="Q523" s="148"/>
      <c r="R523" s="148"/>
      <c r="S523" s="148"/>
      <c r="T523" s="148"/>
      <c r="U523" s="148"/>
      <c r="V523" s="148"/>
      <c r="W523" s="148"/>
      <c r="X523" s="148"/>
      <c r="Y523" s="148"/>
      <c r="AC523" s="148"/>
      <c r="AE523" s="326"/>
      <c r="AF523" s="301"/>
      <c r="AG523" s="148"/>
    </row>
    <row r="524" spans="1:33" s="58" customFormat="1">
      <c r="A524" s="51"/>
      <c r="B524" s="51"/>
      <c r="C524" s="51"/>
      <c r="D524" s="51"/>
      <c r="E524" s="64"/>
      <c r="F524" s="65"/>
      <c r="G524" s="65"/>
      <c r="H524" s="65"/>
      <c r="I524" s="292"/>
      <c r="J524" s="292"/>
      <c r="K524" s="148"/>
      <c r="L524" s="148"/>
      <c r="M524" s="148"/>
      <c r="N524" s="148"/>
      <c r="O524" s="148"/>
      <c r="P524" s="148"/>
      <c r="Q524" s="148"/>
      <c r="R524" s="148"/>
      <c r="S524" s="148"/>
      <c r="T524" s="148"/>
      <c r="U524" s="148"/>
      <c r="V524" s="148"/>
      <c r="W524" s="148"/>
      <c r="X524" s="148"/>
      <c r="Y524" s="148"/>
      <c r="AC524" s="148"/>
      <c r="AE524" s="326"/>
      <c r="AF524" s="301"/>
      <c r="AG524" s="148"/>
    </row>
    <row r="525" spans="1:33" s="58" customFormat="1">
      <c r="A525" s="51"/>
      <c r="B525" s="51"/>
      <c r="C525" s="51"/>
      <c r="D525" s="51"/>
      <c r="E525" s="64"/>
      <c r="F525" s="65"/>
      <c r="G525" s="65"/>
      <c r="H525" s="65"/>
      <c r="I525" s="292"/>
      <c r="J525" s="292"/>
      <c r="K525" s="148"/>
      <c r="L525" s="148"/>
      <c r="M525" s="148"/>
      <c r="N525" s="148"/>
      <c r="O525" s="148"/>
      <c r="P525" s="148"/>
      <c r="Q525" s="148"/>
      <c r="R525" s="148"/>
      <c r="S525" s="148"/>
      <c r="T525" s="148"/>
      <c r="U525" s="148"/>
      <c r="V525" s="148"/>
      <c r="W525" s="148"/>
      <c r="X525" s="148"/>
      <c r="Y525" s="148"/>
      <c r="AC525" s="148"/>
      <c r="AE525" s="326"/>
      <c r="AF525" s="301"/>
      <c r="AG525" s="148"/>
    </row>
    <row r="526" spans="1:33" s="58" customFormat="1">
      <c r="A526" s="51"/>
      <c r="B526" s="51"/>
      <c r="C526" s="51"/>
      <c r="D526" s="51"/>
      <c r="E526" s="64"/>
      <c r="F526" s="65"/>
      <c r="G526" s="65"/>
      <c r="H526" s="65"/>
      <c r="I526" s="292"/>
      <c r="J526" s="292"/>
      <c r="K526" s="148"/>
      <c r="L526" s="148"/>
      <c r="M526" s="148"/>
      <c r="N526" s="148"/>
      <c r="O526" s="148"/>
      <c r="P526" s="148"/>
      <c r="Q526" s="148"/>
      <c r="R526" s="148"/>
      <c r="S526" s="148"/>
      <c r="T526" s="148"/>
      <c r="U526" s="148"/>
      <c r="V526" s="148"/>
      <c r="W526" s="148"/>
      <c r="X526" s="148"/>
      <c r="Y526" s="148"/>
      <c r="AC526" s="148"/>
      <c r="AE526" s="326"/>
      <c r="AF526" s="301"/>
      <c r="AG526" s="148"/>
    </row>
    <row r="527" spans="1:33" s="58" customFormat="1">
      <c r="A527" s="51"/>
      <c r="B527" s="51"/>
      <c r="C527" s="51"/>
      <c r="D527" s="51"/>
      <c r="E527" s="64"/>
      <c r="F527" s="65"/>
      <c r="G527" s="65"/>
      <c r="H527" s="65"/>
      <c r="I527" s="292"/>
      <c r="J527" s="292"/>
      <c r="K527" s="148"/>
      <c r="L527" s="148"/>
      <c r="M527" s="148"/>
      <c r="N527" s="148"/>
      <c r="O527" s="148"/>
      <c r="P527" s="148"/>
      <c r="Q527" s="148"/>
      <c r="R527" s="148"/>
      <c r="S527" s="148"/>
      <c r="T527" s="148"/>
      <c r="U527" s="148"/>
      <c r="V527" s="148"/>
      <c r="W527" s="148"/>
      <c r="X527" s="148"/>
      <c r="Y527" s="148"/>
      <c r="AC527" s="148"/>
      <c r="AE527" s="326"/>
      <c r="AF527" s="301"/>
      <c r="AG527" s="148"/>
    </row>
    <row r="528" spans="1:33" s="58" customFormat="1">
      <c r="A528" s="51"/>
      <c r="B528" s="51"/>
      <c r="C528" s="51"/>
      <c r="D528" s="51"/>
      <c r="E528" s="64"/>
      <c r="F528" s="65"/>
      <c r="G528" s="65"/>
      <c r="H528" s="65"/>
      <c r="I528" s="292"/>
      <c r="J528" s="292"/>
      <c r="K528" s="148"/>
      <c r="L528" s="148"/>
      <c r="M528" s="148"/>
      <c r="N528" s="148"/>
      <c r="O528" s="148"/>
      <c r="P528" s="148"/>
      <c r="Q528" s="148"/>
      <c r="R528" s="148"/>
      <c r="S528" s="148"/>
      <c r="T528" s="148"/>
      <c r="U528" s="148"/>
      <c r="V528" s="148"/>
      <c r="W528" s="148"/>
      <c r="X528" s="148"/>
      <c r="Y528" s="148"/>
      <c r="AC528" s="148"/>
      <c r="AE528" s="326"/>
      <c r="AF528" s="301"/>
      <c r="AG528" s="148"/>
    </row>
    <row r="529" spans="1:33" s="58" customFormat="1">
      <c r="A529" s="51"/>
      <c r="B529" s="51"/>
      <c r="C529" s="51"/>
      <c r="D529" s="51"/>
      <c r="E529" s="64"/>
      <c r="F529" s="65"/>
      <c r="G529" s="65"/>
      <c r="H529" s="65"/>
      <c r="I529" s="292"/>
      <c r="J529" s="292"/>
      <c r="K529" s="148"/>
      <c r="L529" s="148"/>
      <c r="M529" s="148"/>
      <c r="N529" s="148"/>
      <c r="O529" s="148"/>
      <c r="P529" s="148"/>
      <c r="Q529" s="148"/>
      <c r="R529" s="148"/>
      <c r="S529" s="148"/>
      <c r="T529" s="148"/>
      <c r="U529" s="148"/>
      <c r="V529" s="148"/>
      <c r="W529" s="148"/>
      <c r="X529" s="148"/>
      <c r="Y529" s="148"/>
      <c r="AC529" s="148"/>
      <c r="AE529" s="326"/>
      <c r="AF529" s="301"/>
      <c r="AG529" s="148"/>
    </row>
    <row r="530" spans="1:33" s="58" customFormat="1">
      <c r="A530" s="51"/>
      <c r="B530" s="51"/>
      <c r="C530" s="51"/>
      <c r="D530" s="51"/>
      <c r="E530" s="64"/>
      <c r="F530" s="65"/>
      <c r="G530" s="65"/>
      <c r="H530" s="65"/>
      <c r="I530" s="292"/>
      <c r="J530" s="292"/>
      <c r="K530" s="148"/>
      <c r="L530" s="148"/>
      <c r="M530" s="148"/>
      <c r="N530" s="148"/>
      <c r="O530" s="148"/>
      <c r="P530" s="148"/>
      <c r="Q530" s="148"/>
      <c r="R530" s="148"/>
      <c r="S530" s="148"/>
      <c r="T530" s="148"/>
      <c r="U530" s="148"/>
      <c r="V530" s="148"/>
      <c r="W530" s="148"/>
      <c r="X530" s="148"/>
      <c r="Y530" s="148"/>
      <c r="AC530" s="148"/>
      <c r="AE530" s="326"/>
      <c r="AF530" s="301"/>
      <c r="AG530" s="148"/>
    </row>
    <row r="531" spans="1:33" s="58" customFormat="1">
      <c r="A531" s="51"/>
      <c r="B531" s="51"/>
      <c r="C531" s="51"/>
      <c r="D531" s="51"/>
      <c r="E531" s="64"/>
      <c r="F531" s="65"/>
      <c r="G531" s="65"/>
      <c r="H531" s="65"/>
      <c r="I531" s="292"/>
      <c r="J531" s="292"/>
      <c r="K531" s="148"/>
      <c r="L531" s="148"/>
      <c r="M531" s="148"/>
      <c r="N531" s="148"/>
      <c r="O531" s="148"/>
      <c r="P531" s="148"/>
      <c r="Q531" s="148"/>
      <c r="R531" s="148"/>
      <c r="S531" s="148"/>
      <c r="T531" s="148"/>
      <c r="U531" s="148"/>
      <c r="V531" s="148"/>
      <c r="W531" s="148"/>
      <c r="X531" s="148"/>
      <c r="Y531" s="148"/>
      <c r="AC531" s="148"/>
      <c r="AE531" s="326"/>
      <c r="AF531" s="301"/>
      <c r="AG531" s="148"/>
    </row>
    <row r="532" spans="1:33" s="58" customFormat="1">
      <c r="A532" s="51"/>
      <c r="B532" s="51"/>
      <c r="C532" s="51"/>
      <c r="D532" s="51"/>
      <c r="E532" s="64"/>
      <c r="F532" s="65"/>
      <c r="G532" s="65"/>
      <c r="H532" s="65"/>
      <c r="I532" s="292"/>
      <c r="J532" s="292"/>
      <c r="K532" s="148"/>
      <c r="L532" s="148"/>
      <c r="M532" s="148"/>
      <c r="N532" s="148"/>
      <c r="O532" s="148"/>
      <c r="P532" s="148"/>
      <c r="Q532" s="148"/>
      <c r="R532" s="148"/>
      <c r="S532" s="148"/>
      <c r="T532" s="148"/>
      <c r="U532" s="148"/>
      <c r="V532" s="148"/>
      <c r="W532" s="148"/>
      <c r="X532" s="148"/>
      <c r="Y532" s="148"/>
      <c r="AC532" s="148"/>
      <c r="AE532" s="326"/>
      <c r="AF532" s="301"/>
      <c r="AG532" s="148"/>
    </row>
    <row r="533" spans="1:33" s="58" customFormat="1">
      <c r="A533" s="51"/>
      <c r="B533" s="51"/>
      <c r="C533" s="51"/>
      <c r="D533" s="51"/>
      <c r="E533" s="64"/>
      <c r="F533" s="65"/>
      <c r="G533" s="65"/>
      <c r="H533" s="65"/>
      <c r="I533" s="292"/>
      <c r="J533" s="292"/>
      <c r="K533" s="148"/>
      <c r="L533" s="148"/>
      <c r="M533" s="148"/>
      <c r="N533" s="148"/>
      <c r="O533" s="148"/>
      <c r="P533" s="148"/>
      <c r="Q533" s="148"/>
      <c r="R533" s="148"/>
      <c r="S533" s="148"/>
      <c r="T533" s="148"/>
      <c r="U533" s="148"/>
      <c r="V533" s="148"/>
      <c r="W533" s="148"/>
      <c r="X533" s="148"/>
      <c r="Y533" s="148"/>
      <c r="AC533" s="148"/>
      <c r="AE533" s="326"/>
      <c r="AF533" s="301"/>
      <c r="AG533" s="148"/>
    </row>
    <row r="534" spans="1:33" s="58" customFormat="1">
      <c r="A534" s="51"/>
      <c r="B534" s="51"/>
      <c r="C534" s="51"/>
      <c r="D534" s="51"/>
      <c r="E534" s="64"/>
      <c r="F534" s="65"/>
      <c r="G534" s="65"/>
      <c r="H534" s="65"/>
      <c r="I534" s="292"/>
      <c r="J534" s="292"/>
      <c r="K534" s="148"/>
      <c r="L534" s="148"/>
      <c r="M534" s="148"/>
      <c r="N534" s="148"/>
      <c r="O534" s="148"/>
      <c r="P534" s="148"/>
      <c r="Q534" s="148"/>
      <c r="R534" s="148"/>
      <c r="S534" s="148"/>
      <c r="T534" s="148"/>
      <c r="U534" s="148"/>
      <c r="V534" s="148"/>
      <c r="W534" s="148"/>
      <c r="X534" s="148"/>
      <c r="Y534" s="148"/>
      <c r="AC534" s="148"/>
      <c r="AE534" s="326"/>
      <c r="AF534" s="301"/>
      <c r="AG534" s="148"/>
    </row>
    <row r="535" spans="1:33" s="58" customFormat="1">
      <c r="A535" s="51"/>
      <c r="B535" s="51"/>
      <c r="C535" s="51"/>
      <c r="D535" s="51"/>
      <c r="E535" s="64"/>
      <c r="F535" s="65"/>
      <c r="G535" s="65"/>
      <c r="H535" s="65"/>
      <c r="I535" s="292"/>
      <c r="J535" s="292"/>
      <c r="K535" s="148"/>
      <c r="L535" s="148"/>
      <c r="M535" s="148"/>
      <c r="N535" s="148"/>
      <c r="O535" s="148"/>
      <c r="P535" s="148"/>
      <c r="Q535" s="148"/>
      <c r="R535" s="148"/>
      <c r="S535" s="148"/>
      <c r="T535" s="148"/>
      <c r="U535" s="148"/>
      <c r="V535" s="148"/>
      <c r="W535" s="148"/>
      <c r="X535" s="148"/>
      <c r="Y535" s="148"/>
      <c r="AC535" s="148"/>
      <c r="AE535" s="326"/>
      <c r="AF535" s="301"/>
      <c r="AG535" s="148"/>
    </row>
    <row r="536" spans="1:33" s="58" customFormat="1">
      <c r="A536" s="51"/>
      <c r="B536" s="51"/>
      <c r="C536" s="51"/>
      <c r="D536" s="51"/>
      <c r="E536" s="64"/>
      <c r="F536" s="65"/>
      <c r="G536" s="65"/>
      <c r="H536" s="65"/>
      <c r="I536" s="292"/>
      <c r="J536" s="292"/>
      <c r="K536" s="148"/>
      <c r="L536" s="148"/>
      <c r="M536" s="148"/>
      <c r="N536" s="148"/>
      <c r="O536" s="148"/>
      <c r="P536" s="148"/>
      <c r="Q536" s="148"/>
      <c r="R536" s="148"/>
      <c r="S536" s="148"/>
      <c r="T536" s="148"/>
      <c r="U536" s="148"/>
      <c r="V536" s="148"/>
      <c r="W536" s="148"/>
      <c r="X536" s="148"/>
      <c r="Y536" s="148"/>
      <c r="AC536" s="148"/>
      <c r="AE536" s="326"/>
      <c r="AF536" s="301"/>
      <c r="AG536" s="148"/>
    </row>
    <row r="537" spans="1:33" s="58" customFormat="1">
      <c r="A537" s="51"/>
      <c r="B537" s="51"/>
      <c r="C537" s="51"/>
      <c r="D537" s="51"/>
      <c r="E537" s="64"/>
      <c r="F537" s="65"/>
      <c r="G537" s="65"/>
      <c r="H537" s="65"/>
      <c r="I537" s="292"/>
      <c r="J537" s="292"/>
      <c r="K537" s="148"/>
      <c r="L537" s="148"/>
      <c r="M537" s="148"/>
      <c r="N537" s="148"/>
      <c r="O537" s="148"/>
      <c r="P537" s="148"/>
      <c r="Q537" s="148"/>
      <c r="R537" s="148"/>
      <c r="S537" s="148"/>
      <c r="T537" s="148"/>
      <c r="U537" s="148"/>
      <c r="V537" s="148"/>
      <c r="W537" s="148"/>
      <c r="X537" s="148"/>
      <c r="Y537" s="148"/>
      <c r="AC537" s="148"/>
      <c r="AE537" s="326"/>
      <c r="AF537" s="301"/>
      <c r="AG537" s="148"/>
    </row>
    <row r="538" spans="1:33" s="58" customFormat="1">
      <c r="A538" s="51"/>
      <c r="B538" s="51"/>
      <c r="C538" s="51"/>
      <c r="D538" s="51"/>
      <c r="E538" s="64"/>
      <c r="F538" s="65"/>
      <c r="G538" s="65"/>
      <c r="H538" s="65"/>
      <c r="I538" s="292"/>
      <c r="J538" s="292"/>
      <c r="K538" s="148"/>
      <c r="L538" s="148"/>
      <c r="M538" s="148"/>
      <c r="N538" s="148"/>
      <c r="O538" s="148"/>
      <c r="P538" s="148"/>
      <c r="Q538" s="148"/>
      <c r="R538" s="148"/>
      <c r="S538" s="148"/>
      <c r="T538" s="148"/>
      <c r="U538" s="148"/>
      <c r="V538" s="148"/>
      <c r="W538" s="148"/>
      <c r="X538" s="148"/>
      <c r="Y538" s="148"/>
      <c r="AC538" s="148"/>
      <c r="AE538" s="326"/>
      <c r="AF538" s="301"/>
      <c r="AG538" s="148"/>
    </row>
    <row r="539" spans="1:33" s="58" customFormat="1">
      <c r="A539" s="51"/>
      <c r="B539" s="51"/>
      <c r="C539" s="51"/>
      <c r="D539" s="51"/>
      <c r="E539" s="64"/>
      <c r="F539" s="65"/>
      <c r="G539" s="65"/>
      <c r="H539" s="65"/>
      <c r="I539" s="292"/>
      <c r="J539" s="292"/>
      <c r="K539" s="148"/>
      <c r="L539" s="148"/>
      <c r="M539" s="148"/>
      <c r="N539" s="148"/>
      <c r="O539" s="148"/>
      <c r="P539" s="148"/>
      <c r="Q539" s="148"/>
      <c r="R539" s="148"/>
      <c r="S539" s="148"/>
      <c r="T539" s="148"/>
      <c r="U539" s="148"/>
      <c r="V539" s="148"/>
      <c r="W539" s="148"/>
      <c r="X539" s="148"/>
      <c r="Y539" s="148"/>
      <c r="AC539" s="148"/>
      <c r="AE539" s="326"/>
      <c r="AF539" s="301"/>
      <c r="AG539" s="148"/>
    </row>
    <row r="540" spans="1:33" s="58" customFormat="1">
      <c r="A540" s="51"/>
      <c r="B540" s="51"/>
      <c r="C540" s="51"/>
      <c r="D540" s="51"/>
      <c r="E540" s="64"/>
      <c r="F540" s="65"/>
      <c r="G540" s="65"/>
      <c r="H540" s="65"/>
      <c r="I540" s="292"/>
      <c r="J540" s="292"/>
      <c r="K540" s="148"/>
      <c r="L540" s="148"/>
      <c r="M540" s="148"/>
      <c r="N540" s="148"/>
      <c r="O540" s="148"/>
      <c r="P540" s="148"/>
      <c r="Q540" s="148"/>
      <c r="R540" s="148"/>
      <c r="S540" s="148"/>
      <c r="T540" s="148"/>
      <c r="U540" s="148"/>
      <c r="V540" s="148"/>
      <c r="W540" s="148"/>
      <c r="X540" s="148"/>
      <c r="Y540" s="148"/>
      <c r="AC540" s="148"/>
      <c r="AE540" s="326"/>
      <c r="AF540" s="301"/>
      <c r="AG540" s="148"/>
    </row>
    <row r="541" spans="1:33" s="58" customFormat="1">
      <c r="A541" s="51"/>
      <c r="B541" s="51"/>
      <c r="C541" s="51"/>
      <c r="D541" s="51"/>
      <c r="E541" s="64"/>
      <c r="F541" s="65"/>
      <c r="G541" s="65"/>
      <c r="H541" s="65"/>
      <c r="I541" s="292"/>
      <c r="J541" s="292"/>
      <c r="K541" s="148"/>
      <c r="L541" s="148"/>
      <c r="M541" s="148"/>
      <c r="N541" s="148"/>
      <c r="O541" s="148"/>
      <c r="P541" s="148"/>
      <c r="Q541" s="148"/>
      <c r="R541" s="148"/>
      <c r="S541" s="148"/>
      <c r="T541" s="148"/>
      <c r="U541" s="148"/>
      <c r="V541" s="148"/>
      <c r="W541" s="148"/>
      <c r="X541" s="148"/>
      <c r="Y541" s="148"/>
      <c r="AC541" s="148"/>
      <c r="AE541" s="326"/>
      <c r="AF541" s="301"/>
      <c r="AG541" s="148"/>
    </row>
    <row r="542" spans="1:33" s="58" customFormat="1">
      <c r="A542" s="51"/>
      <c r="B542" s="51"/>
      <c r="C542" s="51"/>
      <c r="D542" s="51"/>
      <c r="E542" s="64"/>
      <c r="F542" s="65"/>
      <c r="G542" s="65"/>
      <c r="H542" s="65"/>
      <c r="I542" s="292"/>
      <c r="J542" s="292"/>
      <c r="K542" s="148"/>
      <c r="L542" s="148"/>
      <c r="M542" s="148"/>
      <c r="N542" s="148"/>
      <c r="O542" s="148"/>
      <c r="P542" s="148"/>
      <c r="Q542" s="148"/>
      <c r="R542" s="148"/>
      <c r="S542" s="148"/>
      <c r="T542" s="148"/>
      <c r="U542" s="148"/>
      <c r="V542" s="148"/>
      <c r="W542" s="148"/>
      <c r="X542" s="148"/>
      <c r="Y542" s="148"/>
      <c r="AC542" s="148"/>
      <c r="AE542" s="326"/>
      <c r="AF542" s="301"/>
      <c r="AG542" s="148"/>
    </row>
    <row r="543" spans="1:33" s="58" customFormat="1">
      <c r="A543" s="51"/>
      <c r="B543" s="51"/>
      <c r="C543" s="51"/>
      <c r="D543" s="51"/>
      <c r="E543" s="64"/>
      <c r="F543" s="65"/>
      <c r="G543" s="65"/>
      <c r="H543" s="65"/>
      <c r="I543" s="292"/>
      <c r="J543" s="292"/>
      <c r="K543" s="148"/>
      <c r="L543" s="148"/>
      <c r="M543" s="148"/>
      <c r="N543" s="148"/>
      <c r="O543" s="148"/>
      <c r="P543" s="148"/>
      <c r="Q543" s="148"/>
      <c r="R543" s="148"/>
      <c r="S543" s="148"/>
      <c r="T543" s="148"/>
      <c r="U543" s="148"/>
      <c r="V543" s="148"/>
      <c r="W543" s="148"/>
      <c r="X543" s="148"/>
      <c r="Y543" s="148"/>
      <c r="AC543" s="148"/>
      <c r="AE543" s="326"/>
      <c r="AF543" s="301"/>
      <c r="AG543" s="148"/>
    </row>
    <row r="544" spans="1:33" s="58" customFormat="1">
      <c r="A544" s="51"/>
      <c r="B544" s="51"/>
      <c r="C544" s="51"/>
      <c r="D544" s="51"/>
      <c r="E544" s="64"/>
      <c r="F544" s="65"/>
      <c r="G544" s="65"/>
      <c r="H544" s="65"/>
      <c r="I544" s="292"/>
      <c r="J544" s="292"/>
      <c r="K544" s="148"/>
      <c r="L544" s="148"/>
      <c r="M544" s="148"/>
      <c r="N544" s="148"/>
      <c r="O544" s="148"/>
      <c r="P544" s="148"/>
      <c r="Q544" s="148"/>
      <c r="R544" s="148"/>
      <c r="S544" s="148"/>
      <c r="T544" s="148"/>
      <c r="U544" s="148"/>
      <c r="V544" s="148"/>
      <c r="W544" s="148"/>
      <c r="X544" s="148"/>
      <c r="Y544" s="148"/>
      <c r="AC544" s="148"/>
      <c r="AE544" s="326"/>
      <c r="AF544" s="301"/>
      <c r="AG544" s="148"/>
    </row>
    <row r="545" spans="1:33" s="58" customFormat="1">
      <c r="A545" s="51"/>
      <c r="B545" s="51"/>
      <c r="C545" s="51"/>
      <c r="D545" s="51"/>
      <c r="E545" s="64"/>
      <c r="F545" s="65"/>
      <c r="G545" s="65"/>
      <c r="H545" s="65"/>
      <c r="I545" s="292"/>
      <c r="J545" s="292"/>
      <c r="K545" s="148"/>
      <c r="L545" s="148"/>
      <c r="M545" s="148"/>
      <c r="N545" s="148"/>
      <c r="O545" s="148"/>
      <c r="P545" s="148"/>
      <c r="Q545" s="148"/>
      <c r="R545" s="148"/>
      <c r="S545" s="148"/>
      <c r="T545" s="148"/>
      <c r="U545" s="148"/>
      <c r="V545" s="148"/>
      <c r="W545" s="148"/>
      <c r="X545" s="148"/>
      <c r="Y545" s="148"/>
      <c r="AC545" s="148"/>
      <c r="AE545" s="326"/>
      <c r="AF545" s="301"/>
      <c r="AG545" s="148"/>
    </row>
    <row r="546" spans="1:33" s="58" customFormat="1">
      <c r="A546" s="51"/>
      <c r="B546" s="51"/>
      <c r="C546" s="51"/>
      <c r="D546" s="51"/>
      <c r="E546" s="64"/>
      <c r="F546" s="65"/>
      <c r="G546" s="65"/>
      <c r="H546" s="65"/>
      <c r="I546" s="292"/>
      <c r="J546" s="292"/>
      <c r="K546" s="148"/>
      <c r="L546" s="148"/>
      <c r="M546" s="148"/>
      <c r="N546" s="148"/>
      <c r="O546" s="148"/>
      <c r="P546" s="148"/>
      <c r="Q546" s="148"/>
      <c r="R546" s="148"/>
      <c r="S546" s="148"/>
      <c r="T546" s="148"/>
      <c r="U546" s="148"/>
      <c r="V546" s="148"/>
      <c r="W546" s="148"/>
      <c r="X546" s="148"/>
      <c r="Y546" s="148"/>
      <c r="AC546" s="148"/>
      <c r="AE546" s="326"/>
      <c r="AF546" s="301"/>
      <c r="AG546" s="148"/>
    </row>
    <row r="547" spans="1:33" s="58" customFormat="1">
      <c r="A547" s="51"/>
      <c r="B547" s="51"/>
      <c r="C547" s="51"/>
      <c r="D547" s="51"/>
      <c r="E547" s="64"/>
      <c r="F547" s="65"/>
      <c r="G547" s="65"/>
      <c r="H547" s="65"/>
      <c r="I547" s="292"/>
      <c r="J547" s="292"/>
      <c r="K547" s="148"/>
      <c r="L547" s="148"/>
      <c r="M547" s="148"/>
      <c r="N547" s="148"/>
      <c r="O547" s="148"/>
      <c r="P547" s="148"/>
      <c r="Q547" s="148"/>
      <c r="R547" s="148"/>
      <c r="S547" s="148"/>
      <c r="T547" s="148"/>
      <c r="U547" s="148"/>
      <c r="V547" s="148"/>
      <c r="W547" s="148"/>
      <c r="X547" s="148"/>
      <c r="Y547" s="148"/>
      <c r="AC547" s="148"/>
      <c r="AE547" s="326"/>
      <c r="AF547" s="301"/>
      <c r="AG547" s="148"/>
    </row>
    <row r="548" spans="1:33" s="58" customFormat="1">
      <c r="A548" s="51"/>
      <c r="B548" s="51"/>
      <c r="C548" s="51"/>
      <c r="D548" s="51"/>
      <c r="E548" s="64"/>
      <c r="F548" s="65"/>
      <c r="G548" s="65"/>
      <c r="H548" s="65"/>
      <c r="I548" s="292"/>
      <c r="J548" s="292"/>
      <c r="K548" s="148"/>
      <c r="L548" s="148"/>
      <c r="M548" s="148"/>
      <c r="N548" s="148"/>
      <c r="O548" s="148"/>
      <c r="P548" s="148"/>
      <c r="Q548" s="148"/>
      <c r="R548" s="148"/>
      <c r="S548" s="148"/>
      <c r="T548" s="148"/>
      <c r="U548" s="148"/>
      <c r="V548" s="148"/>
      <c r="W548" s="148"/>
      <c r="X548" s="148"/>
      <c r="Y548" s="148"/>
      <c r="AC548" s="148"/>
      <c r="AE548" s="326"/>
      <c r="AF548" s="301"/>
      <c r="AG548" s="148"/>
    </row>
    <row r="549" spans="1:33" s="58" customFormat="1">
      <c r="A549" s="51"/>
      <c r="B549" s="51"/>
      <c r="C549" s="51"/>
      <c r="D549" s="51"/>
      <c r="E549" s="64"/>
      <c r="F549" s="65"/>
      <c r="G549" s="65"/>
      <c r="H549" s="65"/>
      <c r="I549" s="292"/>
      <c r="J549" s="292"/>
      <c r="K549" s="148"/>
      <c r="L549" s="148"/>
      <c r="M549" s="148"/>
      <c r="N549" s="148"/>
      <c r="O549" s="148"/>
      <c r="P549" s="148"/>
      <c r="Q549" s="148"/>
      <c r="R549" s="148"/>
      <c r="S549" s="148"/>
      <c r="T549" s="148"/>
      <c r="U549" s="148"/>
      <c r="V549" s="148"/>
      <c r="W549" s="148"/>
      <c r="X549" s="148"/>
      <c r="Y549" s="148"/>
      <c r="AC549" s="148"/>
      <c r="AE549" s="326"/>
      <c r="AF549" s="301"/>
      <c r="AG549" s="148"/>
    </row>
    <row r="550" spans="1:33" s="58" customFormat="1">
      <c r="A550" s="51"/>
      <c r="B550" s="51"/>
      <c r="C550" s="51"/>
      <c r="D550" s="51"/>
      <c r="E550" s="64"/>
      <c r="F550" s="65"/>
      <c r="G550" s="65"/>
      <c r="H550" s="65"/>
      <c r="I550" s="292"/>
      <c r="J550" s="292"/>
      <c r="K550" s="148"/>
      <c r="L550" s="148"/>
      <c r="M550" s="148"/>
      <c r="N550" s="148"/>
      <c r="O550" s="148"/>
      <c r="P550" s="148"/>
      <c r="Q550" s="148"/>
      <c r="R550" s="148"/>
      <c r="S550" s="148"/>
      <c r="T550" s="148"/>
      <c r="U550" s="148"/>
      <c r="V550" s="148"/>
      <c r="W550" s="148"/>
      <c r="X550" s="148"/>
      <c r="Y550" s="148"/>
      <c r="AC550" s="148"/>
      <c r="AE550" s="326"/>
      <c r="AF550" s="301"/>
      <c r="AG550" s="148"/>
    </row>
    <row r="551" spans="1:33" s="58" customFormat="1">
      <c r="A551" s="51"/>
      <c r="B551" s="51"/>
      <c r="C551" s="51"/>
      <c r="D551" s="51"/>
      <c r="E551" s="64"/>
      <c r="F551" s="65"/>
      <c r="G551" s="65"/>
      <c r="H551" s="65"/>
      <c r="I551" s="292"/>
      <c r="J551" s="292"/>
      <c r="K551" s="148"/>
      <c r="L551" s="148"/>
      <c r="M551" s="148"/>
      <c r="N551" s="148"/>
      <c r="O551" s="148"/>
      <c r="P551" s="148"/>
      <c r="Q551" s="148"/>
      <c r="R551" s="148"/>
      <c r="S551" s="148"/>
      <c r="T551" s="148"/>
      <c r="U551" s="148"/>
      <c r="V551" s="148"/>
      <c r="W551" s="148"/>
      <c r="X551" s="148"/>
      <c r="Y551" s="148"/>
      <c r="AC551" s="148"/>
      <c r="AE551" s="326"/>
      <c r="AF551" s="301"/>
      <c r="AG551" s="148"/>
    </row>
    <row r="552" spans="1:33" s="58" customFormat="1">
      <c r="A552" s="51"/>
      <c r="B552" s="51"/>
      <c r="C552" s="51"/>
      <c r="D552" s="51"/>
      <c r="E552" s="64"/>
      <c r="F552" s="65"/>
      <c r="G552" s="65"/>
      <c r="H552" s="65"/>
      <c r="I552" s="292"/>
      <c r="J552" s="292"/>
      <c r="K552" s="148"/>
      <c r="L552" s="148"/>
      <c r="M552" s="148"/>
      <c r="N552" s="148"/>
      <c r="O552" s="148"/>
      <c r="P552" s="148"/>
      <c r="Q552" s="148"/>
      <c r="R552" s="148"/>
      <c r="S552" s="148"/>
      <c r="T552" s="148"/>
      <c r="U552" s="148"/>
      <c r="V552" s="148"/>
      <c r="W552" s="148"/>
      <c r="X552" s="148"/>
      <c r="Y552" s="148"/>
      <c r="AC552" s="148"/>
      <c r="AE552" s="326"/>
      <c r="AF552" s="301"/>
      <c r="AG552" s="148"/>
    </row>
    <row r="553" spans="1:33" s="58" customFormat="1">
      <c r="A553" s="51"/>
      <c r="B553" s="51"/>
      <c r="C553" s="51"/>
      <c r="D553" s="51"/>
      <c r="E553" s="64"/>
      <c r="F553" s="65"/>
      <c r="G553" s="65"/>
      <c r="H553" s="65"/>
      <c r="I553" s="292"/>
      <c r="J553" s="292"/>
      <c r="K553" s="148"/>
      <c r="L553" s="148"/>
      <c r="M553" s="148"/>
      <c r="N553" s="148"/>
      <c r="O553" s="148"/>
      <c r="P553" s="148"/>
      <c r="Q553" s="148"/>
      <c r="R553" s="148"/>
      <c r="S553" s="148"/>
      <c r="T553" s="148"/>
      <c r="U553" s="148"/>
      <c r="V553" s="148"/>
      <c r="W553" s="148"/>
      <c r="X553" s="148"/>
      <c r="Y553" s="148"/>
      <c r="AC553" s="148"/>
      <c r="AE553" s="326"/>
      <c r="AF553" s="301"/>
      <c r="AG553" s="148"/>
    </row>
    <row r="554" spans="1:33" s="58" customFormat="1">
      <c r="A554" s="51"/>
      <c r="B554" s="51"/>
      <c r="C554" s="51"/>
      <c r="D554" s="51"/>
      <c r="E554" s="64"/>
      <c r="F554" s="65"/>
      <c r="G554" s="65"/>
      <c r="H554" s="65"/>
      <c r="I554" s="292"/>
      <c r="J554" s="292"/>
      <c r="K554" s="148"/>
      <c r="L554" s="148"/>
      <c r="M554" s="148"/>
      <c r="N554" s="148"/>
      <c r="O554" s="148"/>
      <c r="P554" s="148"/>
      <c r="Q554" s="148"/>
      <c r="R554" s="148"/>
      <c r="S554" s="148"/>
      <c r="T554" s="148"/>
      <c r="U554" s="148"/>
      <c r="V554" s="148"/>
      <c r="W554" s="148"/>
      <c r="X554" s="148"/>
      <c r="Y554" s="148"/>
      <c r="AC554" s="148"/>
      <c r="AE554" s="326"/>
      <c r="AF554" s="301"/>
      <c r="AG554" s="148"/>
    </row>
    <row r="555" spans="1:33" s="58" customFormat="1">
      <c r="A555" s="51"/>
      <c r="B555" s="51"/>
      <c r="C555" s="51"/>
      <c r="D555" s="51"/>
      <c r="E555" s="64"/>
      <c r="F555" s="65"/>
      <c r="G555" s="65"/>
      <c r="H555" s="65"/>
      <c r="I555" s="292"/>
      <c r="J555" s="292"/>
      <c r="K555" s="148"/>
      <c r="L555" s="148"/>
      <c r="M555" s="148"/>
      <c r="N555" s="148"/>
      <c r="O555" s="148"/>
      <c r="P555" s="148"/>
      <c r="Q555" s="148"/>
      <c r="R555" s="148"/>
      <c r="S555" s="148"/>
      <c r="T555" s="148"/>
      <c r="U555" s="148"/>
      <c r="V555" s="148"/>
      <c r="W555" s="148"/>
      <c r="X555" s="148"/>
      <c r="Y555" s="148"/>
      <c r="AC555" s="148"/>
      <c r="AE555" s="326"/>
      <c r="AF555" s="301"/>
      <c r="AG555" s="148"/>
    </row>
    <row r="556" spans="1:33" s="58" customFormat="1">
      <c r="A556" s="51"/>
      <c r="B556" s="51"/>
      <c r="C556" s="51"/>
      <c r="D556" s="51"/>
      <c r="E556" s="64"/>
      <c r="F556" s="65"/>
      <c r="G556" s="65"/>
      <c r="H556" s="65"/>
      <c r="I556" s="292"/>
      <c r="J556" s="292"/>
      <c r="K556" s="148"/>
      <c r="L556" s="148"/>
      <c r="M556" s="148"/>
      <c r="N556" s="148"/>
      <c r="O556" s="148"/>
      <c r="P556" s="148"/>
      <c r="Q556" s="148"/>
      <c r="R556" s="148"/>
      <c r="S556" s="148"/>
      <c r="T556" s="148"/>
      <c r="U556" s="148"/>
      <c r="V556" s="148"/>
      <c r="W556" s="148"/>
      <c r="X556" s="148"/>
      <c r="Y556" s="148"/>
      <c r="AC556" s="148"/>
      <c r="AE556" s="326"/>
      <c r="AF556" s="301"/>
      <c r="AG556" s="148"/>
    </row>
    <row r="557" spans="1:33" s="58" customFormat="1">
      <c r="A557" s="51"/>
      <c r="B557" s="51"/>
      <c r="C557" s="51"/>
      <c r="D557" s="51"/>
      <c r="E557" s="64"/>
      <c r="F557" s="65"/>
      <c r="G557" s="65"/>
      <c r="H557" s="65"/>
      <c r="I557" s="292"/>
      <c r="J557" s="292"/>
      <c r="K557" s="148"/>
      <c r="L557" s="148"/>
      <c r="M557" s="148"/>
      <c r="N557" s="148"/>
      <c r="O557" s="148"/>
      <c r="P557" s="148"/>
      <c r="Q557" s="148"/>
      <c r="R557" s="148"/>
      <c r="S557" s="148"/>
      <c r="T557" s="148"/>
      <c r="U557" s="148"/>
      <c r="V557" s="148"/>
      <c r="W557" s="148"/>
      <c r="X557" s="148"/>
      <c r="Y557" s="148"/>
      <c r="AC557" s="148"/>
      <c r="AE557" s="326"/>
      <c r="AF557" s="301"/>
      <c r="AG557" s="148"/>
    </row>
    <row r="558" spans="1:33" s="58" customFormat="1">
      <c r="A558" s="51"/>
      <c r="B558" s="51"/>
      <c r="C558" s="51"/>
      <c r="D558" s="51"/>
      <c r="E558" s="64"/>
      <c r="F558" s="65"/>
      <c r="G558" s="65"/>
      <c r="H558" s="65"/>
      <c r="I558" s="292"/>
      <c r="J558" s="292"/>
      <c r="K558" s="148"/>
      <c r="L558" s="148"/>
      <c r="M558" s="148"/>
      <c r="N558" s="148"/>
      <c r="O558" s="148"/>
      <c r="P558" s="148"/>
      <c r="Q558" s="148"/>
      <c r="R558" s="148"/>
      <c r="S558" s="148"/>
      <c r="T558" s="148"/>
      <c r="U558" s="148"/>
      <c r="V558" s="148"/>
      <c r="W558" s="148"/>
      <c r="X558" s="148"/>
      <c r="Y558" s="148"/>
      <c r="AC558" s="148"/>
      <c r="AE558" s="326"/>
      <c r="AF558" s="301"/>
      <c r="AG558" s="148"/>
    </row>
    <row r="559" spans="1:33" s="58" customFormat="1">
      <c r="A559" s="51"/>
      <c r="B559" s="51"/>
      <c r="C559" s="51"/>
      <c r="D559" s="51"/>
      <c r="E559" s="64"/>
      <c r="F559" s="65"/>
      <c r="G559" s="65"/>
      <c r="H559" s="65"/>
      <c r="I559" s="292"/>
      <c r="J559" s="292"/>
      <c r="K559" s="148"/>
      <c r="L559" s="148"/>
      <c r="M559" s="148"/>
      <c r="N559" s="148"/>
      <c r="O559" s="148"/>
      <c r="P559" s="148"/>
      <c r="Q559" s="148"/>
      <c r="R559" s="148"/>
      <c r="S559" s="148"/>
      <c r="T559" s="148"/>
      <c r="U559" s="148"/>
      <c r="V559" s="148"/>
      <c r="W559" s="148"/>
      <c r="X559" s="148"/>
      <c r="Y559" s="148"/>
      <c r="AC559" s="148"/>
      <c r="AE559" s="326"/>
      <c r="AF559" s="301"/>
      <c r="AG559" s="148"/>
    </row>
    <row r="560" spans="1:33" s="58" customFormat="1">
      <c r="A560" s="51"/>
      <c r="B560" s="51"/>
      <c r="C560" s="51"/>
      <c r="D560" s="51"/>
      <c r="E560" s="64"/>
      <c r="F560" s="65"/>
      <c r="G560" s="65"/>
      <c r="H560" s="65"/>
      <c r="I560" s="292"/>
      <c r="J560" s="292"/>
      <c r="K560" s="148"/>
      <c r="L560" s="148"/>
      <c r="M560" s="148"/>
      <c r="N560" s="148"/>
      <c r="O560" s="148"/>
      <c r="P560" s="148"/>
      <c r="Q560" s="148"/>
      <c r="R560" s="148"/>
      <c r="S560" s="148"/>
      <c r="T560" s="148"/>
      <c r="U560" s="148"/>
      <c r="V560" s="148"/>
      <c r="W560" s="148"/>
      <c r="X560" s="148"/>
      <c r="Y560" s="148"/>
      <c r="AC560" s="148"/>
      <c r="AE560" s="326"/>
      <c r="AF560" s="301"/>
      <c r="AG560" s="148"/>
    </row>
    <row r="561" spans="1:33" s="58" customFormat="1">
      <c r="A561" s="51"/>
      <c r="B561" s="51"/>
      <c r="C561" s="51"/>
      <c r="D561" s="51"/>
      <c r="E561" s="64"/>
      <c r="F561" s="65"/>
      <c r="G561" s="65"/>
      <c r="H561" s="65"/>
      <c r="I561" s="292"/>
      <c r="J561" s="292"/>
      <c r="K561" s="148"/>
      <c r="L561" s="148"/>
      <c r="M561" s="148"/>
      <c r="N561" s="148"/>
      <c r="O561" s="148"/>
      <c r="P561" s="148"/>
      <c r="Q561" s="148"/>
      <c r="R561" s="148"/>
      <c r="S561" s="148"/>
      <c r="T561" s="148"/>
      <c r="U561" s="148"/>
      <c r="V561" s="148"/>
      <c r="W561" s="148"/>
      <c r="X561" s="148"/>
      <c r="Y561" s="148"/>
      <c r="AC561" s="148"/>
      <c r="AE561" s="326"/>
      <c r="AF561" s="301"/>
      <c r="AG561" s="148"/>
    </row>
    <row r="562" spans="1:33" s="58" customFormat="1">
      <c r="A562" s="51"/>
      <c r="B562" s="51"/>
      <c r="C562" s="51"/>
      <c r="D562" s="51"/>
      <c r="E562" s="64"/>
      <c r="F562" s="65"/>
      <c r="G562" s="65"/>
      <c r="H562" s="65"/>
      <c r="I562" s="292"/>
      <c r="J562" s="292"/>
      <c r="K562" s="148"/>
      <c r="L562" s="148"/>
      <c r="M562" s="148"/>
      <c r="N562" s="148"/>
      <c r="O562" s="148"/>
      <c r="P562" s="148"/>
      <c r="Q562" s="148"/>
      <c r="R562" s="148"/>
      <c r="S562" s="148"/>
      <c r="T562" s="148"/>
      <c r="U562" s="148"/>
      <c r="V562" s="148"/>
      <c r="W562" s="148"/>
      <c r="X562" s="148"/>
      <c r="Y562" s="148"/>
      <c r="AC562" s="148"/>
      <c r="AE562" s="326"/>
      <c r="AF562" s="301"/>
      <c r="AG562" s="148"/>
    </row>
    <row r="563" spans="1:33" s="58" customFormat="1">
      <c r="A563" s="51"/>
      <c r="B563" s="51"/>
      <c r="C563" s="51"/>
      <c r="D563" s="51"/>
      <c r="E563" s="64"/>
      <c r="F563" s="65"/>
      <c r="G563" s="65"/>
      <c r="H563" s="65"/>
      <c r="I563" s="292"/>
      <c r="J563" s="292"/>
      <c r="K563" s="148"/>
      <c r="L563" s="148"/>
      <c r="M563" s="148"/>
      <c r="N563" s="148"/>
      <c r="O563" s="148"/>
      <c r="P563" s="148"/>
      <c r="Q563" s="148"/>
      <c r="R563" s="148"/>
      <c r="S563" s="148"/>
      <c r="T563" s="148"/>
      <c r="U563" s="148"/>
      <c r="V563" s="148"/>
      <c r="W563" s="148"/>
      <c r="X563" s="148"/>
      <c r="Y563" s="148"/>
      <c r="AC563" s="148"/>
      <c r="AE563" s="326"/>
      <c r="AF563" s="301"/>
      <c r="AG563" s="148"/>
    </row>
    <row r="564" spans="1:33" s="58" customFormat="1">
      <c r="A564" s="51"/>
      <c r="B564" s="51"/>
      <c r="C564" s="51"/>
      <c r="D564" s="51"/>
      <c r="E564" s="64"/>
      <c r="F564" s="65"/>
      <c r="G564" s="65"/>
      <c r="H564" s="65"/>
      <c r="I564" s="292"/>
      <c r="J564" s="292"/>
      <c r="K564" s="148"/>
      <c r="L564" s="148"/>
      <c r="M564" s="148"/>
      <c r="N564" s="148"/>
      <c r="O564" s="148"/>
      <c r="P564" s="148"/>
      <c r="Q564" s="148"/>
      <c r="R564" s="148"/>
      <c r="S564" s="148"/>
      <c r="T564" s="148"/>
      <c r="U564" s="148"/>
      <c r="V564" s="148"/>
      <c r="W564" s="148"/>
      <c r="X564" s="148"/>
      <c r="Y564" s="148"/>
      <c r="AC564" s="148"/>
      <c r="AE564" s="326"/>
      <c r="AF564" s="301"/>
      <c r="AG564" s="148"/>
    </row>
    <row r="565" spans="1:33" s="58" customFormat="1">
      <c r="A565" s="51"/>
      <c r="B565" s="51"/>
      <c r="C565" s="51"/>
      <c r="D565" s="51"/>
      <c r="E565" s="64"/>
      <c r="F565" s="65"/>
      <c r="G565" s="65"/>
      <c r="H565" s="65"/>
      <c r="I565" s="292"/>
      <c r="J565" s="292"/>
      <c r="K565" s="148"/>
      <c r="L565" s="148"/>
      <c r="M565" s="148"/>
      <c r="N565" s="148"/>
      <c r="O565" s="148"/>
      <c r="P565" s="148"/>
      <c r="Q565" s="148"/>
      <c r="R565" s="148"/>
      <c r="S565" s="148"/>
      <c r="T565" s="148"/>
      <c r="U565" s="148"/>
      <c r="V565" s="148"/>
      <c r="W565" s="148"/>
      <c r="X565" s="148"/>
      <c r="Y565" s="148"/>
      <c r="AC565" s="148"/>
      <c r="AE565" s="326"/>
      <c r="AF565" s="301"/>
      <c r="AG565" s="148"/>
    </row>
    <row r="566" spans="1:33" s="58" customFormat="1">
      <c r="A566" s="51"/>
      <c r="B566" s="51"/>
      <c r="C566" s="51"/>
      <c r="D566" s="51"/>
      <c r="E566" s="64"/>
      <c r="F566" s="65"/>
      <c r="G566" s="65"/>
      <c r="H566" s="65"/>
      <c r="I566" s="292"/>
      <c r="J566" s="292"/>
      <c r="K566" s="148"/>
      <c r="L566" s="148"/>
      <c r="M566" s="148"/>
      <c r="N566" s="148"/>
      <c r="O566" s="148"/>
      <c r="P566" s="148"/>
      <c r="Q566" s="148"/>
      <c r="R566" s="148"/>
      <c r="S566" s="148"/>
      <c r="T566" s="148"/>
      <c r="U566" s="148"/>
      <c r="V566" s="148"/>
      <c r="W566" s="148"/>
      <c r="X566" s="148"/>
      <c r="Y566" s="148"/>
      <c r="AC566" s="148"/>
      <c r="AE566" s="326"/>
      <c r="AF566" s="301"/>
      <c r="AG566" s="148"/>
    </row>
    <row r="567" spans="1:33" s="58" customFormat="1">
      <c r="A567" s="51"/>
      <c r="B567" s="51"/>
      <c r="C567" s="51"/>
      <c r="D567" s="51"/>
      <c r="E567" s="64"/>
      <c r="F567" s="65"/>
      <c r="G567" s="65"/>
      <c r="H567" s="65"/>
      <c r="I567" s="292"/>
      <c r="J567" s="292"/>
      <c r="K567" s="148"/>
      <c r="L567" s="148"/>
      <c r="M567" s="148"/>
      <c r="N567" s="148"/>
      <c r="O567" s="148"/>
      <c r="P567" s="148"/>
      <c r="Q567" s="148"/>
      <c r="R567" s="148"/>
      <c r="S567" s="148"/>
      <c r="T567" s="148"/>
      <c r="U567" s="148"/>
      <c r="V567" s="148"/>
      <c r="W567" s="148"/>
      <c r="X567" s="148"/>
      <c r="Y567" s="148"/>
      <c r="AC567" s="148"/>
      <c r="AE567" s="326"/>
      <c r="AF567" s="301"/>
      <c r="AG567" s="148"/>
    </row>
    <row r="568" spans="1:33" s="58" customFormat="1">
      <c r="A568" s="51"/>
      <c r="B568" s="51"/>
      <c r="C568" s="51"/>
      <c r="D568" s="51"/>
      <c r="E568" s="64"/>
      <c r="F568" s="65"/>
      <c r="G568" s="65"/>
      <c r="H568" s="65"/>
      <c r="I568" s="292"/>
      <c r="J568" s="292"/>
      <c r="K568" s="148"/>
      <c r="L568" s="148"/>
      <c r="M568" s="148"/>
      <c r="N568" s="148"/>
      <c r="O568" s="148"/>
      <c r="P568" s="148"/>
      <c r="Q568" s="148"/>
      <c r="R568" s="148"/>
      <c r="S568" s="148"/>
      <c r="T568" s="148"/>
      <c r="U568" s="148"/>
      <c r="V568" s="148"/>
      <c r="W568" s="148"/>
      <c r="X568" s="148"/>
      <c r="Y568" s="148"/>
      <c r="AC568" s="148"/>
      <c r="AE568" s="326"/>
      <c r="AF568" s="301"/>
      <c r="AG568" s="148"/>
    </row>
    <row r="569" spans="1:33" s="58" customFormat="1">
      <c r="A569" s="51"/>
      <c r="B569" s="51"/>
      <c r="C569" s="51"/>
      <c r="D569" s="51"/>
      <c r="E569" s="64"/>
      <c r="F569" s="65"/>
      <c r="G569" s="65"/>
      <c r="H569" s="65"/>
      <c r="I569" s="292"/>
      <c r="J569" s="292"/>
      <c r="K569" s="148"/>
      <c r="L569" s="148"/>
      <c r="M569" s="148"/>
      <c r="N569" s="148"/>
      <c r="O569" s="148"/>
      <c r="P569" s="148"/>
      <c r="Q569" s="148"/>
      <c r="R569" s="148"/>
      <c r="S569" s="148"/>
      <c r="T569" s="148"/>
      <c r="U569" s="148"/>
      <c r="V569" s="148"/>
      <c r="W569" s="148"/>
      <c r="X569" s="148"/>
      <c r="Y569" s="148"/>
      <c r="AC569" s="148"/>
      <c r="AE569" s="326"/>
      <c r="AF569" s="301"/>
      <c r="AG569" s="148"/>
    </row>
    <row r="570" spans="1:33" s="58" customFormat="1">
      <c r="A570" s="51"/>
      <c r="B570" s="51"/>
      <c r="C570" s="51"/>
      <c r="D570" s="51"/>
      <c r="E570" s="64"/>
      <c r="F570" s="65"/>
      <c r="G570" s="65"/>
      <c r="H570" s="65"/>
      <c r="I570" s="292"/>
      <c r="J570" s="292"/>
      <c r="K570" s="148"/>
      <c r="L570" s="148"/>
      <c r="M570" s="148"/>
      <c r="N570" s="148"/>
      <c r="O570" s="148"/>
      <c r="P570" s="148"/>
      <c r="Q570" s="148"/>
      <c r="R570" s="148"/>
      <c r="S570" s="148"/>
      <c r="T570" s="148"/>
      <c r="U570" s="148"/>
      <c r="V570" s="148"/>
      <c r="W570" s="148"/>
      <c r="X570" s="148"/>
      <c r="Y570" s="148"/>
      <c r="AC570" s="148"/>
      <c r="AE570" s="326"/>
      <c r="AF570" s="301"/>
      <c r="AG570" s="148"/>
    </row>
    <row r="571" spans="1:33" s="58" customFormat="1">
      <c r="A571" s="51"/>
      <c r="B571" s="51"/>
      <c r="C571" s="51"/>
      <c r="D571" s="51"/>
      <c r="E571" s="64"/>
      <c r="F571" s="65"/>
      <c r="G571" s="65"/>
      <c r="H571" s="65"/>
      <c r="I571" s="292"/>
      <c r="J571" s="292"/>
      <c r="K571" s="148"/>
      <c r="L571" s="148"/>
      <c r="M571" s="148"/>
      <c r="N571" s="148"/>
      <c r="O571" s="148"/>
      <c r="P571" s="148"/>
      <c r="Q571" s="148"/>
      <c r="R571" s="148"/>
      <c r="S571" s="148"/>
      <c r="T571" s="148"/>
      <c r="U571" s="148"/>
      <c r="V571" s="148"/>
      <c r="W571" s="148"/>
      <c r="X571" s="148"/>
      <c r="Y571" s="148"/>
      <c r="AC571" s="148"/>
      <c r="AE571" s="326"/>
      <c r="AF571" s="301"/>
      <c r="AG571" s="148"/>
    </row>
    <row r="572" spans="1:33" s="58" customFormat="1">
      <c r="A572" s="51"/>
      <c r="B572" s="51"/>
      <c r="C572" s="51"/>
      <c r="D572" s="51"/>
      <c r="E572" s="64"/>
      <c r="F572" s="65"/>
      <c r="G572" s="65"/>
      <c r="H572" s="65"/>
      <c r="I572" s="292"/>
      <c r="J572" s="292"/>
      <c r="K572" s="148"/>
      <c r="L572" s="148"/>
      <c r="M572" s="148"/>
      <c r="N572" s="148"/>
      <c r="O572" s="148"/>
      <c r="P572" s="148"/>
      <c r="Q572" s="148"/>
      <c r="R572" s="148"/>
      <c r="S572" s="148"/>
      <c r="T572" s="148"/>
      <c r="U572" s="148"/>
      <c r="V572" s="148"/>
      <c r="W572" s="148"/>
      <c r="X572" s="148"/>
      <c r="Y572" s="148"/>
      <c r="AC572" s="148"/>
      <c r="AE572" s="326"/>
      <c r="AF572" s="301"/>
      <c r="AG572" s="148"/>
    </row>
    <row r="573" spans="1:33" s="58" customFormat="1">
      <c r="A573" s="51"/>
      <c r="B573" s="51"/>
      <c r="C573" s="51"/>
      <c r="D573" s="51"/>
      <c r="E573" s="64"/>
      <c r="F573" s="65"/>
      <c r="G573" s="65"/>
      <c r="H573" s="65"/>
      <c r="I573" s="292"/>
      <c r="J573" s="292"/>
      <c r="K573" s="148"/>
      <c r="L573" s="148"/>
      <c r="M573" s="148"/>
      <c r="N573" s="148"/>
      <c r="O573" s="148"/>
      <c r="P573" s="148"/>
      <c r="Q573" s="148"/>
      <c r="R573" s="148"/>
      <c r="S573" s="148"/>
      <c r="T573" s="148"/>
      <c r="U573" s="148"/>
      <c r="V573" s="148"/>
      <c r="W573" s="148"/>
      <c r="X573" s="148"/>
      <c r="Y573" s="148"/>
      <c r="AC573" s="148"/>
      <c r="AE573" s="326"/>
      <c r="AF573" s="301"/>
      <c r="AG573" s="148"/>
    </row>
    <row r="574" spans="1:33" s="58" customFormat="1">
      <c r="A574" s="51"/>
      <c r="B574" s="51"/>
      <c r="C574" s="51"/>
      <c r="D574" s="51"/>
      <c r="E574" s="64"/>
      <c r="F574" s="65"/>
      <c r="G574" s="65"/>
      <c r="H574" s="65"/>
      <c r="I574" s="292"/>
      <c r="J574" s="292"/>
      <c r="K574" s="148"/>
      <c r="L574" s="148"/>
      <c r="M574" s="148"/>
      <c r="N574" s="148"/>
      <c r="O574" s="148"/>
      <c r="P574" s="148"/>
      <c r="Q574" s="148"/>
      <c r="R574" s="148"/>
      <c r="S574" s="148"/>
      <c r="T574" s="148"/>
      <c r="U574" s="148"/>
      <c r="V574" s="148"/>
      <c r="W574" s="148"/>
      <c r="X574" s="148"/>
      <c r="Y574" s="148"/>
      <c r="AC574" s="148"/>
      <c r="AE574" s="326"/>
      <c r="AF574" s="301"/>
      <c r="AG574" s="148"/>
    </row>
    <row r="575" spans="1:33" s="58" customFormat="1">
      <c r="A575" s="51"/>
      <c r="B575" s="51"/>
      <c r="C575" s="51"/>
      <c r="D575" s="51"/>
      <c r="E575" s="64"/>
      <c r="F575" s="65"/>
      <c r="G575" s="65"/>
      <c r="H575" s="65"/>
      <c r="I575" s="292"/>
      <c r="J575" s="292"/>
      <c r="K575" s="148"/>
      <c r="L575" s="148"/>
      <c r="M575" s="148"/>
      <c r="N575" s="148"/>
      <c r="O575" s="148"/>
      <c r="P575" s="148"/>
      <c r="Q575" s="148"/>
      <c r="R575" s="148"/>
      <c r="S575" s="148"/>
      <c r="T575" s="148"/>
      <c r="U575" s="148"/>
      <c r="V575" s="148"/>
      <c r="W575" s="148"/>
      <c r="X575" s="148"/>
      <c r="Y575" s="148"/>
      <c r="AC575" s="148"/>
      <c r="AE575" s="326"/>
      <c r="AF575" s="301"/>
      <c r="AG575" s="148"/>
    </row>
    <row r="576" spans="1:33" s="58" customFormat="1">
      <c r="A576" s="51"/>
      <c r="B576" s="51"/>
      <c r="C576" s="51"/>
      <c r="D576" s="51"/>
      <c r="E576" s="64"/>
      <c r="F576" s="65"/>
      <c r="G576" s="65"/>
      <c r="H576" s="65"/>
      <c r="I576" s="292"/>
      <c r="J576" s="292"/>
      <c r="K576" s="148"/>
      <c r="L576" s="148"/>
      <c r="M576" s="148"/>
      <c r="N576" s="148"/>
      <c r="O576" s="148"/>
      <c r="P576" s="148"/>
      <c r="Q576" s="148"/>
      <c r="R576" s="148"/>
      <c r="S576" s="148"/>
      <c r="T576" s="148"/>
      <c r="U576" s="148"/>
      <c r="V576" s="148"/>
      <c r="W576" s="148"/>
      <c r="X576" s="148"/>
      <c r="Y576" s="148"/>
      <c r="AC576" s="148"/>
      <c r="AE576" s="326"/>
      <c r="AF576" s="301"/>
      <c r="AG576" s="148"/>
    </row>
    <row r="577" spans="1:33" s="58" customFormat="1">
      <c r="A577" s="51"/>
      <c r="B577" s="51"/>
      <c r="C577" s="51"/>
      <c r="D577" s="51"/>
      <c r="E577" s="64"/>
      <c r="F577" s="65"/>
      <c r="G577" s="65"/>
      <c r="H577" s="65"/>
      <c r="I577" s="292"/>
      <c r="J577" s="292"/>
      <c r="K577" s="148"/>
      <c r="L577" s="148"/>
      <c r="M577" s="148"/>
      <c r="N577" s="148"/>
      <c r="O577" s="148"/>
      <c r="P577" s="148"/>
      <c r="Q577" s="148"/>
      <c r="R577" s="148"/>
      <c r="S577" s="148"/>
      <c r="T577" s="148"/>
      <c r="U577" s="148"/>
      <c r="V577" s="148"/>
      <c r="W577" s="148"/>
      <c r="X577" s="148"/>
      <c r="Y577" s="148"/>
      <c r="AC577" s="148"/>
      <c r="AE577" s="326"/>
      <c r="AF577" s="301"/>
      <c r="AG577" s="148"/>
    </row>
    <row r="578" spans="1:33" s="58" customFormat="1">
      <c r="A578" s="51"/>
      <c r="B578" s="51"/>
      <c r="C578" s="51"/>
      <c r="D578" s="51"/>
      <c r="E578" s="64"/>
      <c r="F578" s="65"/>
      <c r="G578" s="65"/>
      <c r="H578" s="65"/>
      <c r="I578" s="292"/>
      <c r="J578" s="292"/>
      <c r="K578" s="148"/>
      <c r="L578" s="148"/>
      <c r="M578" s="148"/>
      <c r="N578" s="148"/>
      <c r="O578" s="148"/>
      <c r="P578" s="148"/>
      <c r="Q578" s="148"/>
      <c r="R578" s="148"/>
      <c r="S578" s="148"/>
      <c r="T578" s="148"/>
      <c r="U578" s="148"/>
      <c r="V578" s="148"/>
      <c r="W578" s="148"/>
      <c r="X578" s="148"/>
      <c r="Y578" s="148"/>
      <c r="AC578" s="148"/>
      <c r="AE578" s="326"/>
      <c r="AF578" s="301"/>
      <c r="AG578" s="148"/>
    </row>
    <row r="579" spans="1:33" s="58" customFormat="1">
      <c r="A579" s="51"/>
      <c r="B579" s="51"/>
      <c r="C579" s="51"/>
      <c r="D579" s="51"/>
      <c r="E579" s="64"/>
      <c r="F579" s="65"/>
      <c r="G579" s="65"/>
      <c r="H579" s="65"/>
      <c r="I579" s="292"/>
      <c r="J579" s="292"/>
      <c r="K579" s="148"/>
      <c r="L579" s="148"/>
      <c r="M579" s="148"/>
      <c r="N579" s="148"/>
      <c r="O579" s="148"/>
      <c r="P579" s="148"/>
      <c r="Q579" s="148"/>
      <c r="R579" s="148"/>
      <c r="S579" s="148"/>
      <c r="T579" s="148"/>
      <c r="U579" s="148"/>
      <c r="V579" s="148"/>
      <c r="W579" s="148"/>
      <c r="X579" s="148"/>
      <c r="Y579" s="148"/>
      <c r="AC579" s="148"/>
      <c r="AE579" s="326"/>
      <c r="AF579" s="301"/>
      <c r="AG579" s="148"/>
    </row>
    <row r="580" spans="1:33" s="58" customFormat="1">
      <c r="A580" s="51"/>
      <c r="B580" s="51"/>
      <c r="C580" s="51"/>
      <c r="D580" s="51"/>
      <c r="E580" s="64"/>
      <c r="F580" s="65"/>
      <c r="G580" s="65"/>
      <c r="H580" s="65"/>
      <c r="I580" s="292"/>
      <c r="J580" s="292"/>
      <c r="K580" s="148"/>
      <c r="L580" s="148"/>
      <c r="M580" s="148"/>
      <c r="N580" s="148"/>
      <c r="O580" s="148"/>
      <c r="P580" s="148"/>
      <c r="Q580" s="148"/>
      <c r="R580" s="148"/>
      <c r="S580" s="148"/>
      <c r="T580" s="148"/>
      <c r="U580" s="148"/>
      <c r="V580" s="148"/>
      <c r="W580" s="148"/>
      <c r="X580" s="148"/>
      <c r="Y580" s="148"/>
      <c r="AC580" s="148"/>
      <c r="AE580" s="326"/>
      <c r="AF580" s="301"/>
      <c r="AG580" s="148"/>
    </row>
    <row r="581" spans="1:33" s="58" customFormat="1">
      <c r="A581" s="51"/>
      <c r="B581" s="51"/>
      <c r="C581" s="51"/>
      <c r="D581" s="51"/>
      <c r="E581" s="64"/>
      <c r="F581" s="65"/>
      <c r="G581" s="65"/>
      <c r="H581" s="65"/>
      <c r="I581" s="292"/>
      <c r="J581" s="292"/>
      <c r="K581" s="148"/>
      <c r="L581" s="148"/>
      <c r="M581" s="148"/>
      <c r="N581" s="148"/>
      <c r="O581" s="148"/>
      <c r="P581" s="148"/>
      <c r="Q581" s="148"/>
      <c r="R581" s="148"/>
      <c r="S581" s="148"/>
      <c r="T581" s="148"/>
      <c r="U581" s="148"/>
      <c r="V581" s="148"/>
      <c r="W581" s="148"/>
      <c r="X581" s="148"/>
      <c r="Y581" s="148"/>
      <c r="AC581" s="148"/>
      <c r="AE581" s="326"/>
      <c r="AF581" s="301"/>
      <c r="AG581" s="148"/>
    </row>
    <row r="582" spans="1:33" s="58" customFormat="1">
      <c r="A582" s="51"/>
      <c r="B582" s="51"/>
      <c r="C582" s="51"/>
      <c r="D582" s="51"/>
      <c r="E582" s="64"/>
      <c r="F582" s="65"/>
      <c r="G582" s="65"/>
      <c r="H582" s="65"/>
      <c r="I582" s="292"/>
      <c r="J582" s="292"/>
      <c r="K582" s="148"/>
      <c r="L582" s="148"/>
      <c r="M582" s="148"/>
      <c r="N582" s="148"/>
      <c r="O582" s="148"/>
      <c r="P582" s="148"/>
      <c r="Q582" s="148"/>
      <c r="R582" s="148"/>
      <c r="S582" s="148"/>
      <c r="T582" s="148"/>
      <c r="U582" s="148"/>
      <c r="V582" s="148"/>
      <c r="W582" s="148"/>
      <c r="X582" s="148"/>
      <c r="Y582" s="148"/>
      <c r="AC582" s="148"/>
      <c r="AE582" s="326"/>
      <c r="AF582" s="301"/>
      <c r="AG582" s="148"/>
    </row>
    <row r="583" spans="1:33" s="58" customFormat="1">
      <c r="A583" s="51"/>
      <c r="B583" s="51"/>
      <c r="C583" s="51"/>
      <c r="D583" s="51"/>
      <c r="E583" s="64"/>
      <c r="F583" s="65"/>
      <c r="G583" s="65"/>
      <c r="H583" s="65"/>
      <c r="I583" s="292"/>
      <c r="J583" s="292"/>
      <c r="K583" s="148"/>
      <c r="L583" s="148"/>
      <c r="M583" s="148"/>
      <c r="N583" s="148"/>
      <c r="O583" s="148"/>
      <c r="P583" s="148"/>
      <c r="Q583" s="148"/>
      <c r="R583" s="148"/>
      <c r="S583" s="148"/>
      <c r="T583" s="148"/>
      <c r="U583" s="148"/>
      <c r="V583" s="148"/>
      <c r="W583" s="148"/>
      <c r="X583" s="148"/>
      <c r="Y583" s="148"/>
      <c r="AC583" s="148"/>
      <c r="AE583" s="326"/>
      <c r="AF583" s="301"/>
      <c r="AG583" s="148"/>
    </row>
    <row r="584" spans="1:33" s="58" customFormat="1">
      <c r="A584" s="51"/>
      <c r="B584" s="51"/>
      <c r="C584" s="51"/>
      <c r="D584" s="51"/>
      <c r="E584" s="64"/>
      <c r="F584" s="65"/>
      <c r="G584" s="65"/>
      <c r="H584" s="65"/>
      <c r="I584" s="292"/>
      <c r="J584" s="292"/>
      <c r="K584" s="148"/>
      <c r="L584" s="148"/>
      <c r="M584" s="148"/>
      <c r="N584" s="148"/>
      <c r="O584" s="148"/>
      <c r="P584" s="148"/>
      <c r="Q584" s="148"/>
      <c r="R584" s="148"/>
      <c r="S584" s="148"/>
      <c r="T584" s="148"/>
      <c r="U584" s="148"/>
      <c r="V584" s="148"/>
      <c r="W584" s="148"/>
      <c r="X584" s="148"/>
      <c r="Y584" s="148"/>
      <c r="AC584" s="148"/>
      <c r="AE584" s="326"/>
      <c r="AF584" s="301"/>
      <c r="AG584" s="148"/>
    </row>
    <row r="585" spans="1:33" s="58" customFormat="1">
      <c r="A585" s="51"/>
      <c r="B585" s="51"/>
      <c r="C585" s="51"/>
      <c r="D585" s="51"/>
      <c r="E585" s="64"/>
      <c r="F585" s="65"/>
      <c r="G585" s="65"/>
      <c r="H585" s="65"/>
      <c r="I585" s="292"/>
      <c r="J585" s="292"/>
      <c r="K585" s="148"/>
      <c r="L585" s="148"/>
      <c r="M585" s="148"/>
      <c r="N585" s="148"/>
      <c r="O585" s="148"/>
      <c r="P585" s="148"/>
      <c r="Q585" s="148"/>
      <c r="R585" s="148"/>
      <c r="S585" s="148"/>
      <c r="T585" s="148"/>
      <c r="U585" s="148"/>
      <c r="V585" s="148"/>
      <c r="W585" s="148"/>
      <c r="X585" s="148"/>
      <c r="Y585" s="148"/>
      <c r="AC585" s="148"/>
      <c r="AE585" s="326"/>
      <c r="AF585" s="301"/>
      <c r="AG585" s="148"/>
    </row>
    <row r="586" spans="1:33" s="58" customFormat="1">
      <c r="A586" s="51"/>
      <c r="B586" s="51"/>
      <c r="C586" s="51"/>
      <c r="D586" s="51"/>
      <c r="E586" s="64"/>
      <c r="F586" s="65"/>
      <c r="G586" s="65"/>
      <c r="H586" s="65"/>
      <c r="I586" s="292"/>
      <c r="J586" s="292"/>
      <c r="K586" s="148"/>
      <c r="L586" s="148"/>
      <c r="M586" s="148"/>
      <c r="N586" s="148"/>
      <c r="O586" s="148"/>
      <c r="P586" s="148"/>
      <c r="Q586" s="148"/>
      <c r="R586" s="148"/>
      <c r="S586" s="148"/>
      <c r="T586" s="148"/>
      <c r="U586" s="148"/>
      <c r="V586" s="148"/>
      <c r="W586" s="148"/>
      <c r="X586" s="148"/>
      <c r="Y586" s="148"/>
      <c r="AC586" s="148"/>
      <c r="AE586" s="326"/>
      <c r="AF586" s="301"/>
      <c r="AG586" s="148"/>
    </row>
    <row r="587" spans="1:33" s="58" customFormat="1">
      <c r="A587" s="51"/>
      <c r="B587" s="51"/>
      <c r="C587" s="51"/>
      <c r="D587" s="51"/>
      <c r="E587" s="64"/>
      <c r="F587" s="65"/>
      <c r="G587" s="65"/>
      <c r="H587" s="65"/>
      <c r="I587" s="292"/>
      <c r="J587" s="292"/>
      <c r="K587" s="148"/>
      <c r="L587" s="148"/>
      <c r="M587" s="148"/>
      <c r="N587" s="148"/>
      <c r="O587" s="148"/>
      <c r="P587" s="148"/>
      <c r="Q587" s="148"/>
      <c r="R587" s="148"/>
      <c r="S587" s="148"/>
      <c r="T587" s="148"/>
      <c r="U587" s="148"/>
      <c r="V587" s="148"/>
      <c r="W587" s="148"/>
      <c r="X587" s="148"/>
      <c r="Y587" s="148"/>
      <c r="AC587" s="148"/>
      <c r="AE587" s="326"/>
      <c r="AF587" s="301"/>
      <c r="AG587" s="148"/>
    </row>
    <row r="588" spans="1:33" s="58" customFormat="1">
      <c r="A588" s="51"/>
      <c r="B588" s="51"/>
      <c r="C588" s="51"/>
      <c r="D588" s="51"/>
      <c r="E588" s="64"/>
      <c r="F588" s="65"/>
      <c r="G588" s="65"/>
      <c r="H588" s="65"/>
      <c r="I588" s="292"/>
      <c r="J588" s="292"/>
      <c r="K588" s="148"/>
      <c r="L588" s="148"/>
      <c r="M588" s="148"/>
      <c r="N588" s="148"/>
      <c r="O588" s="148"/>
      <c r="P588" s="148"/>
      <c r="Q588" s="148"/>
      <c r="R588" s="148"/>
      <c r="S588" s="148"/>
      <c r="T588" s="148"/>
      <c r="U588" s="148"/>
      <c r="V588" s="148"/>
      <c r="W588" s="148"/>
      <c r="X588" s="148"/>
      <c r="Y588" s="148"/>
      <c r="AC588" s="148"/>
      <c r="AE588" s="326"/>
      <c r="AF588" s="301"/>
      <c r="AG588" s="148"/>
    </row>
    <row r="589" spans="1:33" s="58" customFormat="1">
      <c r="A589" s="51"/>
      <c r="B589" s="51"/>
      <c r="C589" s="51"/>
      <c r="D589" s="51"/>
      <c r="E589" s="64"/>
      <c r="F589" s="65"/>
      <c r="G589" s="65"/>
      <c r="H589" s="65"/>
      <c r="I589" s="292"/>
      <c r="J589" s="292"/>
      <c r="K589" s="148"/>
      <c r="L589" s="148"/>
      <c r="M589" s="148"/>
      <c r="N589" s="148"/>
      <c r="O589" s="148"/>
      <c r="P589" s="148"/>
      <c r="Q589" s="148"/>
      <c r="R589" s="148"/>
      <c r="S589" s="148"/>
      <c r="T589" s="148"/>
      <c r="U589" s="148"/>
      <c r="V589" s="148"/>
      <c r="W589" s="148"/>
      <c r="X589" s="148"/>
      <c r="Y589" s="148"/>
      <c r="AC589" s="148"/>
      <c r="AE589" s="326"/>
      <c r="AF589" s="301"/>
      <c r="AG589" s="148"/>
    </row>
    <row r="590" spans="1:33" s="58" customFormat="1">
      <c r="A590" s="51"/>
      <c r="B590" s="51"/>
      <c r="C590" s="51"/>
      <c r="D590" s="51"/>
      <c r="E590" s="64"/>
      <c r="F590" s="65"/>
      <c r="G590" s="65"/>
      <c r="H590" s="65"/>
      <c r="I590" s="292"/>
      <c r="J590" s="292"/>
      <c r="K590" s="148"/>
      <c r="L590" s="148"/>
      <c r="M590" s="148"/>
      <c r="N590" s="148"/>
      <c r="O590" s="148"/>
      <c r="P590" s="148"/>
      <c r="Q590" s="148"/>
      <c r="R590" s="148"/>
      <c r="S590" s="148"/>
      <c r="T590" s="148"/>
      <c r="U590" s="148"/>
      <c r="V590" s="148"/>
      <c r="W590" s="148"/>
      <c r="X590" s="148"/>
      <c r="Y590" s="148"/>
      <c r="AC590" s="148"/>
      <c r="AE590" s="326"/>
      <c r="AF590" s="301"/>
      <c r="AG590" s="148"/>
    </row>
    <row r="591" spans="1:33" s="58" customFormat="1">
      <c r="A591" s="51"/>
      <c r="B591" s="51"/>
      <c r="C591" s="51"/>
      <c r="D591" s="51"/>
      <c r="E591" s="64"/>
      <c r="F591" s="65"/>
      <c r="G591" s="65"/>
      <c r="H591" s="65"/>
      <c r="I591" s="292"/>
      <c r="J591" s="292"/>
      <c r="K591" s="148"/>
      <c r="L591" s="148"/>
      <c r="M591" s="148"/>
      <c r="N591" s="148"/>
      <c r="O591" s="148"/>
      <c r="P591" s="148"/>
      <c r="Q591" s="148"/>
      <c r="R591" s="148"/>
      <c r="S591" s="148"/>
      <c r="T591" s="148"/>
      <c r="U591" s="148"/>
      <c r="V591" s="148"/>
      <c r="W591" s="148"/>
      <c r="X591" s="148"/>
      <c r="Y591" s="148"/>
      <c r="AC591" s="148"/>
      <c r="AE591" s="326"/>
      <c r="AF591" s="301"/>
      <c r="AG591" s="148"/>
    </row>
    <row r="592" spans="1:33" s="58" customFormat="1">
      <c r="A592" s="51"/>
      <c r="B592" s="51"/>
      <c r="C592" s="51"/>
      <c r="D592" s="51"/>
      <c r="E592" s="64"/>
      <c r="F592" s="65"/>
      <c r="G592" s="65"/>
      <c r="H592" s="65"/>
      <c r="I592" s="292"/>
      <c r="J592" s="292"/>
      <c r="K592" s="148"/>
      <c r="L592" s="148"/>
      <c r="M592" s="148"/>
      <c r="N592" s="148"/>
      <c r="O592" s="148"/>
      <c r="P592" s="148"/>
      <c r="Q592" s="148"/>
      <c r="R592" s="148"/>
      <c r="S592" s="148"/>
      <c r="T592" s="148"/>
      <c r="U592" s="148"/>
      <c r="V592" s="148"/>
      <c r="W592" s="148"/>
      <c r="X592" s="148"/>
      <c r="Y592" s="148"/>
      <c r="AC592" s="148"/>
      <c r="AE592" s="326"/>
      <c r="AF592" s="301"/>
      <c r="AG592" s="148"/>
    </row>
    <row r="593" spans="1:33" s="58" customFormat="1">
      <c r="A593" s="51"/>
      <c r="B593" s="51"/>
      <c r="C593" s="51"/>
      <c r="D593" s="51"/>
      <c r="E593" s="64"/>
      <c r="F593" s="65"/>
      <c r="G593" s="65"/>
      <c r="H593" s="65"/>
      <c r="I593" s="292"/>
      <c r="J593" s="292"/>
      <c r="K593" s="148"/>
      <c r="L593" s="148"/>
      <c r="M593" s="148"/>
      <c r="N593" s="148"/>
      <c r="O593" s="148"/>
      <c r="P593" s="148"/>
      <c r="Q593" s="148"/>
      <c r="R593" s="148"/>
      <c r="S593" s="148"/>
      <c r="T593" s="148"/>
      <c r="U593" s="148"/>
      <c r="V593" s="148"/>
      <c r="W593" s="148"/>
      <c r="X593" s="148"/>
      <c r="Y593" s="148"/>
      <c r="AC593" s="148"/>
      <c r="AE593" s="326"/>
      <c r="AF593" s="301"/>
      <c r="AG593" s="148"/>
    </row>
    <row r="594" spans="1:33" s="58" customFormat="1">
      <c r="A594" s="51"/>
      <c r="B594" s="51"/>
      <c r="C594" s="51"/>
      <c r="D594" s="51"/>
      <c r="E594" s="64"/>
      <c r="F594" s="65"/>
      <c r="G594" s="65"/>
      <c r="H594" s="65"/>
      <c r="I594" s="292"/>
      <c r="J594" s="292"/>
      <c r="K594" s="148"/>
      <c r="L594" s="148"/>
      <c r="M594" s="148"/>
      <c r="N594" s="148"/>
      <c r="O594" s="148"/>
      <c r="P594" s="148"/>
      <c r="Q594" s="148"/>
      <c r="R594" s="148"/>
      <c r="S594" s="148"/>
      <c r="T594" s="148"/>
      <c r="U594" s="148"/>
      <c r="V594" s="148"/>
      <c r="W594" s="148"/>
      <c r="X594" s="148"/>
      <c r="Y594" s="148"/>
      <c r="AC594" s="148"/>
      <c r="AE594" s="326"/>
      <c r="AF594" s="301"/>
      <c r="AG594" s="148"/>
    </row>
    <row r="595" spans="1:33" s="58" customFormat="1">
      <c r="A595" s="51"/>
      <c r="B595" s="51"/>
      <c r="C595" s="51"/>
      <c r="D595" s="51"/>
      <c r="E595" s="64"/>
      <c r="F595" s="65"/>
      <c r="G595" s="65"/>
      <c r="H595" s="65"/>
      <c r="I595" s="292"/>
      <c r="J595" s="292"/>
      <c r="K595" s="148"/>
      <c r="L595" s="148"/>
      <c r="M595" s="148"/>
      <c r="N595" s="148"/>
      <c r="O595" s="148"/>
      <c r="P595" s="148"/>
      <c r="Q595" s="148"/>
      <c r="R595" s="148"/>
      <c r="S595" s="148"/>
      <c r="T595" s="148"/>
      <c r="U595" s="148"/>
      <c r="V595" s="148"/>
      <c r="W595" s="148"/>
      <c r="X595" s="148"/>
      <c r="Y595" s="148"/>
      <c r="AC595" s="148"/>
      <c r="AE595" s="326"/>
      <c r="AF595" s="301"/>
      <c r="AG595" s="148"/>
    </row>
    <row r="596" spans="1:33" s="58" customFormat="1">
      <c r="A596" s="51"/>
      <c r="B596" s="51"/>
      <c r="C596" s="51"/>
      <c r="D596" s="51"/>
      <c r="E596" s="64"/>
      <c r="F596" s="65"/>
      <c r="G596" s="65"/>
      <c r="H596" s="65"/>
      <c r="I596" s="292"/>
      <c r="J596" s="292"/>
      <c r="K596" s="148"/>
      <c r="L596" s="148"/>
      <c r="M596" s="148"/>
      <c r="N596" s="148"/>
      <c r="O596" s="148"/>
      <c r="P596" s="148"/>
      <c r="Q596" s="148"/>
      <c r="R596" s="148"/>
      <c r="S596" s="148"/>
      <c r="T596" s="148"/>
      <c r="U596" s="148"/>
      <c r="V596" s="148"/>
      <c r="W596" s="148"/>
      <c r="X596" s="148"/>
      <c r="Y596" s="148"/>
      <c r="AC596" s="148"/>
      <c r="AE596" s="326"/>
      <c r="AF596" s="301"/>
      <c r="AG596" s="148"/>
    </row>
    <row r="597" spans="1:33" s="58" customFormat="1">
      <c r="A597" s="51"/>
      <c r="B597" s="51"/>
      <c r="C597" s="51"/>
      <c r="D597" s="51"/>
      <c r="E597" s="64"/>
      <c r="F597" s="65"/>
      <c r="G597" s="65"/>
      <c r="H597" s="65"/>
      <c r="I597" s="292"/>
      <c r="J597" s="292"/>
      <c r="K597" s="148"/>
      <c r="L597" s="148"/>
      <c r="M597" s="148"/>
      <c r="N597" s="148"/>
      <c r="O597" s="148"/>
      <c r="P597" s="148"/>
      <c r="Q597" s="148"/>
      <c r="R597" s="148"/>
      <c r="S597" s="148"/>
      <c r="T597" s="148"/>
      <c r="U597" s="148"/>
      <c r="V597" s="148"/>
      <c r="W597" s="148"/>
      <c r="X597" s="148"/>
      <c r="Y597" s="148"/>
      <c r="AC597" s="148"/>
      <c r="AE597" s="326"/>
      <c r="AF597" s="301"/>
      <c r="AG597" s="148"/>
    </row>
    <row r="598" spans="1:33" s="58" customFormat="1">
      <c r="A598" s="51"/>
      <c r="B598" s="51"/>
      <c r="C598" s="51"/>
      <c r="D598" s="51"/>
      <c r="E598" s="64"/>
      <c r="F598" s="65"/>
      <c r="G598" s="65"/>
      <c r="H598" s="65"/>
      <c r="I598" s="292"/>
      <c r="J598" s="292"/>
      <c r="K598" s="148"/>
      <c r="L598" s="148"/>
      <c r="M598" s="148"/>
      <c r="N598" s="148"/>
      <c r="O598" s="148"/>
      <c r="P598" s="148"/>
      <c r="Q598" s="148"/>
      <c r="R598" s="148"/>
      <c r="S598" s="148"/>
      <c r="T598" s="148"/>
      <c r="U598" s="148"/>
      <c r="V598" s="148"/>
      <c r="W598" s="148"/>
      <c r="X598" s="148"/>
      <c r="Y598" s="148"/>
      <c r="AC598" s="148"/>
      <c r="AE598" s="326"/>
      <c r="AF598" s="301"/>
      <c r="AG598" s="148"/>
    </row>
    <row r="599" spans="1:33" s="58" customFormat="1">
      <c r="A599" s="51"/>
      <c r="B599" s="51"/>
      <c r="C599" s="51"/>
      <c r="D599" s="51"/>
      <c r="E599" s="64"/>
      <c r="F599" s="65"/>
      <c r="G599" s="65"/>
      <c r="H599" s="65"/>
      <c r="I599" s="292"/>
      <c r="J599" s="292"/>
      <c r="K599" s="148"/>
      <c r="L599" s="148"/>
      <c r="M599" s="148"/>
      <c r="N599" s="148"/>
      <c r="O599" s="148"/>
      <c r="P599" s="148"/>
      <c r="Q599" s="148"/>
      <c r="R599" s="148"/>
      <c r="S599" s="148"/>
      <c r="T599" s="148"/>
      <c r="U599" s="148"/>
      <c r="V599" s="148"/>
      <c r="W599" s="148"/>
      <c r="X599" s="148"/>
      <c r="Y599" s="148"/>
      <c r="AC599" s="148"/>
      <c r="AE599" s="326"/>
      <c r="AF599" s="301"/>
      <c r="AG599" s="148"/>
    </row>
    <row r="600" spans="1:33" s="58" customFormat="1">
      <c r="A600" s="51"/>
      <c r="B600" s="51"/>
      <c r="C600" s="51"/>
      <c r="D600" s="51"/>
      <c r="E600" s="64"/>
      <c r="F600" s="65"/>
      <c r="G600" s="65"/>
      <c r="H600" s="65"/>
      <c r="I600" s="292"/>
      <c r="J600" s="292"/>
      <c r="K600" s="148"/>
      <c r="L600" s="148"/>
      <c r="M600" s="148"/>
      <c r="N600" s="148"/>
      <c r="O600" s="148"/>
      <c r="P600" s="148"/>
      <c r="Q600" s="148"/>
      <c r="R600" s="148"/>
      <c r="S600" s="148"/>
      <c r="T600" s="148"/>
      <c r="U600" s="148"/>
      <c r="V600" s="148"/>
      <c r="W600" s="148"/>
      <c r="X600" s="148"/>
      <c r="Y600" s="148"/>
      <c r="AC600" s="148"/>
      <c r="AE600" s="326"/>
      <c r="AF600" s="301"/>
      <c r="AG600" s="148"/>
    </row>
    <row r="601" spans="1:33" s="58" customFormat="1">
      <c r="A601" s="51"/>
      <c r="B601" s="51"/>
      <c r="C601" s="51"/>
      <c r="D601" s="51"/>
      <c r="E601" s="64"/>
      <c r="F601" s="65"/>
      <c r="G601" s="65"/>
      <c r="H601" s="65"/>
      <c r="I601" s="292"/>
      <c r="J601" s="292"/>
      <c r="K601" s="148"/>
      <c r="L601" s="148"/>
      <c r="M601" s="148"/>
      <c r="N601" s="148"/>
      <c r="O601" s="148"/>
      <c r="P601" s="148"/>
      <c r="Q601" s="148"/>
      <c r="R601" s="148"/>
      <c r="S601" s="148"/>
      <c r="T601" s="148"/>
      <c r="U601" s="148"/>
      <c r="V601" s="148"/>
      <c r="W601" s="148"/>
      <c r="X601" s="148"/>
      <c r="Y601" s="148"/>
      <c r="AC601" s="148"/>
      <c r="AE601" s="326"/>
      <c r="AF601" s="301"/>
      <c r="AG601" s="148"/>
    </row>
    <row r="602" spans="1:33" s="58" customFormat="1">
      <c r="A602" s="51"/>
      <c r="B602" s="51"/>
      <c r="C602" s="51"/>
      <c r="D602" s="51"/>
      <c r="E602" s="64"/>
      <c r="F602" s="65"/>
      <c r="G602" s="65"/>
      <c r="H602" s="65"/>
      <c r="I602" s="292"/>
      <c r="J602" s="292"/>
      <c r="K602" s="148"/>
      <c r="L602" s="148"/>
      <c r="M602" s="148"/>
      <c r="N602" s="148"/>
      <c r="O602" s="148"/>
      <c r="P602" s="148"/>
      <c r="Q602" s="148"/>
      <c r="R602" s="148"/>
      <c r="S602" s="148"/>
      <c r="T602" s="148"/>
      <c r="U602" s="148"/>
      <c r="V602" s="148"/>
      <c r="W602" s="148"/>
      <c r="X602" s="148"/>
      <c r="Y602" s="148"/>
      <c r="AC602" s="148"/>
      <c r="AE602" s="326"/>
      <c r="AF602" s="301"/>
      <c r="AG602" s="148"/>
    </row>
    <row r="603" spans="1:33" s="58" customFormat="1">
      <c r="A603" s="51"/>
      <c r="B603" s="51"/>
      <c r="C603" s="51"/>
      <c r="D603" s="51"/>
      <c r="E603" s="64"/>
      <c r="F603" s="65"/>
      <c r="G603" s="65"/>
      <c r="H603" s="65"/>
      <c r="I603" s="292"/>
      <c r="J603" s="292"/>
      <c r="K603" s="148"/>
      <c r="L603" s="148"/>
      <c r="M603" s="148"/>
      <c r="N603" s="148"/>
      <c r="O603" s="148"/>
      <c r="P603" s="148"/>
      <c r="Q603" s="148"/>
      <c r="R603" s="148"/>
      <c r="S603" s="148"/>
      <c r="T603" s="148"/>
      <c r="U603" s="148"/>
      <c r="V603" s="148"/>
      <c r="W603" s="148"/>
      <c r="X603" s="148"/>
      <c r="Y603" s="148"/>
      <c r="AC603" s="148"/>
      <c r="AE603" s="326"/>
      <c r="AF603" s="301"/>
      <c r="AG603" s="148"/>
    </row>
    <row r="604" spans="1:33" s="58" customFormat="1">
      <c r="A604" s="51"/>
      <c r="B604" s="51"/>
      <c r="C604" s="51"/>
      <c r="D604" s="51"/>
      <c r="E604" s="64"/>
      <c r="F604" s="65"/>
      <c r="G604" s="65"/>
      <c r="H604" s="65"/>
      <c r="I604" s="292"/>
      <c r="J604" s="292"/>
      <c r="K604" s="148"/>
      <c r="L604" s="148"/>
      <c r="M604" s="148"/>
      <c r="N604" s="148"/>
      <c r="O604" s="148"/>
      <c r="P604" s="148"/>
      <c r="Q604" s="148"/>
      <c r="R604" s="148"/>
      <c r="S604" s="148"/>
      <c r="T604" s="148"/>
      <c r="U604" s="148"/>
      <c r="V604" s="148"/>
      <c r="W604" s="148"/>
      <c r="X604" s="148"/>
      <c r="Y604" s="148"/>
      <c r="AC604" s="148"/>
      <c r="AE604" s="326"/>
      <c r="AF604" s="301"/>
      <c r="AG604" s="148"/>
    </row>
    <row r="605" spans="1:33" s="58" customFormat="1">
      <c r="A605" s="51"/>
      <c r="B605" s="51"/>
      <c r="C605" s="51"/>
      <c r="D605" s="51"/>
      <c r="E605" s="64"/>
      <c r="F605" s="65"/>
      <c r="G605" s="65"/>
      <c r="H605" s="65"/>
      <c r="I605" s="292"/>
      <c r="J605" s="292"/>
      <c r="K605" s="148"/>
      <c r="L605" s="148"/>
      <c r="M605" s="148"/>
      <c r="N605" s="148"/>
      <c r="O605" s="148"/>
      <c r="P605" s="148"/>
      <c r="Q605" s="148"/>
      <c r="R605" s="148"/>
      <c r="S605" s="148"/>
      <c r="T605" s="148"/>
      <c r="U605" s="148"/>
      <c r="V605" s="148"/>
      <c r="W605" s="148"/>
      <c r="X605" s="148"/>
      <c r="Y605" s="148"/>
      <c r="AC605" s="148"/>
      <c r="AE605" s="326"/>
      <c r="AF605" s="301"/>
      <c r="AG605" s="148"/>
    </row>
    <row r="606" spans="1:33" s="58" customFormat="1">
      <c r="A606" s="51"/>
      <c r="B606" s="51"/>
      <c r="C606" s="51"/>
      <c r="D606" s="51"/>
      <c r="E606" s="64"/>
      <c r="F606" s="65"/>
      <c r="G606" s="65"/>
      <c r="H606" s="65"/>
      <c r="I606" s="292"/>
      <c r="J606" s="292"/>
      <c r="K606" s="148"/>
      <c r="L606" s="148"/>
      <c r="M606" s="148"/>
      <c r="N606" s="148"/>
      <c r="O606" s="148"/>
      <c r="P606" s="148"/>
      <c r="Q606" s="148"/>
      <c r="R606" s="148"/>
      <c r="S606" s="148"/>
      <c r="T606" s="148"/>
      <c r="U606" s="148"/>
      <c r="V606" s="148"/>
      <c r="W606" s="148"/>
      <c r="X606" s="148"/>
      <c r="Y606" s="148"/>
      <c r="AC606" s="148"/>
      <c r="AE606" s="326"/>
      <c r="AF606" s="301"/>
      <c r="AG606" s="148"/>
    </row>
    <row r="607" spans="1:33" s="58" customFormat="1">
      <c r="A607" s="51"/>
      <c r="B607" s="51"/>
      <c r="C607" s="51"/>
      <c r="D607" s="51"/>
      <c r="E607" s="64"/>
      <c r="F607" s="65"/>
      <c r="G607" s="65"/>
      <c r="H607" s="65"/>
      <c r="I607" s="292"/>
      <c r="J607" s="292"/>
      <c r="K607" s="148"/>
      <c r="L607" s="148"/>
      <c r="M607" s="148"/>
      <c r="N607" s="148"/>
      <c r="O607" s="148"/>
      <c r="P607" s="148"/>
      <c r="Q607" s="148"/>
      <c r="R607" s="148"/>
      <c r="S607" s="148"/>
      <c r="T607" s="148"/>
      <c r="U607" s="148"/>
      <c r="V607" s="148"/>
      <c r="W607" s="148"/>
      <c r="X607" s="148"/>
      <c r="Y607" s="148"/>
      <c r="AC607" s="148"/>
      <c r="AE607" s="326"/>
      <c r="AF607" s="301"/>
      <c r="AG607" s="148"/>
    </row>
    <row r="608" spans="1:33" s="58" customFormat="1">
      <c r="A608" s="51"/>
      <c r="B608" s="51"/>
      <c r="C608" s="51"/>
      <c r="D608" s="51"/>
      <c r="E608" s="64"/>
      <c r="F608" s="65"/>
      <c r="G608" s="65"/>
      <c r="H608" s="65"/>
      <c r="I608" s="292"/>
      <c r="J608" s="292"/>
      <c r="K608" s="148"/>
      <c r="L608" s="148"/>
      <c r="M608" s="148"/>
      <c r="N608" s="148"/>
      <c r="O608" s="148"/>
      <c r="P608" s="148"/>
      <c r="Q608" s="148"/>
      <c r="R608" s="148"/>
      <c r="S608" s="148"/>
      <c r="T608" s="148"/>
      <c r="U608" s="148"/>
      <c r="V608" s="148"/>
      <c r="W608" s="148"/>
      <c r="X608" s="148"/>
      <c r="Y608" s="148"/>
      <c r="AC608" s="148"/>
      <c r="AE608" s="326"/>
      <c r="AF608" s="301"/>
      <c r="AG608" s="148"/>
    </row>
    <row r="609" spans="1:33" s="58" customFormat="1">
      <c r="A609" s="51"/>
      <c r="B609" s="51"/>
      <c r="C609" s="51"/>
      <c r="D609" s="51"/>
      <c r="E609" s="64"/>
      <c r="F609" s="65"/>
      <c r="G609" s="65"/>
      <c r="H609" s="65"/>
      <c r="I609" s="292"/>
      <c r="J609" s="292"/>
      <c r="K609" s="148"/>
      <c r="L609" s="148"/>
      <c r="M609" s="148"/>
      <c r="N609" s="148"/>
      <c r="O609" s="148"/>
      <c r="P609" s="148"/>
      <c r="Q609" s="148"/>
      <c r="R609" s="148"/>
      <c r="S609" s="148"/>
      <c r="T609" s="148"/>
      <c r="U609" s="148"/>
      <c r="V609" s="148"/>
      <c r="W609" s="148"/>
      <c r="X609" s="148"/>
      <c r="Y609" s="148"/>
      <c r="AC609" s="148"/>
      <c r="AE609" s="326"/>
      <c r="AF609" s="301"/>
      <c r="AG609" s="148"/>
    </row>
    <row r="610" spans="1:33" s="58" customFormat="1">
      <c r="A610" s="51"/>
      <c r="B610" s="51"/>
      <c r="C610" s="51"/>
      <c r="D610" s="51"/>
      <c r="E610" s="64"/>
      <c r="F610" s="65"/>
      <c r="G610" s="65"/>
      <c r="H610" s="65"/>
      <c r="I610" s="292"/>
      <c r="J610" s="292"/>
      <c r="K610" s="148"/>
      <c r="L610" s="148"/>
      <c r="M610" s="148"/>
      <c r="N610" s="148"/>
      <c r="O610" s="148"/>
      <c r="P610" s="148"/>
      <c r="Q610" s="148"/>
      <c r="R610" s="148"/>
      <c r="S610" s="148"/>
      <c r="T610" s="148"/>
      <c r="U610" s="148"/>
      <c r="V610" s="148"/>
      <c r="W610" s="148"/>
      <c r="X610" s="148"/>
      <c r="Y610" s="148"/>
      <c r="AC610" s="148"/>
      <c r="AE610" s="326"/>
      <c r="AF610" s="301"/>
      <c r="AG610" s="148"/>
    </row>
    <row r="611" spans="1:33" s="58" customFormat="1">
      <c r="A611" s="51"/>
      <c r="B611" s="51"/>
      <c r="C611" s="51"/>
      <c r="D611" s="51"/>
      <c r="E611" s="64"/>
      <c r="F611" s="65"/>
      <c r="G611" s="65"/>
      <c r="H611" s="65"/>
      <c r="I611" s="292"/>
      <c r="J611" s="292"/>
      <c r="K611" s="148"/>
      <c r="L611" s="148"/>
      <c r="M611" s="148"/>
      <c r="N611" s="148"/>
      <c r="O611" s="148"/>
      <c r="P611" s="148"/>
      <c r="Q611" s="148"/>
      <c r="R611" s="148"/>
      <c r="S611" s="148"/>
      <c r="T611" s="148"/>
      <c r="U611" s="148"/>
      <c r="V611" s="148"/>
      <c r="W611" s="148"/>
      <c r="X611" s="148"/>
      <c r="Y611" s="148"/>
      <c r="AC611" s="148"/>
      <c r="AE611" s="326"/>
      <c r="AF611" s="301"/>
      <c r="AG611" s="148"/>
    </row>
    <row r="612" spans="1:33" s="58" customFormat="1">
      <c r="A612" s="51"/>
      <c r="B612" s="51"/>
      <c r="C612" s="51"/>
      <c r="D612" s="51"/>
      <c r="E612" s="64"/>
      <c r="F612" s="65"/>
      <c r="G612" s="65"/>
      <c r="H612" s="65"/>
      <c r="I612" s="292"/>
      <c r="J612" s="292"/>
      <c r="K612" s="148"/>
      <c r="L612" s="148"/>
      <c r="M612" s="148"/>
      <c r="N612" s="148"/>
      <c r="O612" s="148"/>
      <c r="P612" s="148"/>
      <c r="Q612" s="148"/>
      <c r="R612" s="148"/>
      <c r="S612" s="148"/>
      <c r="T612" s="148"/>
      <c r="U612" s="148"/>
      <c r="V612" s="148"/>
      <c r="W612" s="148"/>
      <c r="X612" s="148"/>
      <c r="Y612" s="148"/>
      <c r="AC612" s="148"/>
      <c r="AE612" s="326"/>
      <c r="AF612" s="301"/>
      <c r="AG612" s="148"/>
    </row>
    <row r="613" spans="1:33" s="58" customFormat="1">
      <c r="A613" s="51"/>
      <c r="B613" s="51"/>
      <c r="C613" s="51"/>
      <c r="D613" s="51"/>
      <c r="E613" s="64"/>
      <c r="F613" s="65"/>
      <c r="G613" s="65"/>
      <c r="H613" s="65"/>
      <c r="I613" s="292"/>
      <c r="J613" s="292"/>
      <c r="K613" s="148"/>
      <c r="L613" s="148"/>
      <c r="M613" s="148"/>
      <c r="N613" s="148"/>
      <c r="O613" s="148"/>
      <c r="P613" s="148"/>
      <c r="Q613" s="148"/>
      <c r="R613" s="148"/>
      <c r="S613" s="148"/>
      <c r="T613" s="148"/>
      <c r="U613" s="148"/>
      <c r="V613" s="148"/>
      <c r="W613" s="148"/>
      <c r="X613" s="148"/>
      <c r="Y613" s="148"/>
      <c r="AC613" s="148"/>
      <c r="AE613" s="326"/>
      <c r="AF613" s="301"/>
      <c r="AG613" s="148"/>
    </row>
    <row r="614" spans="1:33" s="58" customFormat="1">
      <c r="A614" s="51"/>
      <c r="B614" s="51"/>
      <c r="C614" s="51"/>
      <c r="D614" s="51"/>
      <c r="E614" s="64"/>
      <c r="F614" s="65"/>
      <c r="G614" s="65"/>
      <c r="H614" s="65"/>
      <c r="I614" s="292"/>
      <c r="J614" s="292"/>
      <c r="K614" s="148"/>
      <c r="L614" s="148"/>
      <c r="M614" s="148"/>
      <c r="N614" s="148"/>
      <c r="O614" s="148"/>
      <c r="P614" s="148"/>
      <c r="Q614" s="148"/>
      <c r="R614" s="148"/>
      <c r="S614" s="148"/>
      <c r="T614" s="148"/>
      <c r="U614" s="148"/>
      <c r="V614" s="148"/>
      <c r="W614" s="148"/>
      <c r="X614" s="148"/>
      <c r="Y614" s="148"/>
      <c r="AC614" s="148"/>
      <c r="AE614" s="326"/>
      <c r="AF614" s="301"/>
      <c r="AG614" s="148"/>
    </row>
    <row r="615" spans="1:33" s="58" customFormat="1">
      <c r="A615" s="51"/>
      <c r="B615" s="51"/>
      <c r="C615" s="51"/>
      <c r="D615" s="51"/>
      <c r="E615" s="64"/>
      <c r="F615" s="65"/>
      <c r="G615" s="65"/>
      <c r="H615" s="65"/>
      <c r="I615" s="292"/>
      <c r="J615" s="292"/>
      <c r="K615" s="148"/>
      <c r="L615" s="148"/>
      <c r="M615" s="148"/>
      <c r="N615" s="148"/>
      <c r="O615" s="148"/>
      <c r="P615" s="148"/>
      <c r="Q615" s="148"/>
      <c r="R615" s="148"/>
      <c r="S615" s="148"/>
      <c r="T615" s="148"/>
      <c r="U615" s="148"/>
      <c r="V615" s="148"/>
      <c r="W615" s="148"/>
      <c r="X615" s="148"/>
      <c r="Y615" s="148"/>
      <c r="AC615" s="148"/>
      <c r="AE615" s="326"/>
      <c r="AF615" s="301"/>
      <c r="AG615" s="148"/>
    </row>
    <row r="616" spans="1:33" s="58" customFormat="1">
      <c r="A616" s="51"/>
      <c r="B616" s="51"/>
      <c r="C616" s="51"/>
      <c r="D616" s="51"/>
      <c r="E616" s="64"/>
      <c r="F616" s="65"/>
      <c r="G616" s="65"/>
      <c r="H616" s="65"/>
      <c r="I616" s="292"/>
      <c r="J616" s="292"/>
      <c r="K616" s="148"/>
      <c r="L616" s="148"/>
      <c r="M616" s="148"/>
      <c r="N616" s="148"/>
      <c r="O616" s="148"/>
      <c r="P616" s="148"/>
      <c r="Q616" s="148"/>
      <c r="R616" s="148"/>
      <c r="S616" s="148"/>
      <c r="T616" s="148"/>
      <c r="U616" s="148"/>
      <c r="V616" s="148"/>
      <c r="W616" s="148"/>
      <c r="X616" s="148"/>
      <c r="Y616" s="148"/>
      <c r="AC616" s="148"/>
      <c r="AE616" s="326"/>
      <c r="AF616" s="301"/>
      <c r="AG616" s="148"/>
    </row>
    <row r="617" spans="1:33" s="58" customFormat="1">
      <c r="A617" s="51"/>
      <c r="B617" s="51"/>
      <c r="C617" s="51"/>
      <c r="D617" s="51"/>
      <c r="E617" s="64"/>
      <c r="F617" s="65"/>
      <c r="G617" s="65"/>
      <c r="H617" s="65"/>
      <c r="I617" s="292"/>
      <c r="J617" s="292"/>
      <c r="K617" s="148"/>
      <c r="L617" s="148"/>
      <c r="M617" s="148"/>
      <c r="N617" s="148"/>
      <c r="O617" s="148"/>
      <c r="P617" s="148"/>
      <c r="Q617" s="148"/>
      <c r="R617" s="148"/>
      <c r="S617" s="148"/>
      <c r="T617" s="148"/>
      <c r="U617" s="148"/>
      <c r="V617" s="148"/>
      <c r="W617" s="148"/>
      <c r="X617" s="148"/>
      <c r="Y617" s="148"/>
      <c r="AC617" s="148"/>
      <c r="AE617" s="326"/>
      <c r="AF617" s="301"/>
      <c r="AG617" s="148"/>
    </row>
    <row r="618" spans="1:33" s="58" customFormat="1">
      <c r="A618" s="51"/>
      <c r="B618" s="51"/>
      <c r="C618" s="51"/>
      <c r="D618" s="51"/>
      <c r="E618" s="64"/>
      <c r="F618" s="65"/>
      <c r="G618" s="65"/>
      <c r="H618" s="65"/>
      <c r="I618" s="292"/>
      <c r="J618" s="292"/>
      <c r="K618" s="148"/>
      <c r="L618" s="148"/>
      <c r="M618" s="148"/>
      <c r="N618" s="148"/>
      <c r="O618" s="148"/>
      <c r="P618" s="148"/>
      <c r="Q618" s="148"/>
      <c r="R618" s="148"/>
      <c r="S618" s="148"/>
      <c r="T618" s="148"/>
      <c r="U618" s="148"/>
      <c r="V618" s="148"/>
      <c r="W618" s="148"/>
      <c r="X618" s="148"/>
      <c r="Y618" s="148"/>
      <c r="AC618" s="148"/>
      <c r="AE618" s="326"/>
      <c r="AF618" s="301"/>
      <c r="AG618" s="148"/>
    </row>
    <row r="619" spans="1:33" s="58" customFormat="1">
      <c r="A619" s="51"/>
      <c r="B619" s="51"/>
      <c r="C619" s="51"/>
      <c r="D619" s="51"/>
      <c r="E619" s="64"/>
      <c r="F619" s="65"/>
      <c r="G619" s="65"/>
      <c r="H619" s="65"/>
      <c r="I619" s="292"/>
      <c r="J619" s="292"/>
      <c r="K619" s="148"/>
      <c r="L619" s="148"/>
      <c r="M619" s="148"/>
      <c r="N619" s="148"/>
      <c r="O619" s="148"/>
      <c r="P619" s="148"/>
      <c r="Q619" s="148"/>
      <c r="R619" s="148"/>
      <c r="S619" s="148"/>
      <c r="T619" s="148"/>
      <c r="U619" s="148"/>
      <c r="V619" s="148"/>
      <c r="W619" s="148"/>
      <c r="X619" s="148"/>
      <c r="Y619" s="148"/>
      <c r="AC619" s="148"/>
      <c r="AE619" s="326"/>
      <c r="AF619" s="301"/>
      <c r="AG619" s="148"/>
    </row>
    <row r="620" spans="1:33" s="58" customFormat="1">
      <c r="A620" s="51"/>
      <c r="B620" s="51"/>
      <c r="C620" s="51"/>
      <c r="D620" s="51"/>
      <c r="E620" s="64"/>
      <c r="F620" s="65"/>
      <c r="G620" s="65"/>
      <c r="H620" s="65"/>
      <c r="I620" s="292"/>
      <c r="J620" s="292"/>
      <c r="K620" s="148"/>
      <c r="L620" s="148"/>
      <c r="M620" s="148"/>
      <c r="N620" s="148"/>
      <c r="O620" s="148"/>
      <c r="P620" s="148"/>
      <c r="Q620" s="148"/>
      <c r="R620" s="148"/>
      <c r="S620" s="148"/>
      <c r="T620" s="148"/>
      <c r="U620" s="148"/>
      <c r="V620" s="148"/>
      <c r="W620" s="148"/>
      <c r="X620" s="148"/>
      <c r="Y620" s="148"/>
      <c r="AC620" s="148"/>
      <c r="AE620" s="326"/>
      <c r="AF620" s="301"/>
      <c r="AG620" s="148"/>
    </row>
    <row r="621" spans="1:33" s="58" customFormat="1">
      <c r="A621" s="51"/>
      <c r="B621" s="51"/>
      <c r="C621" s="51"/>
      <c r="D621" s="51"/>
      <c r="E621" s="64"/>
      <c r="F621" s="65"/>
      <c r="G621" s="65"/>
      <c r="H621" s="65"/>
      <c r="I621" s="292"/>
      <c r="J621" s="292"/>
      <c r="K621" s="148"/>
      <c r="L621" s="148"/>
      <c r="M621" s="148"/>
      <c r="N621" s="148"/>
      <c r="O621" s="148"/>
      <c r="P621" s="148"/>
      <c r="Q621" s="148"/>
      <c r="R621" s="148"/>
      <c r="S621" s="148"/>
      <c r="T621" s="148"/>
      <c r="U621" s="148"/>
      <c r="V621" s="148"/>
      <c r="W621" s="148"/>
      <c r="X621" s="148"/>
      <c r="Y621" s="148"/>
      <c r="AC621" s="148"/>
      <c r="AE621" s="326"/>
      <c r="AF621" s="301"/>
      <c r="AG621" s="148"/>
    </row>
    <row r="622" spans="1:33" s="58" customFormat="1">
      <c r="A622" s="51"/>
      <c r="B622" s="51"/>
      <c r="C622" s="51"/>
      <c r="D622" s="51"/>
      <c r="E622" s="64"/>
      <c r="F622" s="65"/>
      <c r="G622" s="65"/>
      <c r="H622" s="65"/>
      <c r="I622" s="292"/>
      <c r="J622" s="292"/>
      <c r="K622" s="148"/>
      <c r="L622" s="148"/>
      <c r="M622" s="148"/>
      <c r="N622" s="148"/>
      <c r="O622" s="148"/>
      <c r="P622" s="148"/>
      <c r="Q622" s="148"/>
      <c r="R622" s="148"/>
      <c r="S622" s="148"/>
      <c r="T622" s="148"/>
      <c r="U622" s="148"/>
      <c r="V622" s="148"/>
      <c r="W622" s="148"/>
      <c r="X622" s="148"/>
      <c r="Y622" s="148"/>
      <c r="AC622" s="148"/>
      <c r="AE622" s="326"/>
      <c r="AF622" s="301"/>
      <c r="AG622" s="148"/>
    </row>
    <row r="623" spans="1:33" s="58" customFormat="1">
      <c r="A623" s="51"/>
      <c r="B623" s="51"/>
      <c r="C623" s="51"/>
      <c r="D623" s="51"/>
      <c r="E623" s="64"/>
      <c r="F623" s="65"/>
      <c r="G623" s="65"/>
      <c r="H623" s="65"/>
      <c r="I623" s="292"/>
      <c r="J623" s="292"/>
      <c r="K623" s="148"/>
      <c r="L623" s="148"/>
      <c r="M623" s="148"/>
      <c r="N623" s="148"/>
      <c r="O623" s="148"/>
      <c r="P623" s="148"/>
      <c r="Q623" s="148"/>
      <c r="R623" s="148"/>
      <c r="S623" s="148"/>
      <c r="T623" s="148"/>
      <c r="U623" s="148"/>
      <c r="V623" s="148"/>
      <c r="W623" s="148"/>
      <c r="X623" s="148"/>
      <c r="Y623" s="148"/>
      <c r="AC623" s="148"/>
      <c r="AE623" s="326"/>
      <c r="AF623" s="301"/>
      <c r="AG623" s="148"/>
    </row>
    <row r="624" spans="1:33" s="58" customFormat="1">
      <c r="A624" s="51"/>
      <c r="B624" s="51"/>
      <c r="C624" s="51"/>
      <c r="D624" s="51"/>
      <c r="E624" s="64"/>
      <c r="F624" s="65"/>
      <c r="G624" s="65"/>
      <c r="H624" s="65"/>
      <c r="I624" s="292"/>
      <c r="J624" s="292"/>
      <c r="K624" s="148"/>
      <c r="L624" s="148"/>
      <c r="M624" s="148"/>
      <c r="N624" s="148"/>
      <c r="O624" s="148"/>
      <c r="P624" s="148"/>
      <c r="Q624" s="148"/>
      <c r="R624" s="148"/>
      <c r="S624" s="148"/>
      <c r="T624" s="148"/>
      <c r="U624" s="148"/>
      <c r="V624" s="148"/>
      <c r="W624" s="148"/>
      <c r="X624" s="148"/>
      <c r="Y624" s="148"/>
      <c r="AC624" s="148"/>
      <c r="AE624" s="326"/>
      <c r="AF624" s="301"/>
      <c r="AG624" s="148"/>
    </row>
    <row r="625" spans="1:33" s="58" customFormat="1">
      <c r="A625" s="51"/>
      <c r="B625" s="51"/>
      <c r="C625" s="51"/>
      <c r="D625" s="51"/>
      <c r="E625" s="64"/>
      <c r="F625" s="65"/>
      <c r="G625" s="65"/>
      <c r="H625" s="65"/>
      <c r="I625" s="292"/>
      <c r="J625" s="292"/>
      <c r="K625" s="148"/>
      <c r="L625" s="148"/>
      <c r="M625" s="148"/>
      <c r="N625" s="148"/>
      <c r="O625" s="148"/>
      <c r="P625" s="148"/>
      <c r="Q625" s="148"/>
      <c r="R625" s="148"/>
      <c r="S625" s="148"/>
      <c r="T625" s="148"/>
      <c r="U625" s="148"/>
      <c r="V625" s="148"/>
      <c r="W625" s="148"/>
      <c r="X625" s="148"/>
      <c r="Y625" s="148"/>
      <c r="AC625" s="148"/>
      <c r="AE625" s="326"/>
      <c r="AF625" s="301"/>
      <c r="AG625" s="148"/>
    </row>
    <row r="626" spans="1:33" s="58" customFormat="1">
      <c r="A626" s="51"/>
      <c r="B626" s="51"/>
      <c r="C626" s="51"/>
      <c r="D626" s="51"/>
      <c r="E626" s="64"/>
      <c r="F626" s="65"/>
      <c r="G626" s="65"/>
      <c r="H626" s="65"/>
      <c r="I626" s="292"/>
      <c r="J626" s="292"/>
      <c r="K626" s="148"/>
      <c r="L626" s="148"/>
      <c r="M626" s="148"/>
      <c r="N626" s="148"/>
      <c r="O626" s="148"/>
      <c r="P626" s="148"/>
      <c r="Q626" s="148"/>
      <c r="R626" s="148"/>
      <c r="S626" s="148"/>
      <c r="T626" s="148"/>
      <c r="U626" s="148"/>
      <c r="V626" s="148"/>
      <c r="W626" s="148"/>
      <c r="X626" s="148"/>
      <c r="Y626" s="148"/>
      <c r="AC626" s="148"/>
      <c r="AE626" s="326"/>
      <c r="AF626" s="301"/>
      <c r="AG626" s="148"/>
    </row>
    <row r="627" spans="1:33" s="58" customFormat="1">
      <c r="A627" s="51"/>
      <c r="B627" s="51"/>
      <c r="C627" s="51"/>
      <c r="D627" s="51"/>
      <c r="E627" s="64"/>
      <c r="F627" s="65"/>
      <c r="G627" s="65"/>
      <c r="H627" s="65"/>
      <c r="I627" s="292"/>
      <c r="J627" s="292"/>
      <c r="K627" s="148"/>
      <c r="L627" s="148"/>
      <c r="M627" s="148"/>
      <c r="N627" s="148"/>
      <c r="O627" s="148"/>
      <c r="P627" s="148"/>
      <c r="Q627" s="148"/>
      <c r="R627" s="148"/>
      <c r="S627" s="148"/>
      <c r="T627" s="148"/>
      <c r="U627" s="148"/>
      <c r="V627" s="148"/>
      <c r="W627" s="148"/>
      <c r="X627" s="148"/>
      <c r="Y627" s="148"/>
      <c r="AC627" s="148"/>
      <c r="AE627" s="326"/>
      <c r="AF627" s="301"/>
      <c r="AG627" s="148"/>
    </row>
    <row r="628" spans="1:33" s="58" customFormat="1">
      <c r="A628" s="51"/>
      <c r="B628" s="51"/>
      <c r="C628" s="51"/>
      <c r="D628" s="51"/>
      <c r="E628" s="64"/>
      <c r="F628" s="65"/>
      <c r="G628" s="65"/>
      <c r="H628" s="65"/>
      <c r="I628" s="292"/>
      <c r="J628" s="292"/>
      <c r="K628" s="148"/>
      <c r="L628" s="148"/>
      <c r="M628" s="148"/>
      <c r="N628" s="148"/>
      <c r="O628" s="148"/>
      <c r="P628" s="148"/>
      <c r="Q628" s="148"/>
      <c r="R628" s="148"/>
      <c r="S628" s="148"/>
      <c r="T628" s="148"/>
      <c r="U628" s="148"/>
      <c r="V628" s="148"/>
      <c r="W628" s="148"/>
      <c r="X628" s="148"/>
      <c r="Y628" s="148"/>
      <c r="AC628" s="148"/>
      <c r="AE628" s="326"/>
      <c r="AF628" s="301"/>
      <c r="AG628" s="148"/>
    </row>
    <row r="629" spans="1:33" s="58" customFormat="1">
      <c r="A629" s="51"/>
      <c r="B629" s="51"/>
      <c r="C629" s="51"/>
      <c r="D629" s="51"/>
      <c r="E629" s="64"/>
      <c r="F629" s="65"/>
      <c r="G629" s="65"/>
      <c r="H629" s="65"/>
      <c r="I629" s="292"/>
      <c r="J629" s="292"/>
      <c r="K629" s="148"/>
      <c r="L629" s="148"/>
      <c r="M629" s="148"/>
      <c r="N629" s="148"/>
      <c r="O629" s="148"/>
      <c r="P629" s="148"/>
      <c r="Q629" s="148"/>
      <c r="R629" s="148"/>
      <c r="S629" s="148"/>
      <c r="T629" s="148"/>
      <c r="U629" s="148"/>
      <c r="V629" s="148"/>
      <c r="W629" s="148"/>
      <c r="X629" s="148"/>
      <c r="Y629" s="148"/>
      <c r="AC629" s="148"/>
      <c r="AE629" s="326"/>
      <c r="AF629" s="301"/>
      <c r="AG629" s="148"/>
    </row>
    <row r="630" spans="1:33" s="58" customFormat="1">
      <c r="A630" s="51"/>
      <c r="B630" s="51"/>
      <c r="C630" s="51"/>
      <c r="D630" s="51"/>
      <c r="E630" s="64"/>
      <c r="F630" s="65"/>
      <c r="G630" s="65"/>
      <c r="H630" s="65"/>
      <c r="I630" s="292"/>
      <c r="J630" s="292"/>
      <c r="K630" s="148"/>
      <c r="L630" s="148"/>
      <c r="M630" s="148"/>
      <c r="N630" s="148"/>
      <c r="O630" s="148"/>
      <c r="P630" s="148"/>
      <c r="Q630" s="148"/>
      <c r="R630" s="148"/>
      <c r="S630" s="148"/>
      <c r="T630" s="148"/>
      <c r="U630" s="148"/>
      <c r="V630" s="148"/>
      <c r="W630" s="148"/>
      <c r="X630" s="148"/>
      <c r="Y630" s="148"/>
      <c r="AC630" s="148"/>
      <c r="AE630" s="326"/>
      <c r="AF630" s="301"/>
      <c r="AG630" s="148"/>
    </row>
    <row r="631" spans="1:33" s="58" customFormat="1">
      <c r="A631" s="51"/>
      <c r="B631" s="51"/>
      <c r="C631" s="51"/>
      <c r="D631" s="51"/>
      <c r="E631" s="64"/>
      <c r="F631" s="65"/>
      <c r="G631" s="65"/>
      <c r="H631" s="65"/>
      <c r="I631" s="292"/>
      <c r="J631" s="292"/>
      <c r="K631" s="148"/>
      <c r="L631" s="148"/>
      <c r="M631" s="148"/>
      <c r="N631" s="148"/>
      <c r="O631" s="148"/>
      <c r="P631" s="148"/>
      <c r="Q631" s="148"/>
      <c r="R631" s="148"/>
      <c r="S631" s="148"/>
      <c r="T631" s="148"/>
      <c r="U631" s="148"/>
      <c r="V631" s="148"/>
      <c r="W631" s="148"/>
      <c r="X631" s="148"/>
      <c r="Y631" s="148"/>
      <c r="AC631" s="148"/>
      <c r="AE631" s="326"/>
      <c r="AF631" s="301"/>
      <c r="AG631" s="148"/>
    </row>
    <row r="632" spans="1:33" s="58" customFormat="1">
      <c r="A632" s="51"/>
      <c r="B632" s="51"/>
      <c r="C632" s="51"/>
      <c r="D632" s="51"/>
      <c r="E632" s="64"/>
      <c r="F632" s="65"/>
      <c r="G632" s="65"/>
      <c r="H632" s="65"/>
      <c r="I632" s="292"/>
      <c r="J632" s="292"/>
      <c r="K632" s="148"/>
      <c r="L632" s="148"/>
      <c r="M632" s="148"/>
      <c r="N632" s="148"/>
      <c r="O632" s="148"/>
      <c r="P632" s="148"/>
      <c r="Q632" s="148"/>
      <c r="R632" s="148"/>
      <c r="S632" s="148"/>
      <c r="T632" s="148"/>
      <c r="U632" s="148"/>
      <c r="V632" s="148"/>
      <c r="W632" s="148"/>
      <c r="X632" s="148"/>
      <c r="Y632" s="148"/>
      <c r="AC632" s="148"/>
      <c r="AE632" s="326"/>
      <c r="AF632" s="301"/>
      <c r="AG632" s="148"/>
    </row>
    <row r="633" spans="1:33" s="58" customFormat="1">
      <c r="A633" s="51"/>
      <c r="B633" s="51"/>
      <c r="C633" s="51"/>
      <c r="D633" s="51"/>
      <c r="E633" s="64"/>
      <c r="F633" s="65"/>
      <c r="G633" s="65"/>
      <c r="H633" s="65"/>
      <c r="I633" s="292"/>
      <c r="J633" s="292"/>
      <c r="K633" s="148"/>
      <c r="L633" s="148"/>
      <c r="M633" s="148"/>
      <c r="N633" s="148"/>
      <c r="O633" s="148"/>
      <c r="P633" s="148"/>
      <c r="Q633" s="148"/>
      <c r="R633" s="148"/>
      <c r="S633" s="148"/>
      <c r="T633" s="148"/>
      <c r="U633" s="148"/>
      <c r="V633" s="148"/>
      <c r="W633" s="148"/>
      <c r="X633" s="148"/>
      <c r="Y633" s="148"/>
      <c r="AC633" s="148"/>
      <c r="AE633" s="326"/>
      <c r="AF633" s="301"/>
      <c r="AG633" s="148"/>
    </row>
    <row r="634" spans="1:33" s="58" customFormat="1">
      <c r="A634" s="51"/>
      <c r="B634" s="51"/>
      <c r="C634" s="51"/>
      <c r="D634" s="51"/>
      <c r="E634" s="64"/>
      <c r="F634" s="65"/>
      <c r="G634" s="65"/>
      <c r="H634" s="65"/>
      <c r="I634" s="292"/>
      <c r="J634" s="292"/>
      <c r="K634" s="148"/>
      <c r="L634" s="148"/>
      <c r="M634" s="148"/>
      <c r="N634" s="148"/>
      <c r="O634" s="148"/>
      <c r="P634" s="148"/>
      <c r="Q634" s="148"/>
      <c r="R634" s="148"/>
      <c r="S634" s="148"/>
      <c r="T634" s="148"/>
      <c r="U634" s="148"/>
      <c r="V634" s="148"/>
      <c r="W634" s="148"/>
      <c r="X634" s="148"/>
      <c r="Y634" s="148"/>
      <c r="AC634" s="148"/>
      <c r="AE634" s="326"/>
      <c r="AF634" s="301"/>
      <c r="AG634" s="148"/>
    </row>
    <row r="635" spans="1:33" s="58" customFormat="1">
      <c r="A635" s="51"/>
      <c r="B635" s="51"/>
      <c r="C635" s="51"/>
      <c r="D635" s="51"/>
      <c r="E635" s="64"/>
      <c r="F635" s="65"/>
      <c r="G635" s="65"/>
      <c r="H635" s="65"/>
      <c r="I635" s="292"/>
      <c r="J635" s="292"/>
      <c r="K635" s="148"/>
      <c r="L635" s="148"/>
      <c r="M635" s="148"/>
      <c r="N635" s="148"/>
      <c r="O635" s="148"/>
      <c r="P635" s="148"/>
      <c r="Q635" s="148"/>
      <c r="R635" s="148"/>
      <c r="S635" s="148"/>
      <c r="T635" s="148"/>
      <c r="U635" s="148"/>
      <c r="V635" s="148"/>
      <c r="W635" s="148"/>
      <c r="X635" s="148"/>
      <c r="Y635" s="148"/>
      <c r="AC635" s="148"/>
      <c r="AE635" s="326"/>
      <c r="AF635" s="301"/>
      <c r="AG635" s="148"/>
    </row>
    <row r="636" spans="1:33" s="58" customFormat="1">
      <c r="A636" s="51"/>
      <c r="B636" s="51"/>
      <c r="C636" s="51"/>
      <c r="D636" s="51"/>
      <c r="E636" s="64"/>
      <c r="F636" s="65"/>
      <c r="G636" s="65"/>
      <c r="H636" s="65"/>
      <c r="I636" s="292"/>
      <c r="J636" s="292"/>
      <c r="K636" s="148"/>
      <c r="L636" s="148"/>
      <c r="M636" s="148"/>
      <c r="N636" s="148"/>
      <c r="O636" s="148"/>
      <c r="P636" s="148"/>
      <c r="Q636" s="148"/>
      <c r="R636" s="148"/>
      <c r="S636" s="148"/>
      <c r="T636" s="148"/>
      <c r="U636" s="148"/>
      <c r="V636" s="148"/>
      <c r="W636" s="148"/>
      <c r="X636" s="148"/>
      <c r="Y636" s="148"/>
      <c r="AC636" s="148"/>
      <c r="AE636" s="326"/>
      <c r="AF636" s="301"/>
      <c r="AG636" s="148"/>
    </row>
    <row r="637" spans="1:33" s="58" customFormat="1">
      <c r="A637" s="51"/>
      <c r="B637" s="51"/>
      <c r="C637" s="51"/>
      <c r="D637" s="51"/>
      <c r="E637" s="64"/>
      <c r="F637" s="65"/>
      <c r="G637" s="65"/>
      <c r="H637" s="65"/>
      <c r="I637" s="292"/>
      <c r="J637" s="292"/>
      <c r="K637" s="148"/>
      <c r="L637" s="148"/>
      <c r="M637" s="148"/>
      <c r="N637" s="148"/>
      <c r="O637" s="148"/>
      <c r="P637" s="148"/>
      <c r="Q637" s="148"/>
      <c r="R637" s="148"/>
      <c r="S637" s="148"/>
      <c r="T637" s="148"/>
      <c r="U637" s="148"/>
      <c r="V637" s="148"/>
      <c r="W637" s="148"/>
      <c r="X637" s="148"/>
      <c r="Y637" s="148"/>
      <c r="AC637" s="148"/>
      <c r="AE637" s="326"/>
      <c r="AF637" s="301"/>
      <c r="AG637" s="148"/>
    </row>
    <row r="638" spans="1:33" s="58" customFormat="1">
      <c r="A638" s="51"/>
      <c r="B638" s="51"/>
      <c r="C638" s="51"/>
      <c r="D638" s="51"/>
      <c r="E638" s="64"/>
      <c r="F638" s="65"/>
      <c r="G638" s="65"/>
      <c r="H638" s="65"/>
      <c r="I638" s="292"/>
      <c r="J638" s="292"/>
      <c r="K638" s="148"/>
      <c r="L638" s="148"/>
      <c r="M638" s="148"/>
      <c r="N638" s="148"/>
      <c r="O638" s="148"/>
      <c r="P638" s="148"/>
      <c r="Q638" s="148"/>
      <c r="R638" s="148"/>
      <c r="S638" s="148"/>
      <c r="T638" s="148"/>
      <c r="U638" s="148"/>
      <c r="V638" s="148"/>
      <c r="W638" s="148"/>
      <c r="X638" s="148"/>
      <c r="Y638" s="148"/>
      <c r="AC638" s="148"/>
      <c r="AE638" s="326"/>
      <c r="AF638" s="301"/>
      <c r="AG638" s="148"/>
    </row>
    <row r="639" spans="1:33" s="58" customFormat="1">
      <c r="A639" s="51"/>
      <c r="B639" s="51"/>
      <c r="C639" s="51"/>
      <c r="D639" s="51"/>
      <c r="E639" s="64"/>
      <c r="F639" s="65"/>
      <c r="G639" s="65"/>
      <c r="H639" s="65"/>
      <c r="I639" s="292"/>
      <c r="J639" s="292"/>
      <c r="K639" s="148"/>
      <c r="L639" s="148"/>
      <c r="M639" s="148"/>
      <c r="N639" s="148"/>
      <c r="O639" s="148"/>
      <c r="P639" s="148"/>
      <c r="Q639" s="148"/>
      <c r="R639" s="148"/>
      <c r="S639" s="148"/>
      <c r="T639" s="148"/>
      <c r="U639" s="148"/>
      <c r="V639" s="148"/>
      <c r="W639" s="148"/>
      <c r="X639" s="148"/>
      <c r="Y639" s="148"/>
      <c r="AC639" s="148"/>
      <c r="AE639" s="326"/>
      <c r="AF639" s="301"/>
      <c r="AG639" s="148"/>
    </row>
    <row r="640" spans="1:33" s="58" customFormat="1">
      <c r="A640" s="51"/>
      <c r="B640" s="51"/>
      <c r="C640" s="51"/>
      <c r="D640" s="51"/>
      <c r="E640" s="64"/>
      <c r="F640" s="65"/>
      <c r="G640" s="65"/>
      <c r="H640" s="65"/>
      <c r="I640" s="292"/>
      <c r="J640" s="292"/>
      <c r="K640" s="148"/>
      <c r="L640" s="148"/>
      <c r="M640" s="148"/>
      <c r="N640" s="148"/>
      <c r="O640" s="148"/>
      <c r="P640" s="148"/>
      <c r="Q640" s="148"/>
      <c r="R640" s="148"/>
      <c r="S640" s="148"/>
      <c r="T640" s="148"/>
      <c r="U640" s="148"/>
      <c r="V640" s="148"/>
      <c r="W640" s="148"/>
      <c r="X640" s="148"/>
      <c r="Y640" s="148"/>
      <c r="AC640" s="148"/>
      <c r="AE640" s="326"/>
      <c r="AF640" s="301"/>
      <c r="AG640" s="148"/>
    </row>
    <row r="641" spans="1:33" s="58" customFormat="1">
      <c r="A641" s="51"/>
      <c r="B641" s="51"/>
      <c r="C641" s="51"/>
      <c r="D641" s="51"/>
      <c r="E641" s="64"/>
      <c r="F641" s="65"/>
      <c r="G641" s="65"/>
      <c r="H641" s="65"/>
      <c r="I641" s="292"/>
      <c r="J641" s="292"/>
      <c r="K641" s="148"/>
      <c r="L641" s="148"/>
      <c r="M641" s="148"/>
      <c r="N641" s="148"/>
      <c r="O641" s="148"/>
      <c r="P641" s="148"/>
      <c r="Q641" s="148"/>
      <c r="R641" s="148"/>
      <c r="S641" s="148"/>
      <c r="T641" s="148"/>
      <c r="U641" s="148"/>
      <c r="V641" s="148"/>
      <c r="W641" s="148"/>
      <c r="X641" s="148"/>
      <c r="Y641" s="148"/>
      <c r="AC641" s="148"/>
      <c r="AE641" s="326"/>
      <c r="AF641" s="301"/>
      <c r="AG641" s="148"/>
    </row>
    <row r="642" spans="1:33" s="58" customFormat="1">
      <c r="A642" s="51"/>
      <c r="B642" s="51"/>
      <c r="C642" s="51"/>
      <c r="D642" s="51"/>
      <c r="E642" s="64"/>
      <c r="F642" s="65"/>
      <c r="G642" s="65"/>
      <c r="H642" s="65"/>
      <c r="I642" s="292"/>
      <c r="J642" s="292"/>
      <c r="K642" s="148"/>
      <c r="L642" s="148"/>
      <c r="M642" s="148"/>
      <c r="N642" s="148"/>
      <c r="O642" s="148"/>
      <c r="P642" s="148"/>
      <c r="Q642" s="148"/>
      <c r="R642" s="148"/>
      <c r="S642" s="148"/>
      <c r="T642" s="148"/>
      <c r="U642" s="148"/>
      <c r="V642" s="148"/>
      <c r="W642" s="148"/>
      <c r="X642" s="148"/>
      <c r="Y642" s="148"/>
      <c r="AC642" s="148"/>
      <c r="AE642" s="326"/>
      <c r="AF642" s="301"/>
      <c r="AG642" s="148"/>
    </row>
    <row r="643" spans="1:33" s="58" customFormat="1">
      <c r="A643" s="51"/>
      <c r="B643" s="51"/>
      <c r="C643" s="51"/>
      <c r="D643" s="51"/>
      <c r="E643" s="64"/>
      <c r="F643" s="65"/>
      <c r="G643" s="65"/>
      <c r="H643" s="65"/>
      <c r="I643" s="292"/>
      <c r="J643" s="292"/>
      <c r="K643" s="148"/>
      <c r="L643" s="148"/>
      <c r="M643" s="148"/>
      <c r="N643" s="148"/>
      <c r="O643" s="148"/>
      <c r="P643" s="148"/>
      <c r="Q643" s="148"/>
      <c r="R643" s="148"/>
      <c r="S643" s="148"/>
      <c r="T643" s="148"/>
      <c r="U643" s="148"/>
      <c r="V643" s="148"/>
      <c r="W643" s="148"/>
      <c r="X643" s="148"/>
      <c r="Y643" s="148"/>
      <c r="AC643" s="148"/>
      <c r="AE643" s="326"/>
      <c r="AF643" s="301"/>
      <c r="AG643" s="148"/>
    </row>
    <row r="644" spans="1:33" s="58" customFormat="1">
      <c r="A644" s="51"/>
      <c r="B644" s="51"/>
      <c r="C644" s="51"/>
      <c r="D644" s="51"/>
      <c r="E644" s="64"/>
      <c r="F644" s="65"/>
      <c r="G644" s="65"/>
      <c r="H644" s="65"/>
      <c r="I644" s="292"/>
      <c r="J644" s="292"/>
      <c r="K644" s="148"/>
      <c r="L644" s="148"/>
      <c r="M644" s="148"/>
      <c r="N644" s="148"/>
      <c r="O644" s="148"/>
      <c r="P644" s="148"/>
      <c r="Q644" s="148"/>
      <c r="R644" s="148"/>
      <c r="S644" s="148"/>
      <c r="T644" s="148"/>
      <c r="U644" s="148"/>
      <c r="V644" s="148"/>
      <c r="W644" s="148"/>
      <c r="X644" s="148"/>
      <c r="Y644" s="148"/>
      <c r="AC644" s="148"/>
      <c r="AE644" s="326"/>
      <c r="AF644" s="301"/>
      <c r="AG644" s="148"/>
    </row>
    <row r="645" spans="1:33" s="58" customFormat="1">
      <c r="A645" s="51"/>
      <c r="B645" s="51"/>
      <c r="C645" s="51"/>
      <c r="D645" s="51"/>
      <c r="E645" s="64"/>
      <c r="F645" s="65"/>
      <c r="G645" s="65"/>
      <c r="H645" s="65"/>
      <c r="I645" s="292"/>
      <c r="J645" s="292"/>
      <c r="K645" s="148"/>
      <c r="L645" s="148"/>
      <c r="M645" s="148"/>
      <c r="N645" s="148"/>
      <c r="O645" s="148"/>
      <c r="P645" s="148"/>
      <c r="Q645" s="148"/>
      <c r="R645" s="148"/>
      <c r="S645" s="148"/>
      <c r="T645" s="148"/>
      <c r="U645" s="148"/>
      <c r="V645" s="148"/>
      <c r="W645" s="148"/>
      <c r="X645" s="148"/>
      <c r="Y645" s="148"/>
      <c r="AC645" s="148"/>
      <c r="AE645" s="326"/>
      <c r="AF645" s="301"/>
      <c r="AG645" s="148"/>
    </row>
    <row r="646" spans="1:33" s="58" customFormat="1">
      <c r="A646" s="51"/>
      <c r="B646" s="51"/>
      <c r="C646" s="51"/>
      <c r="D646" s="51"/>
      <c r="E646" s="64"/>
      <c r="F646" s="65"/>
      <c r="G646" s="65"/>
      <c r="H646" s="65"/>
      <c r="I646" s="292"/>
      <c r="J646" s="292"/>
      <c r="K646" s="148"/>
      <c r="L646" s="148"/>
      <c r="M646" s="148"/>
      <c r="N646" s="148"/>
      <c r="O646" s="148"/>
      <c r="P646" s="148"/>
      <c r="Q646" s="148"/>
      <c r="R646" s="148"/>
      <c r="S646" s="148"/>
      <c r="T646" s="148"/>
      <c r="U646" s="148"/>
      <c r="V646" s="148"/>
      <c r="W646" s="148"/>
      <c r="X646" s="148"/>
      <c r="Y646" s="148"/>
      <c r="AC646" s="148"/>
      <c r="AE646" s="326"/>
      <c r="AF646" s="301"/>
      <c r="AG646" s="148"/>
    </row>
    <row r="647" spans="1:33" s="58" customFormat="1">
      <c r="A647" s="51"/>
      <c r="B647" s="51"/>
      <c r="C647" s="51"/>
      <c r="D647" s="51"/>
      <c r="E647" s="64"/>
      <c r="F647" s="65"/>
      <c r="G647" s="65"/>
      <c r="H647" s="65"/>
      <c r="I647" s="292"/>
      <c r="J647" s="292"/>
      <c r="K647" s="148"/>
      <c r="L647" s="148"/>
      <c r="M647" s="148"/>
      <c r="N647" s="148"/>
      <c r="O647" s="148"/>
      <c r="P647" s="148"/>
      <c r="Q647" s="148"/>
      <c r="R647" s="148"/>
      <c r="S647" s="148"/>
      <c r="T647" s="148"/>
      <c r="U647" s="148"/>
      <c r="V647" s="148"/>
      <c r="W647" s="148"/>
      <c r="X647" s="148"/>
      <c r="Y647" s="148"/>
      <c r="AC647" s="148"/>
      <c r="AE647" s="326"/>
      <c r="AF647" s="301"/>
      <c r="AG647" s="148"/>
    </row>
    <row r="648" spans="1:33" s="58" customFormat="1">
      <c r="A648" s="51"/>
      <c r="B648" s="51"/>
      <c r="C648" s="51"/>
      <c r="D648" s="51"/>
      <c r="E648" s="64"/>
      <c r="F648" s="65"/>
      <c r="G648" s="65"/>
      <c r="H648" s="65"/>
      <c r="I648" s="292"/>
      <c r="J648" s="292"/>
      <c r="K648" s="148"/>
      <c r="L648" s="148"/>
      <c r="M648" s="148"/>
      <c r="N648" s="148"/>
      <c r="O648" s="148"/>
      <c r="P648" s="148"/>
      <c r="Q648" s="148"/>
      <c r="R648" s="148"/>
      <c r="S648" s="148"/>
      <c r="T648" s="148"/>
      <c r="U648" s="148"/>
      <c r="V648" s="148"/>
      <c r="W648" s="148"/>
      <c r="X648" s="148"/>
      <c r="Y648" s="148"/>
      <c r="AC648" s="148"/>
      <c r="AE648" s="326"/>
      <c r="AF648" s="301"/>
      <c r="AG648" s="148"/>
    </row>
    <row r="649" spans="1:33" s="58" customFormat="1">
      <c r="A649" s="51"/>
      <c r="B649" s="51"/>
      <c r="C649" s="51"/>
      <c r="D649" s="51"/>
      <c r="E649" s="64"/>
      <c r="F649" s="65"/>
      <c r="G649" s="65"/>
      <c r="H649" s="65"/>
      <c r="I649" s="292"/>
      <c r="J649" s="292"/>
      <c r="K649" s="148"/>
      <c r="L649" s="148"/>
      <c r="M649" s="148"/>
      <c r="N649" s="148"/>
      <c r="O649" s="148"/>
      <c r="P649" s="148"/>
      <c r="Q649" s="148"/>
      <c r="R649" s="148"/>
      <c r="S649" s="148"/>
      <c r="T649" s="148"/>
      <c r="U649" s="148"/>
      <c r="V649" s="148"/>
      <c r="W649" s="148"/>
      <c r="X649" s="148"/>
      <c r="Y649" s="148"/>
      <c r="AC649" s="148"/>
      <c r="AE649" s="326"/>
      <c r="AF649" s="301"/>
      <c r="AG649" s="148"/>
    </row>
    <row r="650" spans="1:33" s="58" customFormat="1">
      <c r="A650" s="51"/>
      <c r="B650" s="51"/>
      <c r="C650" s="51"/>
      <c r="D650" s="51"/>
      <c r="E650" s="64"/>
      <c r="F650" s="65"/>
      <c r="G650" s="65"/>
      <c r="H650" s="65"/>
      <c r="I650" s="292"/>
      <c r="J650" s="292"/>
      <c r="K650" s="148"/>
      <c r="L650" s="148"/>
      <c r="M650" s="148"/>
      <c r="N650" s="148"/>
      <c r="O650" s="148"/>
      <c r="P650" s="148"/>
      <c r="Q650" s="148"/>
      <c r="R650" s="148"/>
      <c r="S650" s="148"/>
      <c r="T650" s="148"/>
      <c r="U650" s="148"/>
      <c r="V650" s="148"/>
      <c r="W650" s="148"/>
      <c r="X650" s="148"/>
      <c r="Y650" s="148"/>
      <c r="AC650" s="148"/>
      <c r="AE650" s="326"/>
      <c r="AF650" s="301"/>
      <c r="AG650" s="148"/>
    </row>
    <row r="651" spans="1:33" s="58" customFormat="1">
      <c r="A651" s="51"/>
      <c r="B651" s="51"/>
      <c r="C651" s="51"/>
      <c r="D651" s="51"/>
      <c r="E651" s="64"/>
      <c r="F651" s="65"/>
      <c r="G651" s="65"/>
      <c r="H651" s="65"/>
      <c r="I651" s="292"/>
      <c r="J651" s="292"/>
      <c r="K651" s="148"/>
      <c r="L651" s="148"/>
      <c r="M651" s="148"/>
      <c r="N651" s="148"/>
      <c r="O651" s="148"/>
      <c r="P651" s="148"/>
      <c r="Q651" s="148"/>
      <c r="R651" s="148"/>
      <c r="S651" s="148"/>
      <c r="T651" s="148"/>
      <c r="U651" s="148"/>
      <c r="V651" s="148"/>
      <c r="W651" s="148"/>
      <c r="X651" s="148"/>
      <c r="Y651" s="148"/>
      <c r="AC651" s="148"/>
      <c r="AE651" s="326"/>
      <c r="AF651" s="301"/>
      <c r="AG651" s="148"/>
    </row>
    <row r="652" spans="1:33" s="58" customFormat="1">
      <c r="A652" s="51"/>
      <c r="B652" s="51"/>
      <c r="C652" s="51"/>
      <c r="D652" s="51"/>
      <c r="E652" s="64"/>
      <c r="F652" s="65"/>
      <c r="G652" s="65"/>
      <c r="H652" s="65"/>
      <c r="I652" s="292"/>
      <c r="J652" s="292"/>
      <c r="K652" s="148"/>
      <c r="L652" s="148"/>
      <c r="M652" s="148"/>
      <c r="N652" s="148"/>
      <c r="O652" s="148"/>
      <c r="P652" s="148"/>
      <c r="Q652" s="148"/>
      <c r="R652" s="148"/>
      <c r="S652" s="148"/>
      <c r="T652" s="148"/>
      <c r="U652" s="148"/>
      <c r="V652" s="148"/>
      <c r="W652" s="148"/>
      <c r="X652" s="148"/>
      <c r="Y652" s="148"/>
      <c r="AC652" s="148"/>
      <c r="AE652" s="326"/>
      <c r="AF652" s="301"/>
      <c r="AG652" s="148"/>
    </row>
    <row r="653" spans="1:33" s="58" customFormat="1">
      <c r="A653" s="51"/>
      <c r="B653" s="51"/>
      <c r="C653" s="51"/>
      <c r="D653" s="51"/>
      <c r="E653" s="64"/>
      <c r="F653" s="65"/>
      <c r="G653" s="65"/>
      <c r="H653" s="65"/>
      <c r="I653" s="292"/>
      <c r="J653" s="292"/>
      <c r="K653" s="148"/>
      <c r="L653" s="148"/>
      <c r="M653" s="148"/>
      <c r="N653" s="148"/>
      <c r="O653" s="148"/>
      <c r="P653" s="148"/>
      <c r="Q653" s="148"/>
      <c r="R653" s="148"/>
      <c r="S653" s="148"/>
      <c r="T653" s="148"/>
      <c r="U653" s="148"/>
      <c r="V653" s="148"/>
      <c r="W653" s="148"/>
      <c r="X653" s="148"/>
      <c r="Y653" s="148"/>
      <c r="AC653" s="148"/>
      <c r="AE653" s="326"/>
      <c r="AF653" s="301"/>
      <c r="AG653" s="148"/>
    </row>
    <row r="654" spans="1:33" s="58" customFormat="1">
      <c r="A654" s="51"/>
      <c r="B654" s="51"/>
      <c r="C654" s="51"/>
      <c r="D654" s="51"/>
      <c r="E654" s="64"/>
      <c r="F654" s="65"/>
      <c r="G654" s="65"/>
      <c r="H654" s="65"/>
      <c r="I654" s="292"/>
      <c r="J654" s="292"/>
      <c r="K654" s="148"/>
      <c r="L654" s="148"/>
      <c r="M654" s="148"/>
      <c r="N654" s="148"/>
      <c r="O654" s="148"/>
      <c r="P654" s="148"/>
      <c r="Q654" s="148"/>
      <c r="R654" s="148"/>
      <c r="S654" s="148"/>
      <c r="T654" s="148"/>
      <c r="U654" s="148"/>
      <c r="V654" s="148"/>
      <c r="W654" s="148"/>
      <c r="X654" s="148"/>
      <c r="Y654" s="148"/>
      <c r="AC654" s="148"/>
      <c r="AE654" s="326"/>
      <c r="AF654" s="301"/>
      <c r="AG654" s="148"/>
    </row>
    <row r="655" spans="1:33" s="58" customFormat="1">
      <c r="A655" s="51"/>
      <c r="B655" s="51"/>
      <c r="C655" s="51"/>
      <c r="D655" s="51"/>
      <c r="E655" s="64"/>
      <c r="F655" s="65"/>
      <c r="G655" s="65"/>
      <c r="H655" s="65"/>
      <c r="I655" s="292"/>
      <c r="J655" s="292"/>
      <c r="K655" s="148"/>
      <c r="L655" s="148"/>
      <c r="M655" s="148"/>
      <c r="N655" s="148"/>
      <c r="O655" s="148"/>
      <c r="P655" s="148"/>
      <c r="Q655" s="148"/>
      <c r="R655" s="148"/>
      <c r="S655" s="148"/>
      <c r="T655" s="148"/>
      <c r="U655" s="148"/>
      <c r="V655" s="148"/>
      <c r="W655" s="148"/>
      <c r="X655" s="148"/>
      <c r="Y655" s="148"/>
      <c r="AC655" s="148"/>
      <c r="AE655" s="326"/>
      <c r="AF655" s="301"/>
      <c r="AG655" s="148"/>
    </row>
    <row r="656" spans="1:33" s="58" customFormat="1">
      <c r="A656" s="51"/>
      <c r="B656" s="51"/>
      <c r="C656" s="51"/>
      <c r="D656" s="51"/>
      <c r="E656" s="64"/>
      <c r="F656" s="65"/>
      <c r="G656" s="65"/>
      <c r="H656" s="65"/>
      <c r="I656" s="292"/>
      <c r="J656" s="292"/>
      <c r="K656" s="148"/>
      <c r="L656" s="148"/>
      <c r="M656" s="148"/>
      <c r="N656" s="148"/>
      <c r="O656" s="148"/>
      <c r="P656" s="148"/>
      <c r="Q656" s="148"/>
      <c r="R656" s="148"/>
      <c r="S656" s="148"/>
      <c r="T656" s="148"/>
      <c r="U656" s="148"/>
      <c r="V656" s="148"/>
      <c r="W656" s="148"/>
      <c r="X656" s="148"/>
      <c r="Y656" s="148"/>
      <c r="AC656" s="148"/>
      <c r="AE656" s="326"/>
      <c r="AF656" s="301"/>
      <c r="AG656" s="148"/>
    </row>
    <row r="657" spans="1:33" s="58" customFormat="1">
      <c r="A657" s="51"/>
      <c r="B657" s="51"/>
      <c r="C657" s="51"/>
      <c r="D657" s="51"/>
      <c r="E657" s="64"/>
      <c r="F657" s="65"/>
      <c r="G657" s="65"/>
      <c r="H657" s="65"/>
      <c r="I657" s="292"/>
      <c r="J657" s="292"/>
      <c r="K657" s="148"/>
      <c r="L657" s="148"/>
      <c r="M657" s="148"/>
      <c r="N657" s="148"/>
      <c r="O657" s="148"/>
      <c r="P657" s="148"/>
      <c r="Q657" s="148"/>
      <c r="R657" s="148"/>
      <c r="S657" s="148"/>
      <c r="T657" s="148"/>
      <c r="U657" s="148"/>
      <c r="V657" s="148"/>
      <c r="W657" s="148"/>
      <c r="X657" s="148"/>
      <c r="Y657" s="148"/>
      <c r="AC657" s="148"/>
      <c r="AE657" s="326"/>
      <c r="AF657" s="301"/>
      <c r="AG657" s="148"/>
    </row>
    <row r="658" spans="1:33" s="58" customFormat="1">
      <c r="A658" s="51"/>
      <c r="B658" s="51"/>
      <c r="C658" s="51"/>
      <c r="D658" s="51"/>
      <c r="E658" s="64"/>
      <c r="F658" s="65"/>
      <c r="G658" s="65"/>
      <c r="H658" s="65"/>
      <c r="I658" s="292"/>
      <c r="J658" s="292"/>
      <c r="K658" s="148"/>
      <c r="L658" s="148"/>
      <c r="M658" s="148"/>
      <c r="N658" s="148"/>
      <c r="O658" s="148"/>
      <c r="P658" s="148"/>
      <c r="Q658" s="148"/>
      <c r="R658" s="148"/>
      <c r="S658" s="148"/>
      <c r="T658" s="148"/>
      <c r="U658" s="148"/>
      <c r="V658" s="148"/>
      <c r="W658" s="148"/>
      <c r="X658" s="148"/>
      <c r="Y658" s="148"/>
      <c r="AC658" s="148"/>
      <c r="AE658" s="326"/>
      <c r="AF658" s="301"/>
      <c r="AG658" s="148"/>
    </row>
    <row r="659" spans="1:33" s="58" customFormat="1">
      <c r="A659" s="51"/>
      <c r="B659" s="51"/>
      <c r="C659" s="51"/>
      <c r="D659" s="51"/>
      <c r="E659" s="64"/>
      <c r="F659" s="65"/>
      <c r="G659" s="65"/>
      <c r="H659" s="65"/>
      <c r="I659" s="292"/>
      <c r="J659" s="292"/>
      <c r="K659" s="148"/>
      <c r="L659" s="148"/>
      <c r="M659" s="148"/>
      <c r="N659" s="148"/>
      <c r="O659" s="148"/>
      <c r="P659" s="148"/>
      <c r="Q659" s="148"/>
      <c r="R659" s="148"/>
      <c r="S659" s="148"/>
      <c r="T659" s="148"/>
      <c r="U659" s="148"/>
      <c r="V659" s="148"/>
      <c r="W659" s="148"/>
      <c r="X659" s="148"/>
      <c r="Y659" s="148"/>
      <c r="AC659" s="148"/>
      <c r="AE659" s="326"/>
      <c r="AF659" s="301"/>
      <c r="AG659" s="148"/>
    </row>
    <row r="660" spans="1:33" s="58" customFormat="1">
      <c r="A660" s="51"/>
      <c r="B660" s="51"/>
      <c r="C660" s="51"/>
      <c r="D660" s="51"/>
      <c r="E660" s="64"/>
      <c r="F660" s="65"/>
      <c r="G660" s="65"/>
      <c r="H660" s="65"/>
      <c r="I660" s="292"/>
      <c r="J660" s="292"/>
      <c r="K660" s="148"/>
      <c r="L660" s="148"/>
      <c r="M660" s="148"/>
      <c r="N660" s="148"/>
      <c r="O660" s="148"/>
      <c r="P660" s="148"/>
      <c r="Q660" s="148"/>
      <c r="R660" s="148"/>
      <c r="S660" s="148"/>
      <c r="T660" s="148"/>
      <c r="U660" s="148"/>
      <c r="V660" s="148"/>
      <c r="W660" s="148"/>
      <c r="X660" s="148"/>
      <c r="Y660" s="148"/>
      <c r="AC660" s="148"/>
      <c r="AE660" s="326"/>
      <c r="AF660" s="301"/>
      <c r="AG660" s="148"/>
    </row>
    <row r="661" spans="1:33" s="58" customFormat="1">
      <c r="A661" s="51"/>
      <c r="B661" s="51"/>
      <c r="C661" s="51"/>
      <c r="D661" s="51"/>
      <c r="E661" s="64"/>
      <c r="F661" s="65"/>
      <c r="G661" s="65"/>
      <c r="H661" s="65"/>
      <c r="I661" s="292"/>
      <c r="J661" s="292"/>
      <c r="K661" s="148"/>
      <c r="L661" s="148"/>
      <c r="M661" s="148"/>
      <c r="N661" s="148"/>
      <c r="O661" s="148"/>
      <c r="P661" s="148"/>
      <c r="Q661" s="148"/>
      <c r="R661" s="148"/>
      <c r="S661" s="148"/>
      <c r="T661" s="148"/>
      <c r="U661" s="148"/>
      <c r="V661" s="148"/>
      <c r="W661" s="148"/>
      <c r="X661" s="148"/>
      <c r="Y661" s="148"/>
      <c r="AC661" s="148"/>
      <c r="AE661" s="326"/>
      <c r="AF661" s="301"/>
      <c r="AG661" s="148"/>
    </row>
    <row r="662" spans="1:33" s="58" customFormat="1">
      <c r="A662" s="51"/>
      <c r="B662" s="51"/>
      <c r="C662" s="51"/>
      <c r="D662" s="51"/>
      <c r="E662" s="64"/>
      <c r="F662" s="65"/>
      <c r="G662" s="65"/>
      <c r="H662" s="65"/>
      <c r="I662" s="292"/>
      <c r="J662" s="292"/>
      <c r="K662" s="148"/>
      <c r="L662" s="148"/>
      <c r="M662" s="148"/>
      <c r="N662" s="148"/>
      <c r="O662" s="148"/>
      <c r="P662" s="148"/>
      <c r="Q662" s="148"/>
      <c r="R662" s="148"/>
      <c r="S662" s="148"/>
      <c r="T662" s="148"/>
      <c r="U662" s="148"/>
      <c r="V662" s="148"/>
      <c r="W662" s="148"/>
      <c r="X662" s="148"/>
      <c r="Y662" s="148"/>
      <c r="AC662" s="148"/>
      <c r="AE662" s="326"/>
      <c r="AF662" s="301"/>
      <c r="AG662" s="148"/>
    </row>
    <row r="663" spans="1:33" s="58" customFormat="1">
      <c r="A663" s="51"/>
      <c r="B663" s="51"/>
      <c r="C663" s="51"/>
      <c r="D663" s="51"/>
      <c r="E663" s="64"/>
      <c r="F663" s="65"/>
      <c r="G663" s="65"/>
      <c r="H663" s="65"/>
      <c r="I663" s="292"/>
      <c r="J663" s="292"/>
      <c r="K663" s="148"/>
      <c r="L663" s="148"/>
      <c r="M663" s="148"/>
      <c r="N663" s="148"/>
      <c r="O663" s="148"/>
      <c r="P663" s="148"/>
      <c r="Q663" s="148"/>
      <c r="R663" s="148"/>
      <c r="S663" s="148"/>
      <c r="T663" s="148"/>
      <c r="U663" s="148"/>
      <c r="V663" s="148"/>
      <c r="W663" s="148"/>
      <c r="X663" s="148"/>
      <c r="Y663" s="148"/>
      <c r="AC663" s="148"/>
      <c r="AE663" s="326"/>
      <c r="AF663" s="301"/>
      <c r="AG663" s="148"/>
    </row>
    <row r="664" spans="1:33" s="58" customFormat="1">
      <c r="A664" s="51"/>
      <c r="B664" s="51"/>
      <c r="C664" s="51"/>
      <c r="D664" s="51"/>
      <c r="E664" s="64"/>
      <c r="F664" s="65"/>
      <c r="G664" s="65"/>
      <c r="H664" s="65"/>
      <c r="I664" s="292"/>
      <c r="J664" s="292"/>
      <c r="K664" s="148"/>
      <c r="L664" s="148"/>
      <c r="M664" s="148"/>
      <c r="N664" s="148"/>
      <c r="O664" s="148"/>
      <c r="P664" s="148"/>
      <c r="Q664" s="148"/>
      <c r="R664" s="148"/>
      <c r="S664" s="148"/>
      <c r="T664" s="148"/>
      <c r="U664" s="148"/>
      <c r="V664" s="148"/>
      <c r="W664" s="148"/>
      <c r="X664" s="148"/>
      <c r="Y664" s="148"/>
      <c r="AC664" s="148"/>
      <c r="AE664" s="326"/>
      <c r="AF664" s="301"/>
      <c r="AG664" s="148"/>
    </row>
    <row r="665" spans="1:33" s="58" customFormat="1">
      <c r="A665" s="51"/>
      <c r="B665" s="51"/>
      <c r="C665" s="51"/>
      <c r="D665" s="51"/>
      <c r="E665" s="64"/>
      <c r="F665" s="65"/>
      <c r="G665" s="65"/>
      <c r="H665" s="65"/>
      <c r="I665" s="292"/>
      <c r="J665" s="292"/>
      <c r="K665" s="148"/>
      <c r="L665" s="148"/>
      <c r="M665" s="148"/>
      <c r="N665" s="148"/>
      <c r="O665" s="148"/>
      <c r="P665" s="148"/>
      <c r="Q665" s="148"/>
      <c r="R665" s="148"/>
      <c r="S665" s="148"/>
      <c r="T665" s="148"/>
      <c r="U665" s="148"/>
      <c r="V665" s="148"/>
      <c r="W665" s="148"/>
      <c r="X665" s="148"/>
      <c r="Y665" s="148"/>
      <c r="AC665" s="148"/>
      <c r="AE665" s="326"/>
      <c r="AF665" s="301"/>
      <c r="AG665" s="148"/>
    </row>
    <row r="666" spans="1:33" s="58" customFormat="1">
      <c r="A666" s="51"/>
      <c r="B666" s="51"/>
      <c r="C666" s="51"/>
      <c r="D666" s="51"/>
      <c r="E666" s="64"/>
      <c r="F666" s="65"/>
      <c r="G666" s="65"/>
      <c r="H666" s="65"/>
      <c r="I666" s="292"/>
      <c r="J666" s="292"/>
      <c r="K666" s="148"/>
      <c r="L666" s="148"/>
      <c r="M666" s="148"/>
      <c r="N666" s="148"/>
      <c r="O666" s="148"/>
      <c r="P666" s="148"/>
      <c r="Q666" s="148"/>
      <c r="R666" s="148"/>
      <c r="S666" s="148"/>
      <c r="T666" s="148"/>
      <c r="U666" s="148"/>
      <c r="V666" s="148"/>
      <c r="W666" s="148"/>
      <c r="X666" s="148"/>
      <c r="Y666" s="148"/>
      <c r="AC666" s="148"/>
      <c r="AE666" s="326"/>
      <c r="AF666" s="301"/>
      <c r="AG666" s="148"/>
    </row>
    <row r="667" spans="1:33" s="58" customFormat="1">
      <c r="A667" s="51"/>
      <c r="B667" s="51"/>
      <c r="C667" s="51"/>
      <c r="D667" s="51"/>
      <c r="E667" s="64"/>
      <c r="F667" s="65"/>
      <c r="G667" s="65"/>
      <c r="H667" s="65"/>
      <c r="I667" s="292"/>
      <c r="J667" s="292"/>
      <c r="K667" s="148"/>
      <c r="L667" s="148"/>
      <c r="M667" s="148"/>
      <c r="N667" s="148"/>
      <c r="O667" s="148"/>
      <c r="P667" s="148"/>
      <c r="Q667" s="148"/>
      <c r="R667" s="148"/>
      <c r="S667" s="148"/>
      <c r="T667" s="148"/>
      <c r="U667" s="148"/>
      <c r="V667" s="148"/>
      <c r="W667" s="148"/>
      <c r="X667" s="148"/>
      <c r="Y667" s="148"/>
      <c r="AC667" s="148"/>
      <c r="AE667" s="326"/>
      <c r="AF667" s="301"/>
      <c r="AG667" s="148"/>
    </row>
    <row r="668" spans="1:33" s="58" customFormat="1">
      <c r="A668" s="51"/>
      <c r="B668" s="51"/>
      <c r="C668" s="51"/>
      <c r="D668" s="51"/>
      <c r="E668" s="64"/>
      <c r="F668" s="65"/>
      <c r="G668" s="65"/>
      <c r="H668" s="65"/>
      <c r="I668" s="292"/>
      <c r="J668" s="292"/>
      <c r="K668" s="148"/>
      <c r="L668" s="148"/>
      <c r="M668" s="148"/>
      <c r="N668" s="148"/>
      <c r="O668" s="148"/>
      <c r="P668" s="148"/>
      <c r="Q668" s="148"/>
      <c r="R668" s="148"/>
      <c r="S668" s="148"/>
      <c r="T668" s="148"/>
      <c r="U668" s="148"/>
      <c r="V668" s="148"/>
      <c r="W668" s="148"/>
      <c r="X668" s="148"/>
      <c r="Y668" s="148"/>
      <c r="AC668" s="148"/>
      <c r="AE668" s="326"/>
      <c r="AF668" s="301"/>
      <c r="AG668" s="148"/>
    </row>
    <row r="669" spans="1:33" s="58" customFormat="1">
      <c r="A669" s="51"/>
      <c r="B669" s="51"/>
      <c r="C669" s="51"/>
      <c r="D669" s="51"/>
      <c r="E669" s="64"/>
      <c r="F669" s="65"/>
      <c r="G669" s="65"/>
      <c r="H669" s="65"/>
      <c r="I669" s="292"/>
      <c r="J669" s="292"/>
      <c r="K669" s="148"/>
      <c r="L669" s="148"/>
      <c r="M669" s="148"/>
      <c r="N669" s="148"/>
      <c r="O669" s="148"/>
      <c r="P669" s="148"/>
      <c r="Q669" s="148"/>
      <c r="R669" s="148"/>
      <c r="S669" s="148"/>
      <c r="T669" s="148"/>
      <c r="U669" s="148"/>
      <c r="V669" s="148"/>
      <c r="W669" s="148"/>
      <c r="X669" s="148"/>
      <c r="Y669" s="148"/>
      <c r="AC669" s="148"/>
      <c r="AE669" s="326"/>
      <c r="AF669" s="301"/>
      <c r="AG669" s="148"/>
    </row>
    <row r="670" spans="1:33" s="58" customFormat="1">
      <c r="A670" s="51"/>
      <c r="B670" s="51"/>
      <c r="C670" s="51"/>
      <c r="D670" s="51"/>
      <c r="E670" s="64"/>
      <c r="F670" s="65"/>
      <c r="G670" s="65"/>
      <c r="H670" s="65"/>
      <c r="I670" s="292"/>
      <c r="J670" s="292"/>
      <c r="K670" s="148"/>
      <c r="L670" s="148"/>
      <c r="M670" s="148"/>
      <c r="N670" s="148"/>
      <c r="O670" s="148"/>
      <c r="P670" s="148"/>
      <c r="Q670" s="148"/>
      <c r="R670" s="148"/>
      <c r="S670" s="148"/>
      <c r="T670" s="148"/>
      <c r="U670" s="148"/>
      <c r="V670" s="148"/>
      <c r="W670" s="148"/>
      <c r="X670" s="148"/>
      <c r="Y670" s="148"/>
      <c r="AC670" s="148"/>
      <c r="AE670" s="326"/>
      <c r="AF670" s="301"/>
      <c r="AG670" s="148"/>
    </row>
    <row r="671" spans="1:33" s="58" customFormat="1">
      <c r="A671" s="51"/>
      <c r="B671" s="51"/>
      <c r="C671" s="51"/>
      <c r="D671" s="51"/>
      <c r="E671" s="64"/>
      <c r="F671" s="65"/>
      <c r="G671" s="65"/>
      <c r="H671" s="65"/>
      <c r="I671" s="292"/>
      <c r="J671" s="292"/>
      <c r="K671" s="148"/>
      <c r="L671" s="148"/>
      <c r="M671" s="148"/>
      <c r="N671" s="148"/>
      <c r="O671" s="148"/>
      <c r="P671" s="148"/>
      <c r="Q671" s="148"/>
      <c r="R671" s="148"/>
      <c r="S671" s="148"/>
      <c r="T671" s="148"/>
      <c r="U671" s="148"/>
      <c r="V671" s="148"/>
      <c r="W671" s="148"/>
      <c r="X671" s="148"/>
      <c r="Y671" s="148"/>
      <c r="AC671" s="148"/>
      <c r="AE671" s="326"/>
      <c r="AF671" s="301"/>
      <c r="AG671" s="148"/>
    </row>
    <row r="672" spans="1:33" s="58" customFormat="1">
      <c r="A672" s="51"/>
      <c r="B672" s="51"/>
      <c r="C672" s="51"/>
      <c r="D672" s="51"/>
      <c r="E672" s="64"/>
      <c r="F672" s="65"/>
      <c r="G672" s="65"/>
      <c r="H672" s="65"/>
      <c r="I672" s="292"/>
      <c r="J672" s="292"/>
      <c r="K672" s="148"/>
      <c r="L672" s="148"/>
      <c r="M672" s="148"/>
      <c r="N672" s="148"/>
      <c r="O672" s="148"/>
      <c r="P672" s="148"/>
      <c r="Q672" s="148"/>
      <c r="R672" s="148"/>
      <c r="S672" s="148"/>
      <c r="T672" s="148"/>
      <c r="U672" s="148"/>
      <c r="V672" s="148"/>
      <c r="W672" s="148"/>
      <c r="X672" s="148"/>
      <c r="Y672" s="148"/>
      <c r="AC672" s="148"/>
      <c r="AE672" s="326"/>
      <c r="AF672" s="301"/>
      <c r="AG672" s="148"/>
    </row>
    <row r="673" spans="1:33" s="58" customFormat="1">
      <c r="A673" s="51"/>
      <c r="B673" s="51"/>
      <c r="C673" s="51"/>
      <c r="D673" s="51"/>
      <c r="E673" s="64"/>
      <c r="F673" s="65"/>
      <c r="G673" s="65"/>
      <c r="H673" s="65"/>
      <c r="I673" s="292"/>
      <c r="J673" s="292"/>
      <c r="K673" s="148"/>
      <c r="L673" s="148"/>
      <c r="M673" s="148"/>
      <c r="N673" s="148"/>
      <c r="O673" s="148"/>
      <c r="P673" s="148"/>
      <c r="Q673" s="148"/>
      <c r="R673" s="148"/>
      <c r="S673" s="148"/>
      <c r="T673" s="148"/>
      <c r="U673" s="148"/>
      <c r="V673" s="148"/>
      <c r="W673" s="148"/>
      <c r="X673" s="148"/>
      <c r="Y673" s="148"/>
      <c r="AC673" s="148"/>
      <c r="AE673" s="326"/>
      <c r="AF673" s="301"/>
      <c r="AG673" s="148"/>
    </row>
    <row r="674" spans="1:33" s="58" customFormat="1">
      <c r="A674" s="51"/>
      <c r="B674" s="51"/>
      <c r="C674" s="51"/>
      <c r="D674" s="51"/>
      <c r="E674" s="64"/>
      <c r="F674" s="65"/>
      <c r="G674" s="65"/>
      <c r="H674" s="65"/>
      <c r="I674" s="292"/>
      <c r="J674" s="292"/>
      <c r="K674" s="148"/>
      <c r="L674" s="148"/>
      <c r="M674" s="148"/>
      <c r="N674" s="148"/>
      <c r="O674" s="148"/>
      <c r="P674" s="148"/>
      <c r="Q674" s="148"/>
      <c r="R674" s="148"/>
      <c r="S674" s="148"/>
      <c r="T674" s="148"/>
      <c r="U674" s="148"/>
      <c r="V674" s="148"/>
      <c r="W674" s="148"/>
      <c r="X674" s="148"/>
      <c r="Y674" s="148"/>
      <c r="AC674" s="148"/>
      <c r="AE674" s="326"/>
      <c r="AF674" s="301"/>
      <c r="AG674" s="148"/>
    </row>
    <row r="675" spans="1:33" s="58" customFormat="1">
      <c r="A675" s="51"/>
      <c r="B675" s="51"/>
      <c r="C675" s="51"/>
      <c r="D675" s="51"/>
      <c r="E675" s="64"/>
      <c r="F675" s="65"/>
      <c r="G675" s="65"/>
      <c r="H675" s="65"/>
      <c r="I675" s="292"/>
      <c r="J675" s="292"/>
      <c r="K675" s="148"/>
      <c r="L675" s="148"/>
      <c r="M675" s="148"/>
      <c r="N675" s="148"/>
      <c r="O675" s="148"/>
      <c r="P675" s="148"/>
      <c r="Q675" s="148"/>
      <c r="R675" s="148"/>
      <c r="S675" s="148"/>
      <c r="T675" s="148"/>
      <c r="U675" s="148"/>
      <c r="V675" s="148"/>
      <c r="W675" s="148"/>
      <c r="X675" s="148"/>
      <c r="Y675" s="148"/>
      <c r="AC675" s="148"/>
      <c r="AE675" s="326"/>
      <c r="AF675" s="301"/>
      <c r="AG675" s="148"/>
    </row>
    <row r="676" spans="1:33" s="58" customFormat="1">
      <c r="A676" s="51"/>
      <c r="B676" s="51"/>
      <c r="C676" s="51"/>
      <c r="D676" s="51"/>
      <c r="E676" s="64"/>
      <c r="F676" s="65"/>
      <c r="G676" s="65"/>
      <c r="H676" s="65"/>
      <c r="I676" s="292"/>
      <c r="J676" s="292"/>
      <c r="K676" s="148"/>
      <c r="L676" s="148"/>
      <c r="M676" s="148"/>
      <c r="N676" s="148"/>
      <c r="O676" s="148"/>
      <c r="P676" s="148"/>
      <c r="Q676" s="148"/>
      <c r="R676" s="148"/>
      <c r="S676" s="148"/>
      <c r="T676" s="148"/>
      <c r="U676" s="148"/>
      <c r="V676" s="148"/>
      <c r="W676" s="148"/>
      <c r="X676" s="148"/>
      <c r="Y676" s="148"/>
      <c r="AC676" s="148"/>
      <c r="AE676" s="326"/>
      <c r="AF676" s="301"/>
      <c r="AG676" s="148"/>
    </row>
    <row r="677" spans="1:33" s="58" customFormat="1">
      <c r="A677" s="51"/>
      <c r="B677" s="51"/>
      <c r="C677" s="51"/>
      <c r="D677" s="51"/>
      <c r="E677" s="64"/>
      <c r="F677" s="65"/>
      <c r="G677" s="65"/>
      <c r="H677" s="65"/>
      <c r="I677" s="292"/>
      <c r="J677" s="292"/>
      <c r="K677" s="148"/>
      <c r="L677" s="148"/>
      <c r="M677" s="148"/>
      <c r="N677" s="148"/>
      <c r="O677" s="148"/>
      <c r="P677" s="148"/>
      <c r="Q677" s="148"/>
      <c r="R677" s="148"/>
      <c r="S677" s="148"/>
      <c r="T677" s="148"/>
      <c r="U677" s="148"/>
      <c r="V677" s="148"/>
      <c r="W677" s="148"/>
      <c r="X677" s="148"/>
      <c r="Y677" s="148"/>
      <c r="AC677" s="148"/>
      <c r="AE677" s="326"/>
      <c r="AF677" s="301"/>
      <c r="AG677" s="148"/>
    </row>
    <row r="678" spans="1:33" s="58" customFormat="1">
      <c r="A678" s="51"/>
      <c r="B678" s="51"/>
      <c r="C678" s="51"/>
      <c r="D678" s="51"/>
      <c r="E678" s="64"/>
      <c r="F678" s="65"/>
      <c r="G678" s="65"/>
      <c r="H678" s="65"/>
      <c r="I678" s="292"/>
      <c r="J678" s="292"/>
      <c r="K678" s="148"/>
      <c r="L678" s="148"/>
      <c r="M678" s="148"/>
      <c r="N678" s="148"/>
      <c r="O678" s="148"/>
      <c r="P678" s="148"/>
      <c r="Q678" s="148"/>
      <c r="R678" s="148"/>
      <c r="S678" s="148"/>
      <c r="T678" s="148"/>
      <c r="U678" s="148"/>
      <c r="V678" s="148"/>
      <c r="W678" s="148"/>
      <c r="X678" s="148"/>
      <c r="Y678" s="148"/>
      <c r="AC678" s="148"/>
      <c r="AE678" s="326"/>
      <c r="AF678" s="301"/>
      <c r="AG678" s="148"/>
    </row>
    <row r="679" spans="1:33" s="58" customFormat="1">
      <c r="A679" s="51"/>
      <c r="B679" s="51"/>
      <c r="C679" s="51"/>
      <c r="D679" s="51"/>
      <c r="E679" s="64"/>
      <c r="F679" s="65"/>
      <c r="G679" s="65"/>
      <c r="H679" s="65"/>
      <c r="I679" s="292"/>
      <c r="J679" s="292"/>
      <c r="K679" s="148"/>
      <c r="L679" s="148"/>
      <c r="M679" s="148"/>
      <c r="N679" s="148"/>
      <c r="O679" s="148"/>
      <c r="P679" s="148"/>
      <c r="Q679" s="148"/>
      <c r="R679" s="148"/>
      <c r="S679" s="148"/>
      <c r="T679" s="148"/>
      <c r="U679" s="148"/>
      <c r="V679" s="148"/>
      <c r="W679" s="148"/>
      <c r="X679" s="148"/>
      <c r="Y679" s="148"/>
      <c r="AC679" s="148"/>
      <c r="AE679" s="326"/>
      <c r="AF679" s="301"/>
      <c r="AG679" s="148"/>
    </row>
    <row r="680" spans="1:33" s="58" customFormat="1">
      <c r="A680" s="51"/>
      <c r="B680" s="51"/>
      <c r="C680" s="51"/>
      <c r="D680" s="51"/>
      <c r="E680" s="64"/>
      <c r="F680" s="65"/>
      <c r="G680" s="65"/>
      <c r="H680" s="65"/>
      <c r="I680" s="292"/>
      <c r="J680" s="292"/>
      <c r="K680" s="148"/>
      <c r="L680" s="148"/>
      <c r="M680" s="148"/>
      <c r="N680" s="148"/>
      <c r="O680" s="148"/>
      <c r="P680" s="148"/>
      <c r="Q680" s="148"/>
      <c r="R680" s="148"/>
      <c r="S680" s="148"/>
      <c r="T680" s="148"/>
      <c r="U680" s="148"/>
      <c r="V680" s="148"/>
      <c r="W680" s="148"/>
      <c r="X680" s="148"/>
      <c r="Y680" s="148"/>
      <c r="AC680" s="148"/>
      <c r="AE680" s="326"/>
      <c r="AF680" s="301"/>
      <c r="AG680" s="148"/>
    </row>
    <row r="681" spans="1:33" s="58" customFormat="1">
      <c r="A681" s="51"/>
      <c r="B681" s="51"/>
      <c r="C681" s="51"/>
      <c r="D681" s="51"/>
      <c r="E681" s="64"/>
      <c r="F681" s="65"/>
      <c r="G681" s="65"/>
      <c r="H681" s="65"/>
      <c r="I681" s="292"/>
      <c r="J681" s="292"/>
      <c r="K681" s="148"/>
      <c r="L681" s="148"/>
      <c r="M681" s="148"/>
      <c r="N681" s="148"/>
      <c r="O681" s="148"/>
      <c r="P681" s="148"/>
      <c r="Q681" s="148"/>
      <c r="R681" s="148"/>
      <c r="S681" s="148"/>
      <c r="T681" s="148"/>
      <c r="U681" s="148"/>
      <c r="V681" s="148"/>
      <c r="W681" s="148"/>
      <c r="X681" s="148"/>
      <c r="Y681" s="148"/>
      <c r="AC681" s="148"/>
      <c r="AE681" s="326"/>
      <c r="AF681" s="301"/>
      <c r="AG681" s="148"/>
    </row>
    <row r="682" spans="1:33" s="58" customFormat="1">
      <c r="A682" s="51"/>
      <c r="B682" s="51"/>
      <c r="C682" s="51"/>
      <c r="D682" s="51"/>
      <c r="E682" s="64"/>
      <c r="F682" s="65"/>
      <c r="G682" s="65"/>
      <c r="H682" s="65"/>
      <c r="I682" s="292"/>
      <c r="J682" s="292"/>
      <c r="K682" s="148"/>
      <c r="L682" s="148"/>
      <c r="M682" s="148"/>
      <c r="N682" s="148"/>
      <c r="O682" s="148"/>
      <c r="P682" s="148"/>
      <c r="Q682" s="148"/>
      <c r="R682" s="148"/>
      <c r="S682" s="148"/>
      <c r="T682" s="148"/>
      <c r="U682" s="148"/>
      <c r="V682" s="148"/>
      <c r="W682" s="148"/>
      <c r="X682" s="148"/>
      <c r="Y682" s="148"/>
      <c r="AC682" s="148"/>
      <c r="AE682" s="326"/>
      <c r="AF682" s="301"/>
      <c r="AG682" s="148"/>
    </row>
    <row r="683" spans="1:33" s="58" customFormat="1">
      <c r="A683" s="51"/>
      <c r="B683" s="51"/>
      <c r="C683" s="51"/>
      <c r="D683" s="51"/>
      <c r="E683" s="64"/>
      <c r="F683" s="65"/>
      <c r="G683" s="65"/>
      <c r="H683" s="65"/>
      <c r="I683" s="292"/>
      <c r="J683" s="292"/>
      <c r="K683" s="148"/>
      <c r="L683" s="148"/>
      <c r="M683" s="148"/>
      <c r="N683" s="148"/>
      <c r="O683" s="148"/>
      <c r="P683" s="148"/>
      <c r="Q683" s="148"/>
      <c r="R683" s="148"/>
      <c r="S683" s="148"/>
      <c r="T683" s="148"/>
      <c r="U683" s="148"/>
      <c r="V683" s="148"/>
      <c r="W683" s="148"/>
      <c r="X683" s="148"/>
      <c r="Y683" s="148"/>
      <c r="AC683" s="148"/>
      <c r="AE683" s="326"/>
      <c r="AF683" s="301"/>
      <c r="AG683" s="148"/>
    </row>
    <row r="684" spans="1:33" s="58" customFormat="1">
      <c r="A684" s="51"/>
      <c r="B684" s="51"/>
      <c r="C684" s="51"/>
      <c r="D684" s="51"/>
      <c r="E684" s="64"/>
      <c r="F684" s="65"/>
      <c r="G684" s="65"/>
      <c r="H684" s="65"/>
      <c r="I684" s="292"/>
      <c r="J684" s="292"/>
      <c r="K684" s="148"/>
      <c r="L684" s="148"/>
      <c r="M684" s="148"/>
      <c r="N684" s="148"/>
      <c r="O684" s="148"/>
      <c r="P684" s="148"/>
      <c r="Q684" s="148"/>
      <c r="R684" s="148"/>
      <c r="S684" s="148"/>
      <c r="T684" s="148"/>
      <c r="U684" s="148"/>
      <c r="V684" s="148"/>
      <c r="W684" s="148"/>
      <c r="X684" s="148"/>
      <c r="Y684" s="148"/>
      <c r="AC684" s="148"/>
      <c r="AE684" s="326"/>
      <c r="AF684" s="301"/>
      <c r="AG684" s="148"/>
    </row>
    <row r="685" spans="1:33" s="58" customFormat="1">
      <c r="A685" s="51"/>
      <c r="B685" s="51"/>
      <c r="C685" s="51"/>
      <c r="D685" s="51"/>
      <c r="E685" s="64"/>
      <c r="F685" s="65"/>
      <c r="G685" s="65"/>
      <c r="H685" s="65"/>
      <c r="I685" s="292"/>
      <c r="J685" s="292"/>
      <c r="K685" s="148"/>
      <c r="L685" s="148"/>
      <c r="M685" s="148"/>
      <c r="N685" s="148"/>
      <c r="O685" s="148"/>
      <c r="P685" s="148"/>
      <c r="Q685" s="148"/>
      <c r="R685" s="148"/>
      <c r="S685" s="148"/>
      <c r="T685" s="148"/>
      <c r="U685" s="148"/>
      <c r="V685" s="148"/>
      <c r="W685" s="148"/>
      <c r="X685" s="148"/>
      <c r="Y685" s="148"/>
      <c r="AC685" s="148"/>
      <c r="AE685" s="326"/>
      <c r="AF685" s="301"/>
      <c r="AG685" s="148"/>
    </row>
    <row r="686" spans="1:33" s="58" customFormat="1">
      <c r="A686" s="51"/>
      <c r="B686" s="51"/>
      <c r="C686" s="51"/>
      <c r="D686" s="51"/>
      <c r="E686" s="64"/>
      <c r="F686" s="65"/>
      <c r="G686" s="65"/>
      <c r="H686" s="65"/>
      <c r="I686" s="292"/>
      <c r="J686" s="292"/>
      <c r="K686" s="148"/>
      <c r="L686" s="148"/>
      <c r="M686" s="148"/>
      <c r="N686" s="148"/>
      <c r="O686" s="148"/>
      <c r="P686" s="148"/>
      <c r="Q686" s="148"/>
      <c r="R686" s="148"/>
      <c r="S686" s="148"/>
      <c r="T686" s="148"/>
      <c r="U686" s="148"/>
      <c r="V686" s="148"/>
      <c r="W686" s="148"/>
      <c r="X686" s="148"/>
      <c r="Y686" s="148"/>
      <c r="AC686" s="148"/>
      <c r="AE686" s="326"/>
      <c r="AF686" s="301"/>
      <c r="AG686" s="148"/>
    </row>
    <row r="687" spans="1:33" s="58" customFormat="1">
      <c r="A687" s="51"/>
      <c r="B687" s="51"/>
      <c r="C687" s="51"/>
      <c r="D687" s="51"/>
      <c r="E687" s="64"/>
      <c r="F687" s="65"/>
      <c r="G687" s="65"/>
      <c r="H687" s="65"/>
      <c r="I687" s="292"/>
      <c r="J687" s="292"/>
      <c r="K687" s="148"/>
      <c r="L687" s="148"/>
      <c r="M687" s="148"/>
      <c r="N687" s="148"/>
      <c r="O687" s="148"/>
      <c r="P687" s="148"/>
      <c r="Q687" s="148"/>
      <c r="R687" s="148"/>
      <c r="S687" s="148"/>
      <c r="T687" s="148"/>
      <c r="U687" s="148"/>
      <c r="V687" s="148"/>
      <c r="W687" s="148"/>
      <c r="X687" s="148"/>
      <c r="Y687" s="148"/>
      <c r="AC687" s="148"/>
      <c r="AE687" s="326"/>
      <c r="AF687" s="301"/>
      <c r="AG687" s="148"/>
    </row>
    <row r="688" spans="1:33" s="58" customFormat="1">
      <c r="A688" s="51"/>
      <c r="B688" s="51"/>
      <c r="C688" s="51"/>
      <c r="D688" s="51"/>
      <c r="E688" s="64"/>
      <c r="F688" s="65"/>
      <c r="G688" s="65"/>
      <c r="H688" s="65"/>
      <c r="I688" s="292"/>
      <c r="J688" s="292"/>
      <c r="K688" s="148"/>
      <c r="L688" s="148"/>
      <c r="M688" s="148"/>
      <c r="N688" s="148"/>
      <c r="O688" s="148"/>
      <c r="P688" s="148"/>
      <c r="Q688" s="148"/>
      <c r="R688" s="148"/>
      <c r="S688" s="148"/>
      <c r="T688" s="148"/>
      <c r="U688" s="148"/>
      <c r="V688" s="148"/>
      <c r="W688" s="148"/>
      <c r="X688" s="148"/>
      <c r="Y688" s="148"/>
      <c r="AC688" s="148"/>
      <c r="AE688" s="326"/>
      <c r="AF688" s="301"/>
      <c r="AG688" s="148"/>
    </row>
    <row r="689" spans="1:33" s="58" customFormat="1">
      <c r="A689" s="51"/>
      <c r="B689" s="51"/>
      <c r="C689" s="51"/>
      <c r="D689" s="51"/>
      <c r="E689" s="64"/>
      <c r="F689" s="65"/>
      <c r="G689" s="65"/>
      <c r="H689" s="65"/>
      <c r="I689" s="292"/>
      <c r="J689" s="292"/>
      <c r="K689" s="148"/>
      <c r="L689" s="148"/>
      <c r="M689" s="148"/>
      <c r="N689" s="148"/>
      <c r="O689" s="148"/>
      <c r="P689" s="148"/>
      <c r="Q689" s="148"/>
      <c r="R689" s="148"/>
      <c r="S689" s="148"/>
      <c r="T689" s="148"/>
      <c r="U689" s="148"/>
      <c r="V689" s="148"/>
      <c r="W689" s="148"/>
      <c r="X689" s="148"/>
      <c r="Y689" s="148"/>
      <c r="AC689" s="148"/>
      <c r="AE689" s="326"/>
      <c r="AF689" s="301"/>
      <c r="AG689" s="148"/>
    </row>
    <row r="690" spans="1:33" s="58" customFormat="1">
      <c r="A690" s="51"/>
      <c r="B690" s="51"/>
      <c r="C690" s="51"/>
      <c r="D690" s="51"/>
      <c r="E690" s="64"/>
      <c r="F690" s="65"/>
      <c r="G690" s="65"/>
      <c r="H690" s="65"/>
      <c r="I690" s="292"/>
      <c r="J690" s="292"/>
      <c r="K690" s="148"/>
      <c r="L690" s="148"/>
      <c r="M690" s="148"/>
      <c r="N690" s="148"/>
      <c r="O690" s="148"/>
      <c r="P690" s="148"/>
      <c r="Q690" s="148"/>
      <c r="R690" s="148"/>
      <c r="S690" s="148"/>
      <c r="T690" s="148"/>
      <c r="U690" s="148"/>
      <c r="V690" s="148"/>
      <c r="W690" s="148"/>
      <c r="X690" s="148"/>
      <c r="Y690" s="148"/>
      <c r="AC690" s="148"/>
      <c r="AE690" s="326"/>
      <c r="AF690" s="301"/>
      <c r="AG690" s="148"/>
    </row>
    <row r="691" spans="1:33" s="58" customFormat="1">
      <c r="A691" s="51"/>
      <c r="B691" s="51"/>
      <c r="C691" s="51"/>
      <c r="D691" s="51"/>
      <c r="E691" s="64"/>
      <c r="F691" s="65"/>
      <c r="G691" s="65"/>
      <c r="H691" s="65"/>
      <c r="I691" s="292"/>
      <c r="J691" s="292"/>
      <c r="K691" s="148"/>
      <c r="L691" s="148"/>
      <c r="M691" s="148"/>
      <c r="N691" s="148"/>
      <c r="O691" s="148"/>
      <c r="P691" s="148"/>
      <c r="Q691" s="148"/>
      <c r="R691" s="148"/>
      <c r="S691" s="148"/>
      <c r="T691" s="148"/>
      <c r="U691" s="148"/>
      <c r="V691" s="148"/>
      <c r="W691" s="148"/>
      <c r="X691" s="148"/>
      <c r="Y691" s="148"/>
      <c r="AC691" s="148"/>
      <c r="AE691" s="326"/>
      <c r="AF691" s="301"/>
      <c r="AG691" s="148"/>
    </row>
    <row r="692" spans="1:33" s="58" customFormat="1">
      <c r="A692" s="51"/>
      <c r="B692" s="51"/>
      <c r="C692" s="51"/>
      <c r="D692" s="51"/>
      <c r="E692" s="64"/>
      <c r="F692" s="65"/>
      <c r="G692" s="65"/>
      <c r="H692" s="65"/>
      <c r="I692" s="292"/>
      <c r="J692" s="292"/>
      <c r="K692" s="148"/>
      <c r="L692" s="148"/>
      <c r="M692" s="148"/>
      <c r="N692" s="148"/>
      <c r="O692" s="148"/>
      <c r="P692" s="148"/>
      <c r="Q692" s="148"/>
      <c r="R692" s="148"/>
      <c r="S692" s="148"/>
      <c r="T692" s="148"/>
      <c r="U692" s="148"/>
      <c r="V692" s="148"/>
      <c r="W692" s="148"/>
      <c r="X692" s="148"/>
      <c r="Y692" s="148"/>
      <c r="AC692" s="148"/>
      <c r="AE692" s="326"/>
      <c r="AF692" s="301"/>
      <c r="AG692" s="148"/>
    </row>
    <row r="693" spans="1:33" s="58" customFormat="1">
      <c r="A693" s="51"/>
      <c r="B693" s="51"/>
      <c r="C693" s="51"/>
      <c r="D693" s="51"/>
      <c r="E693" s="64"/>
      <c r="F693" s="65"/>
      <c r="G693" s="65"/>
      <c r="H693" s="65"/>
      <c r="I693" s="292"/>
      <c r="J693" s="292"/>
      <c r="K693" s="148"/>
      <c r="L693" s="148"/>
      <c r="M693" s="148"/>
      <c r="N693" s="148"/>
      <c r="O693" s="148"/>
      <c r="P693" s="148"/>
      <c r="Q693" s="148"/>
      <c r="R693" s="148"/>
      <c r="S693" s="148"/>
      <c r="T693" s="148"/>
      <c r="U693" s="148"/>
      <c r="V693" s="148"/>
      <c r="W693" s="148"/>
      <c r="X693" s="148"/>
      <c r="Y693" s="148"/>
      <c r="AC693" s="148"/>
      <c r="AE693" s="326"/>
      <c r="AF693" s="301"/>
      <c r="AG693" s="148"/>
    </row>
    <row r="694" spans="1:33" s="58" customFormat="1">
      <c r="A694" s="51"/>
      <c r="B694" s="51"/>
      <c r="C694" s="51"/>
      <c r="D694" s="51"/>
      <c r="E694" s="64"/>
      <c r="F694" s="65"/>
      <c r="G694" s="65"/>
      <c r="H694" s="65"/>
      <c r="I694" s="292"/>
      <c r="J694" s="292"/>
      <c r="K694" s="148"/>
      <c r="L694" s="148"/>
      <c r="M694" s="148"/>
      <c r="N694" s="148"/>
      <c r="O694" s="148"/>
      <c r="P694" s="148"/>
      <c r="Q694" s="148"/>
      <c r="R694" s="148"/>
      <c r="S694" s="148"/>
      <c r="T694" s="148"/>
      <c r="U694" s="148"/>
      <c r="V694" s="148"/>
      <c r="W694" s="148"/>
      <c r="X694" s="148"/>
      <c r="Y694" s="148"/>
      <c r="AC694" s="148"/>
      <c r="AE694" s="326"/>
      <c r="AF694" s="301"/>
      <c r="AG694" s="148"/>
    </row>
    <row r="695" spans="1:33" s="58" customFormat="1">
      <c r="A695" s="51"/>
      <c r="B695" s="51"/>
      <c r="C695" s="51"/>
      <c r="D695" s="51"/>
      <c r="E695" s="64"/>
      <c r="F695" s="65"/>
      <c r="G695" s="65"/>
      <c r="H695" s="65"/>
      <c r="I695" s="292"/>
      <c r="J695" s="292"/>
      <c r="K695" s="148"/>
      <c r="L695" s="148"/>
      <c r="M695" s="148"/>
      <c r="N695" s="148"/>
      <c r="O695" s="148"/>
      <c r="P695" s="148"/>
      <c r="Q695" s="148"/>
      <c r="R695" s="148"/>
      <c r="S695" s="148"/>
      <c r="T695" s="148"/>
      <c r="U695" s="148"/>
      <c r="V695" s="148"/>
      <c r="W695" s="148"/>
      <c r="X695" s="148"/>
      <c r="Y695" s="148"/>
      <c r="AC695" s="148"/>
      <c r="AE695" s="326"/>
      <c r="AF695" s="301"/>
      <c r="AG695" s="148"/>
    </row>
    <row r="696" spans="1:33" s="58" customFormat="1">
      <c r="A696" s="51"/>
      <c r="B696" s="51"/>
      <c r="C696" s="51"/>
      <c r="D696" s="51"/>
      <c r="E696" s="64"/>
      <c r="F696" s="65"/>
      <c r="G696" s="65"/>
      <c r="H696" s="65"/>
      <c r="I696" s="292"/>
      <c r="J696" s="292"/>
      <c r="K696" s="148"/>
      <c r="L696" s="148"/>
      <c r="M696" s="148"/>
      <c r="N696" s="148"/>
      <c r="O696" s="148"/>
      <c r="P696" s="148"/>
      <c r="Q696" s="148"/>
      <c r="R696" s="148"/>
      <c r="S696" s="148"/>
      <c r="T696" s="148"/>
      <c r="U696" s="148"/>
      <c r="V696" s="148"/>
      <c r="W696" s="148"/>
      <c r="X696" s="148"/>
      <c r="Y696" s="148"/>
      <c r="AC696" s="148"/>
      <c r="AE696" s="326"/>
      <c r="AF696" s="301"/>
      <c r="AG696" s="148"/>
    </row>
    <row r="697" spans="1:33" s="58" customFormat="1">
      <c r="A697" s="51"/>
      <c r="B697" s="51"/>
      <c r="C697" s="51"/>
      <c r="D697" s="51"/>
      <c r="E697" s="64"/>
      <c r="F697" s="65"/>
      <c r="G697" s="65"/>
      <c r="H697" s="65"/>
      <c r="I697" s="292"/>
      <c r="J697" s="292"/>
      <c r="K697" s="148"/>
      <c r="L697" s="148"/>
      <c r="M697" s="148"/>
      <c r="N697" s="148"/>
      <c r="O697" s="148"/>
      <c r="P697" s="148"/>
      <c r="Q697" s="148"/>
      <c r="R697" s="148"/>
      <c r="S697" s="148"/>
      <c r="T697" s="148"/>
      <c r="U697" s="148"/>
      <c r="V697" s="148"/>
      <c r="W697" s="148"/>
      <c r="X697" s="148"/>
      <c r="Y697" s="148"/>
      <c r="AC697" s="148"/>
      <c r="AE697" s="326"/>
      <c r="AF697" s="301"/>
      <c r="AG697" s="148"/>
    </row>
    <row r="698" spans="1:33" s="58" customFormat="1">
      <c r="A698" s="51"/>
      <c r="B698" s="51"/>
      <c r="C698" s="51"/>
      <c r="D698" s="51"/>
      <c r="E698" s="64"/>
      <c r="F698" s="65"/>
      <c r="G698" s="65"/>
      <c r="H698" s="65"/>
      <c r="I698" s="292"/>
      <c r="J698" s="292"/>
      <c r="K698" s="148"/>
      <c r="L698" s="148"/>
      <c r="M698" s="148"/>
      <c r="N698" s="148"/>
      <c r="O698" s="148"/>
      <c r="P698" s="148"/>
      <c r="Q698" s="148"/>
      <c r="R698" s="148"/>
      <c r="S698" s="148"/>
      <c r="T698" s="148"/>
      <c r="U698" s="148"/>
      <c r="V698" s="148"/>
      <c r="W698" s="148"/>
      <c r="X698" s="148"/>
      <c r="Y698" s="148"/>
      <c r="AC698" s="148"/>
      <c r="AE698" s="326"/>
      <c r="AF698" s="301"/>
      <c r="AG698" s="148"/>
    </row>
    <row r="699" spans="1:33" s="58" customFormat="1">
      <c r="A699" s="51"/>
      <c r="B699" s="51"/>
      <c r="C699" s="51"/>
      <c r="D699" s="51"/>
      <c r="E699" s="64"/>
      <c r="F699" s="65"/>
      <c r="G699" s="65"/>
      <c r="H699" s="65"/>
      <c r="I699" s="292"/>
      <c r="J699" s="292"/>
      <c r="K699" s="148"/>
      <c r="L699" s="148"/>
      <c r="M699" s="148"/>
      <c r="N699" s="148"/>
      <c r="O699" s="148"/>
      <c r="P699" s="148"/>
      <c r="Q699" s="148"/>
      <c r="R699" s="148"/>
      <c r="S699" s="148"/>
      <c r="T699" s="148"/>
      <c r="U699" s="148"/>
      <c r="V699" s="148"/>
      <c r="W699" s="148"/>
      <c r="X699" s="148"/>
      <c r="Y699" s="148"/>
      <c r="AC699" s="148"/>
      <c r="AE699" s="326"/>
      <c r="AF699" s="301"/>
      <c r="AG699" s="148"/>
    </row>
    <row r="700" spans="1:33" s="58" customFormat="1">
      <c r="A700" s="51"/>
      <c r="B700" s="51"/>
      <c r="C700" s="51"/>
      <c r="D700" s="51"/>
      <c r="E700" s="64"/>
      <c r="F700" s="65"/>
      <c r="G700" s="65"/>
      <c r="H700" s="65"/>
      <c r="I700" s="292"/>
      <c r="J700" s="292"/>
      <c r="K700" s="148"/>
      <c r="L700" s="148"/>
      <c r="M700" s="148"/>
      <c r="N700" s="148"/>
      <c r="O700" s="148"/>
      <c r="P700" s="148"/>
      <c r="Q700" s="148"/>
      <c r="R700" s="148"/>
      <c r="S700" s="148"/>
      <c r="T700" s="148"/>
      <c r="U700" s="148"/>
      <c r="V700" s="148"/>
      <c r="W700" s="148"/>
      <c r="X700" s="148"/>
      <c r="Y700" s="148"/>
      <c r="AC700" s="148"/>
      <c r="AE700" s="326"/>
      <c r="AF700" s="301"/>
      <c r="AG700" s="148"/>
    </row>
    <row r="701" spans="1:33" s="58" customFormat="1">
      <c r="A701" s="51"/>
      <c r="B701" s="51"/>
      <c r="C701" s="51"/>
      <c r="D701" s="51"/>
      <c r="E701" s="64"/>
      <c r="F701" s="65"/>
      <c r="G701" s="65"/>
      <c r="H701" s="65"/>
      <c r="I701" s="292"/>
      <c r="J701" s="292"/>
      <c r="K701" s="148"/>
      <c r="L701" s="148"/>
      <c r="M701" s="148"/>
      <c r="N701" s="148"/>
      <c r="O701" s="148"/>
      <c r="P701" s="148"/>
      <c r="Q701" s="148"/>
      <c r="R701" s="148"/>
      <c r="S701" s="148"/>
      <c r="T701" s="148"/>
      <c r="U701" s="148"/>
      <c r="V701" s="148"/>
      <c r="W701" s="148"/>
      <c r="X701" s="148"/>
      <c r="Y701" s="148"/>
      <c r="AC701" s="148"/>
      <c r="AE701" s="326"/>
      <c r="AF701" s="301"/>
      <c r="AG701" s="148"/>
    </row>
    <row r="702" spans="1:33" s="58" customFormat="1">
      <c r="A702" s="51"/>
      <c r="B702" s="51"/>
      <c r="C702" s="51"/>
      <c r="D702" s="51"/>
      <c r="E702" s="64"/>
      <c r="F702" s="65"/>
      <c r="G702" s="65"/>
      <c r="H702" s="65"/>
      <c r="I702" s="292"/>
      <c r="J702" s="292"/>
      <c r="K702" s="148"/>
      <c r="L702" s="148"/>
      <c r="M702" s="148"/>
      <c r="N702" s="148"/>
      <c r="O702" s="148"/>
      <c r="P702" s="148"/>
      <c r="Q702" s="148"/>
      <c r="R702" s="148"/>
      <c r="S702" s="148"/>
      <c r="T702" s="148"/>
      <c r="U702" s="148"/>
      <c r="V702" s="148"/>
      <c r="W702" s="148"/>
      <c r="X702" s="148"/>
      <c r="Y702" s="148"/>
      <c r="AC702" s="148"/>
      <c r="AE702" s="326"/>
      <c r="AF702" s="301"/>
      <c r="AG702" s="148"/>
    </row>
    <row r="703" spans="1:33" s="58" customFormat="1">
      <c r="A703" s="51"/>
      <c r="B703" s="51"/>
      <c r="C703" s="51"/>
      <c r="D703" s="51"/>
      <c r="E703" s="64"/>
      <c r="F703" s="65"/>
      <c r="G703" s="65"/>
      <c r="H703" s="65"/>
      <c r="I703" s="292"/>
      <c r="J703" s="292"/>
      <c r="K703" s="148"/>
      <c r="L703" s="148"/>
      <c r="M703" s="148"/>
      <c r="N703" s="148"/>
      <c r="O703" s="148"/>
      <c r="P703" s="148"/>
      <c r="Q703" s="148"/>
      <c r="R703" s="148"/>
      <c r="S703" s="148"/>
      <c r="T703" s="148"/>
      <c r="U703" s="148"/>
      <c r="V703" s="148"/>
      <c r="W703" s="148"/>
      <c r="X703" s="148"/>
      <c r="Y703" s="148"/>
      <c r="AC703" s="148"/>
      <c r="AE703" s="326"/>
      <c r="AF703" s="301"/>
      <c r="AG703" s="148"/>
    </row>
    <row r="704" spans="1:33" s="58" customFormat="1">
      <c r="A704" s="51"/>
      <c r="B704" s="51"/>
      <c r="C704" s="51"/>
      <c r="D704" s="51"/>
      <c r="E704" s="64"/>
      <c r="F704" s="65"/>
      <c r="G704" s="65"/>
      <c r="H704" s="65"/>
      <c r="I704" s="292"/>
      <c r="J704" s="292"/>
      <c r="K704" s="148"/>
      <c r="L704" s="148"/>
      <c r="M704" s="148"/>
      <c r="N704" s="148"/>
      <c r="O704" s="148"/>
      <c r="P704" s="148"/>
      <c r="Q704" s="148"/>
      <c r="R704" s="148"/>
      <c r="S704" s="148"/>
      <c r="T704" s="148"/>
      <c r="U704" s="148"/>
      <c r="V704" s="148"/>
      <c r="W704" s="148"/>
      <c r="X704" s="148"/>
      <c r="Y704" s="148"/>
      <c r="AC704" s="148"/>
      <c r="AE704" s="326"/>
      <c r="AF704" s="301"/>
      <c r="AG704" s="148"/>
    </row>
    <row r="705" spans="1:33" s="58" customFormat="1">
      <c r="A705" s="51"/>
      <c r="B705" s="51"/>
      <c r="C705" s="51"/>
      <c r="D705" s="51"/>
      <c r="E705" s="64"/>
      <c r="F705" s="65"/>
      <c r="G705" s="65"/>
      <c r="H705" s="65"/>
      <c r="I705" s="292"/>
      <c r="J705" s="292"/>
      <c r="K705" s="148"/>
      <c r="L705" s="148"/>
      <c r="M705" s="148"/>
      <c r="N705" s="148"/>
      <c r="O705" s="148"/>
      <c r="P705" s="148"/>
      <c r="Q705" s="148"/>
      <c r="R705" s="148"/>
      <c r="S705" s="148"/>
      <c r="T705" s="148"/>
      <c r="U705" s="148"/>
      <c r="V705" s="148"/>
      <c r="W705" s="148"/>
      <c r="X705" s="148"/>
      <c r="Y705" s="148"/>
      <c r="AC705" s="148"/>
      <c r="AE705" s="326"/>
      <c r="AF705" s="301"/>
      <c r="AG705" s="148"/>
    </row>
    <row r="706" spans="1:33" s="58" customFormat="1">
      <c r="A706" s="51"/>
      <c r="B706" s="51"/>
      <c r="C706" s="51"/>
      <c r="D706" s="51"/>
      <c r="E706" s="64"/>
      <c r="F706" s="65"/>
      <c r="G706" s="65"/>
      <c r="H706" s="65"/>
      <c r="I706" s="292"/>
      <c r="J706" s="292"/>
      <c r="K706" s="148"/>
      <c r="L706" s="148"/>
      <c r="M706" s="148"/>
      <c r="N706" s="148"/>
      <c r="O706" s="148"/>
      <c r="P706" s="148"/>
      <c r="Q706" s="148"/>
      <c r="R706" s="148"/>
      <c r="S706" s="148"/>
      <c r="T706" s="148"/>
      <c r="U706" s="148"/>
      <c r="V706" s="148"/>
      <c r="W706" s="148"/>
      <c r="X706" s="148"/>
      <c r="Y706" s="148"/>
      <c r="AC706" s="148"/>
      <c r="AE706" s="326"/>
      <c r="AF706" s="301"/>
      <c r="AG706" s="148"/>
    </row>
    <row r="707" spans="1:33" s="58" customFormat="1">
      <c r="A707" s="51"/>
      <c r="B707" s="51"/>
      <c r="C707" s="51"/>
      <c r="D707" s="51"/>
      <c r="E707" s="64"/>
      <c r="F707" s="65"/>
      <c r="G707" s="65"/>
      <c r="H707" s="65"/>
      <c r="I707" s="292"/>
      <c r="J707" s="292"/>
      <c r="K707" s="148"/>
      <c r="L707" s="148"/>
      <c r="M707" s="148"/>
      <c r="N707" s="148"/>
      <c r="O707" s="148"/>
      <c r="P707" s="148"/>
      <c r="Q707" s="148"/>
      <c r="R707" s="148"/>
      <c r="S707" s="148"/>
      <c r="T707" s="148"/>
      <c r="U707" s="148"/>
      <c r="V707" s="148"/>
      <c r="W707" s="148"/>
      <c r="X707" s="148"/>
      <c r="Y707" s="148"/>
      <c r="AC707" s="148"/>
      <c r="AE707" s="326"/>
      <c r="AF707" s="301"/>
      <c r="AG707" s="148"/>
    </row>
    <row r="708" spans="1:33" s="58" customFormat="1">
      <c r="A708" s="51"/>
      <c r="B708" s="51"/>
      <c r="C708" s="51"/>
      <c r="D708" s="51"/>
      <c r="E708" s="64"/>
      <c r="F708" s="65"/>
      <c r="G708" s="65"/>
      <c r="H708" s="65"/>
      <c r="I708" s="292"/>
      <c r="J708" s="292"/>
      <c r="K708" s="148"/>
      <c r="L708" s="148"/>
      <c r="M708" s="148"/>
      <c r="N708" s="148"/>
      <c r="O708" s="148"/>
      <c r="P708" s="148"/>
      <c r="Q708" s="148"/>
      <c r="R708" s="148"/>
      <c r="S708" s="148"/>
      <c r="T708" s="148"/>
      <c r="U708" s="148"/>
      <c r="V708" s="148"/>
      <c r="W708" s="148"/>
      <c r="X708" s="148"/>
      <c r="Y708" s="148"/>
      <c r="AC708" s="148"/>
      <c r="AE708" s="326"/>
      <c r="AF708" s="301"/>
      <c r="AG708" s="148"/>
    </row>
    <row r="709" spans="1:33" s="58" customFormat="1">
      <c r="A709" s="51"/>
      <c r="B709" s="51"/>
      <c r="C709" s="51"/>
      <c r="D709" s="51"/>
      <c r="E709" s="64"/>
      <c r="F709" s="65"/>
      <c r="G709" s="65"/>
      <c r="H709" s="65"/>
      <c r="I709" s="292"/>
      <c r="J709" s="292"/>
      <c r="K709" s="148"/>
      <c r="L709" s="148"/>
      <c r="M709" s="148"/>
      <c r="N709" s="148"/>
      <c r="O709" s="148"/>
      <c r="P709" s="148"/>
      <c r="Q709" s="148"/>
      <c r="R709" s="148"/>
      <c r="S709" s="148"/>
      <c r="T709" s="148"/>
      <c r="U709" s="148"/>
      <c r="V709" s="148"/>
      <c r="W709" s="148"/>
      <c r="X709" s="148"/>
      <c r="Y709" s="148"/>
      <c r="AC709" s="148"/>
      <c r="AE709" s="326"/>
      <c r="AF709" s="301"/>
      <c r="AG709" s="148"/>
    </row>
    <row r="710" spans="1:33" s="58" customFormat="1">
      <c r="A710" s="51"/>
      <c r="B710" s="51"/>
      <c r="C710" s="51"/>
      <c r="D710" s="51"/>
      <c r="E710" s="64"/>
      <c r="F710" s="65"/>
      <c r="G710" s="65"/>
      <c r="H710" s="65"/>
      <c r="I710" s="292"/>
      <c r="J710" s="292"/>
      <c r="K710" s="148"/>
      <c r="L710" s="148"/>
      <c r="M710" s="148"/>
      <c r="N710" s="148"/>
      <c r="O710" s="148"/>
      <c r="P710" s="148"/>
      <c r="Q710" s="148"/>
      <c r="R710" s="148"/>
      <c r="S710" s="148"/>
      <c r="T710" s="148"/>
      <c r="U710" s="148"/>
      <c r="V710" s="148"/>
      <c r="W710" s="148"/>
      <c r="X710" s="148"/>
      <c r="Y710" s="148"/>
      <c r="AC710" s="148"/>
      <c r="AE710" s="326"/>
      <c r="AF710" s="301"/>
      <c r="AG710" s="148"/>
    </row>
    <row r="711" spans="1:33" s="58" customFormat="1">
      <c r="A711" s="51"/>
      <c r="B711" s="51"/>
      <c r="C711" s="51"/>
      <c r="D711" s="51"/>
      <c r="E711" s="64"/>
      <c r="F711" s="65"/>
      <c r="G711" s="65"/>
      <c r="H711" s="65"/>
      <c r="I711" s="292"/>
      <c r="J711" s="292"/>
      <c r="K711" s="148"/>
      <c r="L711" s="148"/>
      <c r="M711" s="148"/>
      <c r="N711" s="148"/>
      <c r="O711" s="148"/>
      <c r="P711" s="148"/>
      <c r="Q711" s="148"/>
      <c r="R711" s="148"/>
      <c r="S711" s="148"/>
      <c r="T711" s="148"/>
      <c r="U711" s="148"/>
      <c r="V711" s="148"/>
      <c r="W711" s="148"/>
      <c r="X711" s="148"/>
      <c r="Y711" s="148"/>
      <c r="AC711" s="148"/>
      <c r="AE711" s="326"/>
      <c r="AF711" s="301"/>
      <c r="AG711" s="148"/>
    </row>
    <row r="712" spans="1:33" s="58" customFormat="1">
      <c r="A712" s="51"/>
      <c r="B712" s="51"/>
      <c r="C712" s="51"/>
      <c r="D712" s="51"/>
      <c r="E712" s="64"/>
      <c r="F712" s="65"/>
      <c r="G712" s="65"/>
      <c r="H712" s="65"/>
      <c r="I712" s="292"/>
      <c r="J712" s="292"/>
      <c r="K712" s="148"/>
      <c r="L712" s="148"/>
      <c r="M712" s="148"/>
      <c r="N712" s="148"/>
      <c r="O712" s="148"/>
      <c r="P712" s="148"/>
      <c r="Q712" s="148"/>
      <c r="R712" s="148"/>
      <c r="S712" s="148"/>
      <c r="T712" s="148"/>
      <c r="U712" s="148"/>
      <c r="V712" s="148"/>
      <c r="W712" s="148"/>
      <c r="X712" s="148"/>
      <c r="Y712" s="148"/>
      <c r="AC712" s="148"/>
      <c r="AE712" s="326"/>
      <c r="AF712" s="301"/>
      <c r="AG712" s="148"/>
    </row>
    <row r="713" spans="1:33" s="58" customFormat="1">
      <c r="A713" s="51"/>
      <c r="B713" s="51"/>
      <c r="C713" s="51"/>
      <c r="D713" s="51"/>
      <c r="E713" s="64"/>
      <c r="F713" s="65"/>
      <c r="G713" s="65"/>
      <c r="H713" s="65"/>
      <c r="I713" s="292"/>
      <c r="J713" s="292"/>
      <c r="K713" s="148"/>
      <c r="L713" s="148"/>
      <c r="M713" s="148"/>
      <c r="N713" s="148"/>
      <c r="O713" s="148"/>
      <c r="P713" s="148"/>
      <c r="Q713" s="148"/>
      <c r="R713" s="148"/>
      <c r="S713" s="148"/>
      <c r="T713" s="148"/>
      <c r="U713" s="148"/>
      <c r="V713" s="148"/>
      <c r="W713" s="148"/>
      <c r="X713" s="148"/>
      <c r="Y713" s="148"/>
      <c r="AC713" s="148"/>
      <c r="AE713" s="326"/>
      <c r="AF713" s="301"/>
      <c r="AG713" s="148"/>
    </row>
    <row r="714" spans="1:33" s="58" customFormat="1">
      <c r="A714" s="51"/>
      <c r="B714" s="51"/>
      <c r="C714" s="51"/>
      <c r="D714" s="51"/>
      <c r="E714" s="64"/>
      <c r="F714" s="65"/>
      <c r="G714" s="65"/>
      <c r="H714" s="65"/>
      <c r="I714" s="292"/>
      <c r="J714" s="292"/>
      <c r="K714" s="148"/>
      <c r="L714" s="148"/>
      <c r="M714" s="148"/>
      <c r="N714" s="148"/>
      <c r="O714" s="148"/>
      <c r="P714" s="148"/>
      <c r="Q714" s="148"/>
      <c r="R714" s="148"/>
      <c r="S714" s="148"/>
      <c r="T714" s="148"/>
      <c r="U714" s="148"/>
      <c r="V714" s="148"/>
      <c r="W714" s="148"/>
      <c r="X714" s="148"/>
      <c r="Y714" s="148"/>
      <c r="AC714" s="148"/>
      <c r="AE714" s="326"/>
      <c r="AF714" s="301"/>
      <c r="AG714" s="148"/>
    </row>
    <row r="715" spans="1:33" s="58" customFormat="1">
      <c r="A715" s="51"/>
      <c r="B715" s="51"/>
      <c r="C715" s="51"/>
      <c r="D715" s="51"/>
      <c r="E715" s="64"/>
      <c r="F715" s="65"/>
      <c r="G715" s="65"/>
      <c r="H715" s="65"/>
      <c r="I715" s="292"/>
      <c r="J715" s="292"/>
      <c r="K715" s="148"/>
      <c r="L715" s="148"/>
      <c r="M715" s="148"/>
      <c r="N715" s="148"/>
      <c r="O715" s="148"/>
      <c r="P715" s="148"/>
      <c r="Q715" s="148"/>
      <c r="R715" s="148"/>
      <c r="S715" s="148"/>
      <c r="T715" s="148"/>
      <c r="U715" s="148"/>
      <c r="V715" s="148"/>
      <c r="W715" s="148"/>
      <c r="X715" s="148"/>
      <c r="Y715" s="148"/>
      <c r="AC715" s="148"/>
      <c r="AE715" s="326"/>
      <c r="AF715" s="301"/>
      <c r="AG715" s="148"/>
    </row>
    <row r="716" spans="1:33" s="58" customFormat="1">
      <c r="A716" s="51"/>
      <c r="B716" s="51"/>
      <c r="C716" s="51"/>
      <c r="D716" s="51"/>
      <c r="E716" s="64"/>
      <c r="F716" s="65"/>
      <c r="G716" s="65"/>
      <c r="H716" s="65"/>
      <c r="I716" s="292"/>
      <c r="J716" s="292"/>
      <c r="K716" s="148"/>
      <c r="L716" s="148"/>
      <c r="M716" s="148"/>
      <c r="N716" s="148"/>
      <c r="O716" s="148"/>
      <c r="P716" s="148"/>
      <c r="Q716" s="148"/>
      <c r="R716" s="148"/>
      <c r="S716" s="148"/>
      <c r="T716" s="148"/>
      <c r="U716" s="148"/>
      <c r="V716" s="148"/>
      <c r="W716" s="148"/>
      <c r="X716" s="148"/>
      <c r="Y716" s="148"/>
      <c r="AC716" s="148"/>
      <c r="AE716" s="326"/>
      <c r="AF716" s="301"/>
      <c r="AG716" s="148"/>
    </row>
    <row r="717" spans="1:33" s="58" customFormat="1">
      <c r="A717" s="51"/>
      <c r="B717" s="51"/>
      <c r="C717" s="51"/>
      <c r="D717" s="51"/>
      <c r="E717" s="64"/>
      <c r="F717" s="65"/>
      <c r="G717" s="65"/>
      <c r="H717" s="65"/>
      <c r="I717" s="292"/>
      <c r="J717" s="292"/>
      <c r="K717" s="148"/>
      <c r="L717" s="148"/>
      <c r="M717" s="148"/>
      <c r="N717" s="148"/>
      <c r="O717" s="148"/>
      <c r="P717" s="148"/>
      <c r="Q717" s="148"/>
      <c r="R717" s="148"/>
      <c r="S717" s="148"/>
      <c r="T717" s="148"/>
      <c r="U717" s="148"/>
      <c r="V717" s="148"/>
      <c r="W717" s="148"/>
      <c r="X717" s="148"/>
      <c r="Y717" s="148"/>
      <c r="AC717" s="148"/>
      <c r="AE717" s="326"/>
      <c r="AF717" s="301"/>
      <c r="AG717" s="148"/>
    </row>
    <row r="718" spans="1:33" s="58" customFormat="1">
      <c r="A718" s="51"/>
      <c r="B718" s="51"/>
      <c r="C718" s="51"/>
      <c r="D718" s="51"/>
      <c r="E718" s="64"/>
      <c r="F718" s="65"/>
      <c r="G718" s="65"/>
      <c r="H718" s="65"/>
      <c r="I718" s="292"/>
      <c r="J718" s="292"/>
      <c r="K718" s="148"/>
      <c r="L718" s="148"/>
      <c r="M718" s="148"/>
      <c r="N718" s="148"/>
      <c r="O718" s="148"/>
      <c r="P718" s="148"/>
      <c r="Q718" s="148"/>
      <c r="R718" s="148"/>
      <c r="S718" s="148"/>
      <c r="T718" s="148"/>
      <c r="U718" s="148"/>
      <c r="V718" s="148"/>
      <c r="W718" s="148"/>
      <c r="X718" s="148"/>
      <c r="Y718" s="148"/>
      <c r="AC718" s="148"/>
      <c r="AE718" s="326"/>
      <c r="AF718" s="301"/>
      <c r="AG718" s="148"/>
    </row>
    <row r="719" spans="1:33" s="58" customFormat="1">
      <c r="A719" s="51"/>
      <c r="B719" s="51"/>
      <c r="C719" s="51"/>
      <c r="D719" s="51"/>
      <c r="E719" s="64"/>
      <c r="F719" s="65"/>
      <c r="G719" s="65"/>
      <c r="H719" s="65"/>
      <c r="I719" s="292"/>
      <c r="J719" s="292"/>
      <c r="K719" s="148"/>
      <c r="L719" s="148"/>
      <c r="M719" s="148"/>
      <c r="N719" s="148"/>
      <c r="O719" s="148"/>
      <c r="P719" s="148"/>
      <c r="Q719" s="148"/>
      <c r="R719" s="148"/>
      <c r="S719" s="148"/>
      <c r="T719" s="148"/>
      <c r="U719" s="148"/>
      <c r="V719" s="148"/>
      <c r="W719" s="148"/>
      <c r="X719" s="148"/>
      <c r="Y719" s="148"/>
      <c r="AC719" s="148"/>
      <c r="AE719" s="326"/>
      <c r="AF719" s="301"/>
      <c r="AG719" s="148"/>
    </row>
    <row r="720" spans="1:33" s="58" customFormat="1">
      <c r="A720" s="51"/>
      <c r="B720" s="51"/>
      <c r="C720" s="51"/>
      <c r="D720" s="51"/>
      <c r="E720" s="64"/>
      <c r="F720" s="65"/>
      <c r="G720" s="65"/>
      <c r="H720" s="65"/>
      <c r="I720" s="292"/>
      <c r="J720" s="292"/>
      <c r="K720" s="148"/>
      <c r="L720" s="148"/>
      <c r="M720" s="148"/>
      <c r="N720" s="148"/>
      <c r="O720" s="148"/>
      <c r="P720" s="148"/>
      <c r="Q720" s="148"/>
      <c r="R720" s="148"/>
      <c r="S720" s="148"/>
      <c r="T720" s="148"/>
      <c r="U720" s="148"/>
      <c r="V720" s="148"/>
      <c r="W720" s="148"/>
      <c r="X720" s="148"/>
      <c r="Y720" s="148"/>
      <c r="AC720" s="148"/>
      <c r="AE720" s="326"/>
      <c r="AF720" s="301"/>
      <c r="AG720" s="148"/>
    </row>
    <row r="721" spans="1:33" s="58" customFormat="1">
      <c r="A721" s="51"/>
      <c r="B721" s="51"/>
      <c r="C721" s="51"/>
      <c r="D721" s="51"/>
      <c r="E721" s="64"/>
      <c r="F721" s="65"/>
      <c r="G721" s="65"/>
      <c r="H721" s="65"/>
      <c r="I721" s="292"/>
      <c r="J721" s="292"/>
      <c r="K721" s="148"/>
      <c r="L721" s="148"/>
      <c r="M721" s="148"/>
      <c r="N721" s="148"/>
      <c r="O721" s="148"/>
      <c r="P721" s="148"/>
      <c r="Q721" s="148"/>
      <c r="R721" s="148"/>
      <c r="S721" s="148"/>
      <c r="T721" s="148"/>
      <c r="U721" s="148"/>
      <c r="V721" s="148"/>
      <c r="W721" s="148"/>
      <c r="X721" s="148"/>
      <c r="Y721" s="148"/>
      <c r="AC721" s="148"/>
      <c r="AE721" s="326"/>
      <c r="AF721" s="301"/>
      <c r="AG721" s="148"/>
    </row>
    <row r="722" spans="1:33" s="58" customFormat="1">
      <c r="A722" s="51"/>
      <c r="B722" s="51"/>
      <c r="C722" s="51"/>
      <c r="D722" s="51"/>
      <c r="E722" s="64"/>
      <c r="F722" s="65"/>
      <c r="G722" s="65"/>
      <c r="H722" s="65"/>
      <c r="I722" s="292"/>
      <c r="J722" s="292"/>
      <c r="K722" s="148"/>
      <c r="L722" s="148"/>
      <c r="M722" s="148"/>
      <c r="N722" s="148"/>
      <c r="O722" s="148"/>
      <c r="P722" s="148"/>
      <c r="Q722" s="148"/>
      <c r="R722" s="148"/>
      <c r="S722" s="148"/>
      <c r="T722" s="148"/>
      <c r="U722" s="148"/>
      <c r="V722" s="148"/>
      <c r="W722" s="148"/>
      <c r="X722" s="148"/>
      <c r="Y722" s="148"/>
      <c r="AC722" s="148"/>
      <c r="AE722" s="326"/>
      <c r="AF722" s="301"/>
      <c r="AG722" s="148"/>
    </row>
    <row r="723" spans="1:33" s="58" customFormat="1">
      <c r="A723" s="51"/>
      <c r="B723" s="51"/>
      <c r="C723" s="51"/>
      <c r="D723" s="51"/>
      <c r="E723" s="64"/>
      <c r="F723" s="65"/>
      <c r="G723" s="65"/>
      <c r="H723" s="65"/>
      <c r="I723" s="292"/>
      <c r="J723" s="292"/>
      <c r="K723" s="148"/>
      <c r="L723" s="148"/>
      <c r="M723" s="148"/>
      <c r="N723" s="148"/>
      <c r="O723" s="148"/>
      <c r="P723" s="148"/>
      <c r="Q723" s="148"/>
      <c r="R723" s="148"/>
      <c r="S723" s="148"/>
      <c r="T723" s="148"/>
      <c r="U723" s="148"/>
      <c r="V723" s="148"/>
      <c r="W723" s="148"/>
      <c r="X723" s="148"/>
      <c r="Y723" s="148"/>
      <c r="AC723" s="148"/>
      <c r="AE723" s="326"/>
      <c r="AF723" s="301"/>
      <c r="AG723" s="148"/>
    </row>
    <row r="724" spans="1:33" s="58" customFormat="1">
      <c r="A724" s="51"/>
      <c r="B724" s="51"/>
      <c r="C724" s="51"/>
      <c r="D724" s="51"/>
      <c r="E724" s="64"/>
      <c r="F724" s="65"/>
      <c r="G724" s="65"/>
      <c r="H724" s="65"/>
      <c r="I724" s="292"/>
      <c r="J724" s="292"/>
      <c r="K724" s="148"/>
      <c r="L724" s="148"/>
      <c r="M724" s="148"/>
      <c r="N724" s="148"/>
      <c r="O724" s="148"/>
      <c r="P724" s="148"/>
      <c r="Q724" s="148"/>
      <c r="R724" s="148"/>
      <c r="S724" s="148"/>
      <c r="T724" s="148"/>
      <c r="U724" s="148"/>
      <c r="V724" s="148"/>
      <c r="W724" s="148"/>
      <c r="X724" s="148"/>
      <c r="Y724" s="148"/>
      <c r="AC724" s="148"/>
      <c r="AE724" s="326"/>
      <c r="AF724" s="301"/>
      <c r="AG724" s="148"/>
    </row>
    <row r="725" spans="1:33" s="58" customFormat="1">
      <c r="A725" s="51"/>
      <c r="B725" s="51"/>
      <c r="C725" s="51"/>
      <c r="D725" s="51"/>
      <c r="E725" s="64"/>
      <c r="F725" s="65"/>
      <c r="G725" s="65"/>
      <c r="H725" s="65"/>
      <c r="I725" s="292"/>
      <c r="J725" s="292"/>
      <c r="K725" s="148"/>
      <c r="L725" s="148"/>
      <c r="M725" s="148"/>
      <c r="N725" s="148"/>
      <c r="O725" s="148"/>
      <c r="P725" s="148"/>
      <c r="Q725" s="148"/>
      <c r="R725" s="148"/>
      <c r="S725" s="148"/>
      <c r="T725" s="148"/>
      <c r="U725" s="148"/>
      <c r="V725" s="148"/>
      <c r="W725" s="148"/>
      <c r="X725" s="148"/>
      <c r="Y725" s="148"/>
      <c r="AC725" s="148"/>
      <c r="AE725" s="326"/>
      <c r="AF725" s="301"/>
      <c r="AG725" s="148"/>
    </row>
    <row r="726" spans="1:33" s="58" customFormat="1">
      <c r="A726" s="51"/>
      <c r="B726" s="51"/>
      <c r="C726" s="51"/>
      <c r="D726" s="51"/>
      <c r="E726" s="64"/>
      <c r="F726" s="65"/>
      <c r="G726" s="65"/>
      <c r="H726" s="65"/>
      <c r="I726" s="292"/>
      <c r="J726" s="292"/>
      <c r="K726" s="148"/>
      <c r="L726" s="148"/>
      <c r="M726" s="148"/>
      <c r="N726" s="148"/>
      <c r="O726" s="148"/>
      <c r="P726" s="148"/>
      <c r="Q726" s="148"/>
      <c r="R726" s="148"/>
      <c r="S726" s="148"/>
      <c r="T726" s="148"/>
      <c r="U726" s="148"/>
      <c r="V726" s="148"/>
      <c r="W726" s="148"/>
      <c r="X726" s="148"/>
      <c r="Y726" s="148"/>
      <c r="AC726" s="148"/>
      <c r="AE726" s="326"/>
      <c r="AF726" s="301"/>
      <c r="AG726" s="148"/>
    </row>
    <row r="727" spans="1:33" s="58" customFormat="1">
      <c r="A727" s="51"/>
      <c r="B727" s="51"/>
      <c r="C727" s="51"/>
      <c r="D727" s="51"/>
      <c r="E727" s="64"/>
      <c r="F727" s="65"/>
      <c r="G727" s="65"/>
      <c r="H727" s="65"/>
      <c r="I727" s="292"/>
      <c r="J727" s="292"/>
      <c r="K727" s="148"/>
      <c r="L727" s="148"/>
      <c r="M727" s="148"/>
      <c r="N727" s="148"/>
      <c r="O727" s="148"/>
      <c r="P727" s="148"/>
      <c r="Q727" s="148"/>
      <c r="R727" s="148"/>
      <c r="S727" s="148"/>
      <c r="T727" s="148"/>
      <c r="U727" s="148"/>
      <c r="V727" s="148"/>
      <c r="W727" s="148"/>
      <c r="X727" s="148"/>
      <c r="Y727" s="148"/>
      <c r="AC727" s="148"/>
      <c r="AE727" s="326"/>
      <c r="AF727" s="301"/>
      <c r="AG727" s="148"/>
    </row>
    <row r="728" spans="1:33" s="58" customFormat="1">
      <c r="A728" s="51"/>
      <c r="B728" s="51"/>
      <c r="C728" s="51"/>
      <c r="D728" s="51"/>
      <c r="E728" s="64"/>
      <c r="F728" s="65"/>
      <c r="G728" s="65"/>
      <c r="H728" s="65"/>
      <c r="I728" s="292"/>
      <c r="J728" s="292"/>
      <c r="K728" s="148"/>
      <c r="L728" s="148"/>
      <c r="M728" s="148"/>
      <c r="N728" s="148"/>
      <c r="O728" s="148"/>
      <c r="P728" s="148"/>
      <c r="Q728" s="148"/>
      <c r="R728" s="148"/>
      <c r="S728" s="148"/>
      <c r="T728" s="148"/>
      <c r="U728" s="148"/>
      <c r="V728" s="148"/>
      <c r="W728" s="148"/>
      <c r="X728" s="148"/>
      <c r="Y728" s="148"/>
      <c r="AC728" s="148"/>
      <c r="AE728" s="326"/>
      <c r="AF728" s="301"/>
      <c r="AG728" s="148"/>
    </row>
    <row r="729" spans="1:33" s="58" customFormat="1">
      <c r="A729" s="51"/>
      <c r="B729" s="51"/>
      <c r="C729" s="51"/>
      <c r="D729" s="51"/>
      <c r="E729" s="64"/>
      <c r="F729" s="65"/>
      <c r="G729" s="65"/>
      <c r="H729" s="65"/>
      <c r="I729" s="292"/>
      <c r="J729" s="292"/>
      <c r="K729" s="148"/>
      <c r="L729" s="148"/>
      <c r="M729" s="148"/>
      <c r="N729" s="148"/>
      <c r="O729" s="148"/>
      <c r="P729" s="148"/>
      <c r="Q729" s="148"/>
      <c r="R729" s="148"/>
      <c r="S729" s="148"/>
      <c r="T729" s="148"/>
      <c r="U729" s="148"/>
      <c r="V729" s="148"/>
      <c r="W729" s="148"/>
      <c r="X729" s="148"/>
      <c r="Y729" s="148"/>
      <c r="AC729" s="148"/>
      <c r="AE729" s="326"/>
      <c r="AF729" s="301"/>
      <c r="AG729" s="148"/>
    </row>
    <row r="730" spans="1:33" s="58" customFormat="1">
      <c r="A730" s="51"/>
      <c r="B730" s="51"/>
      <c r="C730" s="51"/>
      <c r="D730" s="51"/>
      <c r="E730" s="64"/>
      <c r="F730" s="65"/>
      <c r="G730" s="65"/>
      <c r="H730" s="65"/>
      <c r="I730" s="292"/>
      <c r="J730" s="292"/>
      <c r="K730" s="148"/>
      <c r="L730" s="148"/>
      <c r="M730" s="148"/>
      <c r="N730" s="148"/>
      <c r="O730" s="148"/>
      <c r="P730" s="148"/>
      <c r="Q730" s="148"/>
      <c r="R730" s="148"/>
      <c r="S730" s="148"/>
      <c r="T730" s="148"/>
      <c r="U730" s="148"/>
      <c r="V730" s="148"/>
      <c r="W730" s="148"/>
      <c r="X730" s="148"/>
      <c r="Y730" s="148"/>
      <c r="AC730" s="148"/>
      <c r="AE730" s="326"/>
      <c r="AF730" s="301"/>
      <c r="AG730" s="148"/>
    </row>
    <row r="731" spans="1:33" s="58" customFormat="1">
      <c r="A731" s="51"/>
      <c r="B731" s="51"/>
      <c r="C731" s="51"/>
      <c r="D731" s="51"/>
      <c r="E731" s="64"/>
      <c r="F731" s="65"/>
      <c r="G731" s="65"/>
      <c r="H731" s="65"/>
      <c r="I731" s="292"/>
      <c r="J731" s="292"/>
      <c r="K731" s="148"/>
      <c r="L731" s="148"/>
      <c r="M731" s="148"/>
      <c r="N731" s="148"/>
      <c r="O731" s="148"/>
      <c r="P731" s="148"/>
      <c r="Q731" s="148"/>
      <c r="R731" s="148"/>
      <c r="S731" s="148"/>
      <c r="T731" s="148"/>
      <c r="U731" s="148"/>
      <c r="V731" s="148"/>
      <c r="W731" s="148"/>
      <c r="X731" s="148"/>
      <c r="Y731" s="148"/>
      <c r="AC731" s="148"/>
      <c r="AE731" s="326"/>
      <c r="AF731" s="301"/>
      <c r="AG731" s="148"/>
    </row>
    <row r="732" spans="1:33" s="58" customFormat="1">
      <c r="A732" s="51"/>
      <c r="B732" s="51"/>
      <c r="C732" s="51"/>
      <c r="D732" s="51"/>
      <c r="E732" s="64"/>
      <c r="F732" s="65"/>
      <c r="G732" s="65"/>
      <c r="H732" s="65"/>
      <c r="I732" s="292"/>
      <c r="J732" s="292"/>
      <c r="K732" s="148"/>
      <c r="L732" s="148"/>
      <c r="M732" s="148"/>
      <c r="N732" s="148"/>
      <c r="O732" s="148"/>
      <c r="P732" s="148"/>
      <c r="Q732" s="148"/>
      <c r="R732" s="148"/>
      <c r="S732" s="148"/>
      <c r="T732" s="148"/>
      <c r="U732" s="148"/>
      <c r="V732" s="148"/>
      <c r="W732" s="148"/>
      <c r="X732" s="148"/>
      <c r="Y732" s="148"/>
      <c r="AC732" s="148"/>
      <c r="AE732" s="326"/>
      <c r="AF732" s="301"/>
      <c r="AG732" s="148"/>
    </row>
    <row r="733" spans="1:33" s="58" customFormat="1">
      <c r="A733" s="51"/>
      <c r="B733" s="51"/>
      <c r="C733" s="51"/>
      <c r="D733" s="51"/>
      <c r="E733" s="64"/>
      <c r="F733" s="65"/>
      <c r="G733" s="65"/>
      <c r="H733" s="65"/>
      <c r="I733" s="292"/>
      <c r="J733" s="292"/>
      <c r="K733" s="148"/>
      <c r="L733" s="148"/>
      <c r="M733" s="148"/>
      <c r="N733" s="148"/>
      <c r="O733" s="148"/>
      <c r="P733" s="148"/>
      <c r="Q733" s="148"/>
      <c r="R733" s="148"/>
      <c r="S733" s="148"/>
      <c r="T733" s="148"/>
      <c r="U733" s="148"/>
      <c r="V733" s="148"/>
      <c r="W733" s="148"/>
      <c r="X733" s="148"/>
      <c r="Y733" s="148"/>
      <c r="AC733" s="148"/>
      <c r="AE733" s="326"/>
      <c r="AF733" s="301"/>
      <c r="AG733" s="148"/>
    </row>
    <row r="734" spans="1:33" s="58" customFormat="1">
      <c r="A734" s="51"/>
      <c r="B734" s="51"/>
      <c r="C734" s="51"/>
      <c r="D734" s="51"/>
      <c r="E734" s="64"/>
      <c r="F734" s="65"/>
      <c r="G734" s="65"/>
      <c r="H734" s="65"/>
      <c r="I734" s="292"/>
      <c r="J734" s="292"/>
      <c r="K734" s="148"/>
      <c r="L734" s="148"/>
      <c r="M734" s="148"/>
      <c r="N734" s="148"/>
      <c r="O734" s="148"/>
      <c r="P734" s="148"/>
      <c r="Q734" s="148"/>
      <c r="R734" s="148"/>
      <c r="S734" s="148"/>
      <c r="T734" s="148"/>
      <c r="U734" s="148"/>
      <c r="V734" s="148"/>
      <c r="W734" s="148"/>
      <c r="X734" s="148"/>
      <c r="Y734" s="148"/>
      <c r="AC734" s="148"/>
      <c r="AE734" s="326"/>
      <c r="AF734" s="301"/>
      <c r="AG734" s="148"/>
    </row>
    <row r="735" spans="1:33" s="58" customFormat="1">
      <c r="A735" s="51"/>
      <c r="B735" s="51"/>
      <c r="C735" s="51"/>
      <c r="D735" s="51"/>
      <c r="E735" s="64"/>
      <c r="F735" s="65"/>
      <c r="G735" s="65"/>
      <c r="H735" s="65"/>
      <c r="I735" s="292"/>
      <c r="J735" s="292"/>
      <c r="K735" s="148"/>
      <c r="L735" s="148"/>
      <c r="M735" s="148"/>
      <c r="N735" s="148"/>
      <c r="O735" s="148"/>
      <c r="P735" s="148"/>
      <c r="Q735" s="148"/>
      <c r="R735" s="148"/>
      <c r="S735" s="148"/>
      <c r="T735" s="148"/>
      <c r="U735" s="148"/>
      <c r="V735" s="148"/>
      <c r="W735" s="148"/>
      <c r="X735" s="148"/>
      <c r="Y735" s="148"/>
      <c r="AC735" s="148"/>
      <c r="AE735" s="326"/>
      <c r="AF735" s="301"/>
      <c r="AG735" s="148"/>
    </row>
    <row r="736" spans="1:33" s="58" customFormat="1">
      <c r="A736" s="51"/>
      <c r="B736" s="51"/>
      <c r="C736" s="51"/>
      <c r="D736" s="51"/>
      <c r="E736" s="64"/>
      <c r="F736" s="65"/>
      <c r="G736" s="65"/>
      <c r="H736" s="65"/>
      <c r="I736" s="292"/>
      <c r="J736" s="292"/>
      <c r="K736" s="148"/>
      <c r="L736" s="148"/>
      <c r="M736" s="148"/>
      <c r="N736" s="148"/>
      <c r="O736" s="148"/>
      <c r="P736" s="148"/>
      <c r="Q736" s="148"/>
      <c r="R736" s="148"/>
      <c r="S736" s="148"/>
      <c r="T736" s="148"/>
      <c r="U736" s="148"/>
      <c r="V736" s="148"/>
      <c r="W736" s="148"/>
      <c r="X736" s="148"/>
      <c r="Y736" s="148"/>
      <c r="AC736" s="148"/>
      <c r="AE736" s="326"/>
      <c r="AF736" s="301"/>
      <c r="AG736" s="148"/>
    </row>
    <row r="737" spans="1:33" s="58" customFormat="1">
      <c r="A737" s="51"/>
      <c r="B737" s="51"/>
      <c r="C737" s="51"/>
      <c r="D737" s="51"/>
      <c r="E737" s="64"/>
      <c r="F737" s="65"/>
      <c r="G737" s="65"/>
      <c r="H737" s="65"/>
      <c r="I737" s="292"/>
      <c r="J737" s="292"/>
      <c r="K737" s="148"/>
      <c r="L737" s="148"/>
      <c r="M737" s="148"/>
      <c r="N737" s="148"/>
      <c r="O737" s="148"/>
      <c r="P737" s="148"/>
      <c r="Q737" s="148"/>
      <c r="R737" s="148"/>
      <c r="S737" s="148"/>
      <c r="T737" s="148"/>
      <c r="U737" s="148"/>
      <c r="V737" s="148"/>
      <c r="W737" s="148"/>
      <c r="X737" s="148"/>
      <c r="Y737" s="148"/>
      <c r="AC737" s="148"/>
      <c r="AE737" s="326"/>
      <c r="AF737" s="301"/>
      <c r="AG737" s="148"/>
    </row>
    <row r="738" spans="1:33" s="58" customFormat="1">
      <c r="A738" s="51"/>
      <c r="B738" s="51"/>
      <c r="C738" s="51"/>
      <c r="D738" s="51"/>
      <c r="E738" s="64"/>
      <c r="F738" s="65"/>
      <c r="G738" s="65"/>
      <c r="H738" s="65"/>
      <c r="I738" s="292"/>
      <c r="J738" s="292"/>
      <c r="K738" s="148"/>
      <c r="L738" s="148"/>
      <c r="M738" s="148"/>
      <c r="N738" s="148"/>
      <c r="O738" s="148"/>
      <c r="P738" s="148"/>
      <c r="Q738" s="148"/>
      <c r="R738" s="148"/>
      <c r="S738" s="148"/>
      <c r="T738" s="148"/>
      <c r="U738" s="148"/>
      <c r="V738" s="148"/>
      <c r="W738" s="148"/>
      <c r="X738" s="148"/>
      <c r="Y738" s="148"/>
      <c r="AC738" s="148"/>
      <c r="AE738" s="326"/>
      <c r="AF738" s="301"/>
      <c r="AG738" s="148"/>
    </row>
    <row r="739" spans="1:33" s="58" customFormat="1">
      <c r="A739" s="51"/>
      <c r="B739" s="51"/>
      <c r="C739" s="51"/>
      <c r="D739" s="51"/>
      <c r="E739" s="64"/>
      <c r="F739" s="65"/>
      <c r="G739" s="65"/>
      <c r="H739" s="65"/>
      <c r="I739" s="292"/>
      <c r="J739" s="292"/>
      <c r="K739" s="148"/>
      <c r="L739" s="148"/>
      <c r="M739" s="148"/>
      <c r="N739" s="148"/>
      <c r="O739" s="148"/>
      <c r="P739" s="148"/>
      <c r="Q739" s="148"/>
      <c r="R739" s="148"/>
      <c r="S739" s="148"/>
      <c r="T739" s="148"/>
      <c r="U739" s="148"/>
      <c r="V739" s="148"/>
      <c r="W739" s="148"/>
      <c r="X739" s="148"/>
      <c r="Y739" s="148"/>
      <c r="AC739" s="148"/>
      <c r="AE739" s="326"/>
      <c r="AF739" s="301"/>
      <c r="AG739" s="148"/>
    </row>
    <row r="740" spans="1:33" s="58" customFormat="1">
      <c r="A740" s="51"/>
      <c r="B740" s="51"/>
      <c r="C740" s="51"/>
      <c r="D740" s="51"/>
      <c r="E740" s="64"/>
      <c r="F740" s="65"/>
      <c r="G740" s="65"/>
      <c r="H740" s="65"/>
      <c r="I740" s="292"/>
      <c r="J740" s="292"/>
      <c r="K740" s="148"/>
      <c r="L740" s="148"/>
      <c r="M740" s="148"/>
      <c r="N740" s="148"/>
      <c r="O740" s="148"/>
      <c r="P740" s="148"/>
      <c r="Q740" s="148"/>
      <c r="R740" s="148"/>
      <c r="S740" s="148"/>
      <c r="T740" s="148"/>
      <c r="U740" s="148"/>
      <c r="V740" s="148"/>
      <c r="W740" s="148"/>
      <c r="X740" s="148"/>
      <c r="Y740" s="148"/>
      <c r="AC740" s="148"/>
      <c r="AE740" s="326"/>
      <c r="AF740" s="301"/>
      <c r="AG740" s="148"/>
    </row>
    <row r="741" spans="1:33" s="58" customFormat="1">
      <c r="A741" s="51"/>
      <c r="B741" s="51"/>
      <c r="C741" s="51"/>
      <c r="D741" s="51"/>
      <c r="E741" s="64"/>
      <c r="F741" s="65"/>
      <c r="G741" s="65"/>
      <c r="H741" s="65"/>
      <c r="I741" s="292"/>
      <c r="J741" s="292"/>
      <c r="K741" s="148"/>
      <c r="L741" s="148"/>
      <c r="M741" s="148"/>
      <c r="N741" s="148"/>
      <c r="O741" s="148"/>
      <c r="P741" s="148"/>
      <c r="Q741" s="148"/>
      <c r="R741" s="148"/>
      <c r="S741" s="148"/>
      <c r="T741" s="148"/>
      <c r="U741" s="148"/>
      <c r="V741" s="148"/>
      <c r="W741" s="148"/>
      <c r="X741" s="148"/>
      <c r="Y741" s="148"/>
      <c r="AC741" s="148"/>
      <c r="AE741" s="326"/>
      <c r="AF741" s="301"/>
      <c r="AG741" s="148"/>
    </row>
    <row r="742" spans="1:33" s="58" customFormat="1">
      <c r="A742" s="51"/>
      <c r="B742" s="51"/>
      <c r="C742" s="51"/>
      <c r="D742" s="51"/>
      <c r="E742" s="64"/>
      <c r="F742" s="65"/>
      <c r="G742" s="65"/>
      <c r="H742" s="65"/>
      <c r="I742" s="292"/>
      <c r="J742" s="292"/>
      <c r="K742" s="148"/>
      <c r="L742" s="148"/>
      <c r="M742" s="148"/>
      <c r="N742" s="148"/>
      <c r="O742" s="148"/>
      <c r="P742" s="148"/>
      <c r="Q742" s="148"/>
      <c r="R742" s="148"/>
      <c r="S742" s="148"/>
      <c r="T742" s="148"/>
      <c r="U742" s="148"/>
      <c r="V742" s="148"/>
      <c r="W742" s="148"/>
      <c r="X742" s="148"/>
      <c r="Y742" s="148"/>
      <c r="AC742" s="148"/>
      <c r="AE742" s="326"/>
      <c r="AF742" s="301"/>
      <c r="AG742" s="148"/>
    </row>
    <row r="743" spans="1:33" s="58" customFormat="1">
      <c r="A743" s="51"/>
      <c r="B743" s="51"/>
      <c r="C743" s="51"/>
      <c r="D743" s="51"/>
      <c r="E743" s="64"/>
      <c r="F743" s="65"/>
      <c r="G743" s="65"/>
      <c r="H743" s="65"/>
      <c r="I743" s="292"/>
      <c r="J743" s="292"/>
      <c r="K743" s="148"/>
      <c r="L743" s="148"/>
      <c r="M743" s="148"/>
      <c r="N743" s="148"/>
      <c r="O743" s="148"/>
      <c r="P743" s="148"/>
      <c r="Q743" s="148"/>
      <c r="R743" s="148"/>
      <c r="S743" s="148"/>
      <c r="T743" s="148"/>
      <c r="U743" s="148"/>
      <c r="V743" s="148"/>
      <c r="W743" s="148"/>
      <c r="X743" s="148"/>
      <c r="Y743" s="148"/>
      <c r="AC743" s="148"/>
      <c r="AE743" s="326"/>
      <c r="AF743" s="301"/>
      <c r="AG743" s="148"/>
    </row>
    <row r="744" spans="1:33" s="58" customFormat="1">
      <c r="A744" s="51"/>
      <c r="B744" s="51"/>
      <c r="C744" s="51"/>
      <c r="D744" s="51"/>
      <c r="E744" s="64"/>
      <c r="F744" s="65"/>
      <c r="G744" s="65"/>
      <c r="H744" s="65"/>
      <c r="I744" s="292"/>
      <c r="J744" s="292"/>
      <c r="K744" s="148"/>
      <c r="L744" s="148"/>
      <c r="M744" s="148"/>
      <c r="N744" s="148"/>
      <c r="O744" s="148"/>
      <c r="P744" s="148"/>
      <c r="Q744" s="148"/>
      <c r="R744" s="148"/>
      <c r="S744" s="148"/>
      <c r="T744" s="148"/>
      <c r="U744" s="148"/>
      <c r="V744" s="148"/>
      <c r="W744" s="148"/>
      <c r="X744" s="148"/>
      <c r="Y744" s="148"/>
      <c r="AC744" s="148"/>
      <c r="AE744" s="326"/>
      <c r="AF744" s="301"/>
      <c r="AG744" s="148"/>
    </row>
    <row r="745" spans="1:33" s="58" customFormat="1">
      <c r="A745" s="51"/>
      <c r="B745" s="51"/>
      <c r="C745" s="51"/>
      <c r="D745" s="51"/>
      <c r="E745" s="64"/>
      <c r="F745" s="65"/>
      <c r="G745" s="65"/>
      <c r="H745" s="65"/>
      <c r="I745" s="292"/>
      <c r="J745" s="292"/>
      <c r="K745" s="148"/>
      <c r="L745" s="148"/>
      <c r="M745" s="148"/>
      <c r="N745" s="148"/>
      <c r="O745" s="148"/>
      <c r="P745" s="148"/>
      <c r="Q745" s="148"/>
      <c r="R745" s="148"/>
      <c r="S745" s="148"/>
      <c r="T745" s="148"/>
      <c r="U745" s="148"/>
      <c r="V745" s="148"/>
      <c r="W745" s="148"/>
      <c r="X745" s="148"/>
      <c r="Y745" s="148"/>
      <c r="AC745" s="148"/>
      <c r="AE745" s="326"/>
      <c r="AF745" s="301"/>
      <c r="AG745" s="148"/>
    </row>
    <row r="746" spans="1:33" s="58" customFormat="1">
      <c r="A746" s="51"/>
      <c r="B746" s="51"/>
      <c r="C746" s="51"/>
      <c r="D746" s="51"/>
      <c r="E746" s="64"/>
      <c r="F746" s="65"/>
      <c r="G746" s="65"/>
      <c r="H746" s="65"/>
      <c r="I746" s="292"/>
      <c r="J746" s="292"/>
      <c r="K746" s="148"/>
      <c r="L746" s="148"/>
      <c r="M746" s="148"/>
      <c r="N746" s="148"/>
      <c r="O746" s="148"/>
      <c r="P746" s="148"/>
      <c r="Q746" s="148"/>
      <c r="R746" s="148"/>
      <c r="S746" s="148"/>
      <c r="T746" s="148"/>
      <c r="U746" s="148"/>
      <c r="V746" s="148"/>
      <c r="W746" s="148"/>
      <c r="X746" s="148"/>
      <c r="Y746" s="148"/>
      <c r="AC746" s="148"/>
      <c r="AE746" s="326"/>
      <c r="AF746" s="301"/>
      <c r="AG746" s="148"/>
    </row>
    <row r="747" spans="1:33" s="58" customFormat="1">
      <c r="A747" s="51"/>
      <c r="B747" s="51"/>
      <c r="C747" s="51"/>
      <c r="D747" s="51"/>
      <c r="E747" s="64"/>
      <c r="F747" s="65"/>
      <c r="G747" s="65"/>
      <c r="H747" s="65"/>
      <c r="I747" s="292"/>
      <c r="J747" s="292"/>
      <c r="K747" s="148"/>
      <c r="L747" s="148"/>
      <c r="M747" s="148"/>
      <c r="N747" s="148"/>
      <c r="O747" s="148"/>
      <c r="P747" s="148"/>
      <c r="Q747" s="148"/>
      <c r="R747" s="148"/>
      <c r="S747" s="148"/>
      <c r="T747" s="148"/>
      <c r="U747" s="148"/>
      <c r="V747" s="148"/>
      <c r="W747" s="148"/>
      <c r="X747" s="148"/>
      <c r="Y747" s="148"/>
      <c r="AC747" s="148"/>
      <c r="AE747" s="326"/>
      <c r="AF747" s="301"/>
      <c r="AG747" s="148"/>
    </row>
    <row r="748" spans="1:33" s="58" customFormat="1">
      <c r="A748" s="51"/>
      <c r="B748" s="51"/>
      <c r="C748" s="51"/>
      <c r="D748" s="51"/>
      <c r="E748" s="64"/>
      <c r="F748" s="65"/>
      <c r="G748" s="65"/>
      <c r="H748" s="65"/>
      <c r="I748" s="292"/>
      <c r="J748" s="292"/>
      <c r="K748" s="148"/>
      <c r="L748" s="148"/>
      <c r="M748" s="148"/>
      <c r="N748" s="148"/>
      <c r="O748" s="148"/>
      <c r="P748" s="148"/>
      <c r="Q748" s="148"/>
      <c r="R748" s="148"/>
      <c r="S748" s="148"/>
      <c r="T748" s="148"/>
      <c r="U748" s="148"/>
      <c r="V748" s="148"/>
      <c r="W748" s="148"/>
      <c r="X748" s="148"/>
      <c r="Y748" s="148"/>
      <c r="AC748" s="148"/>
      <c r="AE748" s="326"/>
      <c r="AF748" s="301"/>
      <c r="AG748" s="148"/>
    </row>
    <row r="749" spans="1:33" s="58" customFormat="1">
      <c r="A749" s="51"/>
      <c r="B749" s="51"/>
      <c r="C749" s="51"/>
      <c r="D749" s="51"/>
      <c r="E749" s="64"/>
      <c r="F749" s="65"/>
      <c r="G749" s="65"/>
      <c r="H749" s="65"/>
      <c r="I749" s="292"/>
      <c r="J749" s="292"/>
      <c r="K749" s="148"/>
      <c r="L749" s="148"/>
      <c r="M749" s="148"/>
      <c r="N749" s="148"/>
      <c r="O749" s="148"/>
      <c r="P749" s="148"/>
      <c r="Q749" s="148"/>
      <c r="R749" s="148"/>
      <c r="S749" s="148"/>
      <c r="T749" s="148"/>
      <c r="U749" s="148"/>
      <c r="V749" s="148"/>
      <c r="W749" s="148"/>
      <c r="X749" s="148"/>
      <c r="Y749" s="148"/>
      <c r="AC749" s="148"/>
      <c r="AE749" s="326"/>
      <c r="AF749" s="301"/>
      <c r="AG749" s="148"/>
    </row>
    <row r="750" spans="1:33" s="58" customFormat="1">
      <c r="A750" s="51"/>
      <c r="B750" s="51"/>
      <c r="C750" s="51"/>
      <c r="D750" s="51"/>
      <c r="E750" s="64"/>
      <c r="F750" s="65"/>
      <c r="G750" s="65"/>
      <c r="H750" s="65"/>
      <c r="I750" s="292"/>
      <c r="J750" s="292"/>
      <c r="K750" s="148"/>
      <c r="L750" s="148"/>
      <c r="M750" s="148"/>
      <c r="N750" s="148"/>
      <c r="O750" s="148"/>
      <c r="P750" s="148"/>
      <c r="Q750" s="148"/>
      <c r="R750" s="148"/>
      <c r="S750" s="148"/>
      <c r="T750" s="148"/>
      <c r="U750" s="148"/>
      <c r="V750" s="148"/>
      <c r="W750" s="148"/>
      <c r="X750" s="148"/>
      <c r="Y750" s="148"/>
      <c r="AC750" s="148"/>
      <c r="AE750" s="326"/>
      <c r="AF750" s="301"/>
      <c r="AG750" s="148"/>
    </row>
    <row r="751" spans="1:33" s="58" customFormat="1">
      <c r="A751" s="51"/>
      <c r="B751" s="51"/>
      <c r="C751" s="51"/>
      <c r="D751" s="51"/>
      <c r="E751" s="64"/>
      <c r="F751" s="65"/>
      <c r="G751" s="65"/>
      <c r="H751" s="65"/>
      <c r="I751" s="292"/>
      <c r="J751" s="292"/>
      <c r="K751" s="148"/>
      <c r="L751" s="148"/>
      <c r="M751" s="148"/>
      <c r="N751" s="148"/>
      <c r="O751" s="148"/>
      <c r="P751" s="148"/>
      <c r="Q751" s="148"/>
      <c r="R751" s="148"/>
      <c r="S751" s="148"/>
      <c r="T751" s="148"/>
      <c r="U751" s="148"/>
      <c r="V751" s="148"/>
      <c r="W751" s="148"/>
      <c r="X751" s="148"/>
      <c r="Y751" s="148"/>
      <c r="AC751" s="148"/>
      <c r="AE751" s="326"/>
      <c r="AF751" s="301"/>
      <c r="AG751" s="148"/>
    </row>
    <row r="752" spans="1:33" s="58" customFormat="1">
      <c r="A752" s="51"/>
      <c r="B752" s="51"/>
      <c r="C752" s="51"/>
      <c r="D752" s="51"/>
      <c r="E752" s="64"/>
      <c r="F752" s="65"/>
      <c r="G752" s="65"/>
      <c r="H752" s="65"/>
      <c r="I752" s="292"/>
      <c r="J752" s="292"/>
      <c r="K752" s="148"/>
      <c r="L752" s="148"/>
      <c r="M752" s="148"/>
      <c r="N752" s="148"/>
      <c r="O752" s="148"/>
      <c r="P752" s="148"/>
      <c r="Q752" s="148"/>
      <c r="R752" s="148"/>
      <c r="S752" s="148"/>
      <c r="T752" s="148"/>
      <c r="U752" s="148"/>
      <c r="V752" s="148"/>
      <c r="W752" s="148"/>
      <c r="X752" s="148"/>
      <c r="Y752" s="148"/>
      <c r="AC752" s="148"/>
      <c r="AE752" s="326"/>
      <c r="AF752" s="301"/>
      <c r="AG752" s="148"/>
    </row>
    <row r="753" spans="1:33" s="58" customFormat="1">
      <c r="A753" s="51"/>
      <c r="B753" s="51"/>
      <c r="C753" s="51"/>
      <c r="D753" s="51"/>
      <c r="E753" s="64"/>
      <c r="F753" s="65"/>
      <c r="G753" s="65"/>
      <c r="H753" s="65"/>
      <c r="I753" s="292"/>
      <c r="J753" s="292"/>
      <c r="K753" s="148"/>
      <c r="L753" s="148"/>
      <c r="M753" s="148"/>
      <c r="N753" s="148"/>
      <c r="O753" s="148"/>
      <c r="P753" s="148"/>
      <c r="Q753" s="148"/>
      <c r="R753" s="148"/>
      <c r="S753" s="148"/>
      <c r="T753" s="148"/>
      <c r="U753" s="148"/>
      <c r="V753" s="148"/>
      <c r="W753" s="148"/>
      <c r="X753" s="148"/>
      <c r="Y753" s="148"/>
      <c r="AC753" s="148"/>
      <c r="AE753" s="326"/>
      <c r="AF753" s="301"/>
      <c r="AG753" s="148"/>
    </row>
    <row r="754" spans="1:33" s="58" customFormat="1">
      <c r="A754" s="51"/>
      <c r="B754" s="51"/>
      <c r="C754" s="51"/>
      <c r="D754" s="51"/>
      <c r="E754" s="64"/>
      <c r="F754" s="65"/>
      <c r="G754" s="65"/>
      <c r="H754" s="65"/>
      <c r="I754" s="292"/>
      <c r="J754" s="292"/>
      <c r="K754" s="148"/>
      <c r="L754" s="148"/>
      <c r="M754" s="148"/>
      <c r="N754" s="148"/>
      <c r="O754" s="148"/>
      <c r="P754" s="148"/>
      <c r="Q754" s="148"/>
      <c r="R754" s="148"/>
      <c r="S754" s="148"/>
      <c r="T754" s="148"/>
      <c r="U754" s="148"/>
      <c r="V754" s="148"/>
      <c r="W754" s="148"/>
      <c r="X754" s="148"/>
      <c r="Y754" s="148"/>
      <c r="AC754" s="148"/>
      <c r="AE754" s="326"/>
      <c r="AF754" s="301"/>
      <c r="AG754" s="148"/>
    </row>
    <row r="755" spans="1:33" s="58" customFormat="1">
      <c r="A755" s="51"/>
      <c r="B755" s="51"/>
      <c r="C755" s="51"/>
      <c r="D755" s="51"/>
      <c r="E755" s="64"/>
      <c r="F755" s="65"/>
      <c r="G755" s="65"/>
      <c r="H755" s="65"/>
      <c r="I755" s="292"/>
      <c r="J755" s="292"/>
      <c r="K755" s="148"/>
      <c r="L755" s="148"/>
      <c r="M755" s="148"/>
      <c r="N755" s="148"/>
      <c r="O755" s="148"/>
      <c r="P755" s="148"/>
      <c r="Q755" s="148"/>
      <c r="R755" s="148"/>
      <c r="S755" s="148"/>
      <c r="T755" s="148"/>
      <c r="U755" s="148"/>
      <c r="V755" s="148"/>
      <c r="W755" s="148"/>
      <c r="X755" s="148"/>
      <c r="Y755" s="148"/>
      <c r="AC755" s="148"/>
      <c r="AE755" s="326"/>
      <c r="AF755" s="301"/>
      <c r="AG755" s="148"/>
    </row>
    <row r="756" spans="1:33" s="58" customFormat="1">
      <c r="A756" s="51"/>
      <c r="B756" s="51"/>
      <c r="C756" s="51"/>
      <c r="D756" s="51"/>
      <c r="E756" s="64"/>
      <c r="F756" s="65"/>
      <c r="G756" s="65"/>
      <c r="H756" s="65"/>
      <c r="I756" s="292"/>
      <c r="J756" s="292"/>
      <c r="K756" s="148"/>
      <c r="L756" s="148"/>
      <c r="M756" s="148"/>
      <c r="N756" s="148"/>
      <c r="O756" s="148"/>
      <c r="P756" s="148"/>
      <c r="Q756" s="148"/>
      <c r="R756" s="148"/>
      <c r="S756" s="148"/>
      <c r="T756" s="148"/>
      <c r="U756" s="148"/>
      <c r="V756" s="148"/>
      <c r="W756" s="148"/>
      <c r="X756" s="148"/>
      <c r="Y756" s="148"/>
      <c r="AC756" s="148"/>
      <c r="AE756" s="326"/>
      <c r="AF756" s="301"/>
      <c r="AG756" s="148"/>
    </row>
    <row r="757" spans="1:33" s="58" customFormat="1">
      <c r="A757" s="51"/>
      <c r="B757" s="51"/>
      <c r="C757" s="51"/>
      <c r="D757" s="51"/>
      <c r="E757" s="64"/>
      <c r="F757" s="65"/>
      <c r="G757" s="65"/>
      <c r="H757" s="65"/>
      <c r="I757" s="292"/>
      <c r="J757" s="292"/>
      <c r="K757" s="148"/>
      <c r="L757" s="148"/>
      <c r="M757" s="148"/>
      <c r="N757" s="148"/>
      <c r="O757" s="148"/>
      <c r="P757" s="148"/>
      <c r="Q757" s="148"/>
      <c r="R757" s="148"/>
      <c r="S757" s="148"/>
      <c r="T757" s="148"/>
      <c r="U757" s="148"/>
      <c r="V757" s="148"/>
      <c r="W757" s="148"/>
      <c r="X757" s="148"/>
      <c r="Y757" s="148"/>
      <c r="AC757" s="148"/>
      <c r="AE757" s="326"/>
      <c r="AF757" s="301"/>
      <c r="AG757" s="148"/>
    </row>
    <row r="758" spans="1:33" s="58" customFormat="1">
      <c r="A758" s="51"/>
      <c r="B758" s="51"/>
      <c r="C758" s="51"/>
      <c r="D758" s="51"/>
      <c r="E758" s="64"/>
      <c r="F758" s="65"/>
      <c r="G758" s="65"/>
      <c r="H758" s="65"/>
      <c r="I758" s="292"/>
      <c r="J758" s="292"/>
      <c r="K758" s="148"/>
      <c r="L758" s="148"/>
      <c r="M758" s="148"/>
      <c r="N758" s="148"/>
      <c r="O758" s="148"/>
      <c r="P758" s="148"/>
      <c r="Q758" s="148"/>
      <c r="R758" s="148"/>
      <c r="S758" s="148"/>
      <c r="T758" s="148"/>
      <c r="U758" s="148"/>
      <c r="V758" s="148"/>
      <c r="W758" s="148"/>
      <c r="X758" s="148"/>
      <c r="Y758" s="148"/>
      <c r="AC758" s="148"/>
      <c r="AE758" s="326"/>
      <c r="AF758" s="301"/>
      <c r="AG758" s="148"/>
    </row>
    <row r="759" spans="1:33" s="58" customFormat="1">
      <c r="A759" s="51"/>
      <c r="B759" s="51"/>
      <c r="C759" s="51"/>
      <c r="D759" s="51"/>
      <c r="E759" s="64"/>
      <c r="F759" s="65"/>
      <c r="G759" s="65"/>
      <c r="H759" s="65"/>
      <c r="I759" s="292"/>
      <c r="J759" s="292"/>
      <c r="K759" s="148"/>
      <c r="L759" s="148"/>
      <c r="M759" s="148"/>
      <c r="N759" s="148"/>
      <c r="O759" s="148"/>
      <c r="P759" s="148"/>
      <c r="Q759" s="148"/>
      <c r="R759" s="148"/>
      <c r="S759" s="148"/>
      <c r="T759" s="148"/>
      <c r="U759" s="148"/>
      <c r="V759" s="148"/>
      <c r="W759" s="148"/>
      <c r="X759" s="148"/>
      <c r="Y759" s="148"/>
      <c r="AC759" s="148"/>
      <c r="AE759" s="326"/>
      <c r="AF759" s="301"/>
      <c r="AG759" s="148"/>
    </row>
    <row r="760" spans="1:33" s="58" customFormat="1">
      <c r="A760" s="51"/>
      <c r="B760" s="51"/>
      <c r="C760" s="51"/>
      <c r="D760" s="51"/>
      <c r="E760" s="64"/>
      <c r="F760" s="65"/>
      <c r="G760" s="65"/>
      <c r="H760" s="65"/>
      <c r="I760" s="292"/>
      <c r="J760" s="292"/>
      <c r="K760" s="148"/>
      <c r="L760" s="148"/>
      <c r="M760" s="148"/>
      <c r="N760" s="148"/>
      <c r="O760" s="148"/>
      <c r="P760" s="148"/>
      <c r="Q760" s="148"/>
      <c r="R760" s="148"/>
      <c r="S760" s="148"/>
      <c r="T760" s="148"/>
      <c r="U760" s="148"/>
      <c r="V760" s="148"/>
      <c r="W760" s="148"/>
      <c r="X760" s="148"/>
      <c r="Y760" s="148"/>
      <c r="AC760" s="148"/>
      <c r="AE760" s="326"/>
      <c r="AF760" s="301"/>
      <c r="AG760" s="148"/>
    </row>
    <row r="761" spans="1:33" s="58" customFormat="1">
      <c r="A761" s="51"/>
      <c r="B761" s="51"/>
      <c r="C761" s="51"/>
      <c r="D761" s="51"/>
      <c r="E761" s="64"/>
      <c r="F761" s="65"/>
      <c r="G761" s="65"/>
      <c r="H761" s="65"/>
      <c r="I761" s="292"/>
      <c r="J761" s="292"/>
      <c r="K761" s="148"/>
      <c r="L761" s="148"/>
      <c r="M761" s="148"/>
      <c r="N761" s="148"/>
      <c r="O761" s="148"/>
      <c r="P761" s="148"/>
      <c r="Q761" s="148"/>
      <c r="R761" s="148"/>
      <c r="S761" s="148"/>
      <c r="T761" s="148"/>
      <c r="U761" s="148"/>
      <c r="V761" s="148"/>
      <c r="W761" s="148"/>
      <c r="X761" s="148"/>
      <c r="Y761" s="148"/>
      <c r="AC761" s="148"/>
      <c r="AE761" s="326"/>
      <c r="AF761" s="301"/>
      <c r="AG761" s="148"/>
    </row>
    <row r="762" spans="1:33" s="58" customFormat="1">
      <c r="A762" s="51"/>
      <c r="B762" s="51"/>
      <c r="C762" s="51"/>
      <c r="D762" s="51"/>
      <c r="E762" s="64"/>
      <c r="F762" s="65"/>
      <c r="G762" s="65"/>
      <c r="H762" s="65"/>
      <c r="I762" s="292"/>
      <c r="J762" s="292"/>
      <c r="K762" s="148"/>
      <c r="L762" s="148"/>
      <c r="M762" s="148"/>
      <c r="N762" s="148"/>
      <c r="O762" s="148"/>
      <c r="P762" s="148"/>
      <c r="Q762" s="148"/>
      <c r="R762" s="148"/>
      <c r="S762" s="148"/>
      <c r="T762" s="148"/>
      <c r="U762" s="148"/>
      <c r="V762" s="148"/>
      <c r="W762" s="148"/>
      <c r="X762" s="148"/>
      <c r="Y762" s="148"/>
      <c r="AC762" s="148"/>
      <c r="AE762" s="326"/>
      <c r="AF762" s="301"/>
      <c r="AG762" s="148"/>
    </row>
    <row r="763" spans="1:33" s="58" customFormat="1">
      <c r="A763" s="51"/>
      <c r="B763" s="51"/>
      <c r="C763" s="51"/>
      <c r="D763" s="51"/>
      <c r="E763" s="64"/>
      <c r="F763" s="65"/>
      <c r="G763" s="65"/>
      <c r="H763" s="65"/>
      <c r="I763" s="292"/>
      <c r="J763" s="292"/>
      <c r="K763" s="148"/>
      <c r="L763" s="148"/>
      <c r="M763" s="148"/>
      <c r="N763" s="148"/>
      <c r="O763" s="148"/>
      <c r="P763" s="148"/>
      <c r="Q763" s="148"/>
      <c r="R763" s="148"/>
      <c r="S763" s="148"/>
      <c r="T763" s="148"/>
      <c r="U763" s="148"/>
      <c r="V763" s="148"/>
      <c r="W763" s="148"/>
      <c r="X763" s="148"/>
      <c r="Y763" s="148"/>
      <c r="AC763" s="148"/>
      <c r="AE763" s="326"/>
      <c r="AF763" s="301"/>
      <c r="AG763" s="148"/>
    </row>
    <row r="764" spans="1:33" s="58" customFormat="1">
      <c r="A764" s="51"/>
      <c r="B764" s="51"/>
      <c r="C764" s="51"/>
      <c r="D764" s="51"/>
      <c r="E764" s="64"/>
      <c r="F764" s="65"/>
      <c r="G764" s="65"/>
      <c r="H764" s="65"/>
      <c r="I764" s="292"/>
      <c r="J764" s="292"/>
      <c r="K764" s="148"/>
      <c r="L764" s="148"/>
      <c r="M764" s="148"/>
      <c r="N764" s="148"/>
      <c r="O764" s="148"/>
      <c r="P764" s="148"/>
      <c r="Q764" s="148"/>
      <c r="R764" s="148"/>
      <c r="S764" s="148"/>
      <c r="T764" s="148"/>
      <c r="U764" s="148"/>
      <c r="V764" s="148"/>
      <c r="W764" s="148"/>
      <c r="X764" s="148"/>
      <c r="Y764" s="148"/>
      <c r="AC764" s="148"/>
      <c r="AE764" s="326"/>
      <c r="AF764" s="301"/>
      <c r="AG764" s="148"/>
    </row>
    <row r="765" spans="1:33" s="58" customFormat="1">
      <c r="A765" s="51"/>
      <c r="B765" s="51"/>
      <c r="C765" s="51"/>
      <c r="D765" s="51"/>
      <c r="E765" s="64"/>
      <c r="F765" s="65"/>
      <c r="G765" s="65"/>
      <c r="H765" s="65"/>
      <c r="I765" s="292"/>
      <c r="J765" s="292"/>
      <c r="K765" s="148"/>
      <c r="L765" s="148"/>
      <c r="M765" s="148"/>
      <c r="N765" s="148"/>
      <c r="O765" s="148"/>
      <c r="P765" s="148"/>
      <c r="Q765" s="148"/>
      <c r="R765" s="148"/>
      <c r="S765" s="148"/>
      <c r="T765" s="148"/>
      <c r="U765" s="148"/>
      <c r="V765" s="148"/>
      <c r="W765" s="148"/>
      <c r="X765" s="148"/>
      <c r="Y765" s="148"/>
      <c r="AC765" s="148"/>
      <c r="AE765" s="326"/>
      <c r="AF765" s="301"/>
      <c r="AG765" s="148"/>
    </row>
    <row r="766" spans="1:33" s="58" customFormat="1">
      <c r="A766" s="51"/>
      <c r="B766" s="51"/>
      <c r="C766" s="51"/>
      <c r="D766" s="51"/>
      <c r="E766" s="64"/>
      <c r="F766" s="65"/>
      <c r="G766" s="65"/>
      <c r="H766" s="65"/>
      <c r="I766" s="292"/>
      <c r="J766" s="292"/>
      <c r="K766" s="148"/>
      <c r="L766" s="148"/>
      <c r="M766" s="148"/>
      <c r="N766" s="148"/>
      <c r="O766" s="148"/>
      <c r="P766" s="148"/>
      <c r="Q766" s="148"/>
      <c r="R766" s="148"/>
      <c r="S766" s="148"/>
      <c r="T766" s="148"/>
      <c r="U766" s="148"/>
      <c r="V766" s="148"/>
      <c r="W766" s="148"/>
      <c r="X766" s="148"/>
      <c r="Y766" s="148"/>
      <c r="AC766" s="148"/>
      <c r="AE766" s="326"/>
      <c r="AF766" s="301"/>
      <c r="AG766" s="148"/>
    </row>
    <row r="767" spans="1:33" s="58" customFormat="1">
      <c r="A767" s="51"/>
      <c r="B767" s="51"/>
      <c r="C767" s="51"/>
      <c r="D767" s="51"/>
      <c r="E767" s="64"/>
      <c r="F767" s="65"/>
      <c r="G767" s="65"/>
      <c r="H767" s="65"/>
      <c r="I767" s="292"/>
      <c r="J767" s="292"/>
      <c r="K767" s="148"/>
      <c r="L767" s="148"/>
      <c r="M767" s="148"/>
      <c r="N767" s="148"/>
      <c r="O767" s="148"/>
      <c r="P767" s="148"/>
      <c r="Q767" s="148"/>
      <c r="R767" s="148"/>
      <c r="S767" s="148"/>
      <c r="T767" s="148"/>
      <c r="U767" s="148"/>
      <c r="V767" s="148"/>
      <c r="W767" s="148"/>
      <c r="X767" s="148"/>
      <c r="Y767" s="148"/>
      <c r="AC767" s="148"/>
      <c r="AE767" s="326"/>
      <c r="AF767" s="301"/>
      <c r="AG767" s="148"/>
    </row>
    <row r="768" spans="1:33" s="58" customFormat="1">
      <c r="A768" s="51"/>
      <c r="B768" s="51"/>
      <c r="C768" s="51"/>
      <c r="D768" s="51"/>
      <c r="E768" s="64"/>
      <c r="F768" s="65"/>
      <c r="G768" s="65"/>
      <c r="H768" s="65"/>
      <c r="I768" s="292"/>
      <c r="J768" s="292"/>
      <c r="K768" s="148"/>
      <c r="L768" s="148"/>
      <c r="M768" s="148"/>
      <c r="N768" s="148"/>
      <c r="O768" s="148"/>
      <c r="P768" s="148"/>
      <c r="Q768" s="148"/>
      <c r="R768" s="148"/>
      <c r="S768" s="148"/>
      <c r="T768" s="148"/>
      <c r="U768" s="148"/>
      <c r="V768" s="148"/>
      <c r="W768" s="148"/>
      <c r="X768" s="148"/>
      <c r="Y768" s="148"/>
      <c r="AC768" s="148"/>
      <c r="AE768" s="326"/>
      <c r="AF768" s="301"/>
      <c r="AG768" s="148"/>
    </row>
    <row r="769" spans="1:33" s="58" customFormat="1">
      <c r="A769" s="51"/>
      <c r="B769" s="51"/>
      <c r="C769" s="51"/>
      <c r="D769" s="51"/>
      <c r="E769" s="64"/>
      <c r="F769" s="65"/>
      <c r="G769" s="65"/>
      <c r="H769" s="65"/>
      <c r="I769" s="292"/>
      <c r="J769" s="292"/>
      <c r="K769" s="148"/>
      <c r="L769" s="148"/>
      <c r="M769" s="148"/>
      <c r="N769" s="148"/>
      <c r="O769" s="148"/>
      <c r="P769" s="148"/>
      <c r="Q769" s="148"/>
      <c r="R769" s="148"/>
      <c r="S769" s="148"/>
      <c r="T769" s="148"/>
      <c r="U769" s="148"/>
      <c r="V769" s="148"/>
      <c r="W769" s="148"/>
      <c r="X769" s="148"/>
      <c r="Y769" s="148"/>
      <c r="AC769" s="148"/>
      <c r="AE769" s="326"/>
      <c r="AF769" s="301"/>
      <c r="AG769" s="148"/>
    </row>
    <row r="770" spans="1:33" s="58" customFormat="1">
      <c r="A770" s="51"/>
      <c r="B770" s="51"/>
      <c r="C770" s="51"/>
      <c r="D770" s="51"/>
      <c r="E770" s="64"/>
      <c r="F770" s="65"/>
      <c r="G770" s="65"/>
      <c r="H770" s="65"/>
      <c r="I770" s="292"/>
      <c r="J770" s="292"/>
      <c r="K770" s="148"/>
      <c r="L770" s="148"/>
      <c r="M770" s="148"/>
      <c r="N770" s="148"/>
      <c r="O770" s="148"/>
      <c r="P770" s="148"/>
      <c r="Q770" s="148"/>
      <c r="R770" s="148"/>
      <c r="S770" s="148"/>
      <c r="T770" s="148"/>
      <c r="U770" s="148"/>
      <c r="V770" s="148"/>
      <c r="W770" s="148"/>
      <c r="X770" s="148"/>
      <c r="Y770" s="148"/>
      <c r="AC770" s="148"/>
      <c r="AE770" s="326"/>
      <c r="AF770" s="301"/>
      <c r="AG770" s="148"/>
    </row>
    <row r="771" spans="1:33" s="58" customFormat="1">
      <c r="A771" s="51"/>
      <c r="B771" s="51"/>
      <c r="C771" s="51"/>
      <c r="D771" s="51"/>
      <c r="E771" s="64"/>
      <c r="F771" s="65"/>
      <c r="G771" s="65"/>
      <c r="H771" s="65"/>
      <c r="I771" s="292"/>
      <c r="J771" s="292"/>
      <c r="K771" s="148"/>
      <c r="L771" s="148"/>
      <c r="M771" s="148"/>
      <c r="N771" s="148"/>
      <c r="O771" s="148"/>
      <c r="P771" s="148"/>
      <c r="Q771" s="148"/>
      <c r="R771" s="148"/>
      <c r="S771" s="148"/>
      <c r="T771" s="148"/>
      <c r="U771" s="148"/>
      <c r="V771" s="148"/>
      <c r="W771" s="148"/>
      <c r="X771" s="148"/>
      <c r="Y771" s="148"/>
      <c r="AC771" s="148"/>
      <c r="AE771" s="326"/>
      <c r="AF771" s="301"/>
      <c r="AG771" s="148"/>
    </row>
    <row r="772" spans="1:33" s="58" customFormat="1">
      <c r="A772" s="51"/>
      <c r="B772" s="51"/>
      <c r="C772" s="51"/>
      <c r="D772" s="51"/>
      <c r="E772" s="64"/>
      <c r="F772" s="65"/>
      <c r="G772" s="65"/>
      <c r="H772" s="65"/>
      <c r="I772" s="292"/>
      <c r="J772" s="292"/>
      <c r="K772" s="148"/>
      <c r="L772" s="148"/>
      <c r="M772" s="148"/>
      <c r="N772" s="148"/>
      <c r="O772" s="148"/>
      <c r="P772" s="148"/>
      <c r="Q772" s="148"/>
      <c r="R772" s="148"/>
      <c r="S772" s="148"/>
      <c r="T772" s="148"/>
      <c r="U772" s="148"/>
      <c r="V772" s="148"/>
      <c r="W772" s="148"/>
      <c r="X772" s="148"/>
      <c r="Y772" s="148"/>
      <c r="AC772" s="148"/>
      <c r="AE772" s="326"/>
      <c r="AF772" s="301"/>
      <c r="AG772" s="148"/>
    </row>
    <row r="773" spans="1:33" s="58" customFormat="1">
      <c r="A773" s="51"/>
      <c r="B773" s="51"/>
      <c r="C773" s="51"/>
      <c r="D773" s="51"/>
      <c r="E773" s="64"/>
      <c r="F773" s="65"/>
      <c r="G773" s="65"/>
      <c r="H773" s="65"/>
      <c r="I773" s="292"/>
      <c r="J773" s="292"/>
      <c r="K773" s="148"/>
      <c r="L773" s="148"/>
      <c r="M773" s="148"/>
      <c r="N773" s="148"/>
      <c r="O773" s="148"/>
      <c r="P773" s="148"/>
      <c r="Q773" s="148"/>
      <c r="R773" s="148"/>
      <c r="S773" s="148"/>
      <c r="T773" s="148"/>
      <c r="U773" s="148"/>
      <c r="V773" s="148"/>
      <c r="W773" s="148"/>
      <c r="X773" s="148"/>
      <c r="Y773" s="148"/>
      <c r="AC773" s="148"/>
      <c r="AE773" s="326"/>
      <c r="AF773" s="301"/>
      <c r="AG773" s="148"/>
    </row>
    <row r="774" spans="1:33" s="58" customFormat="1">
      <c r="A774" s="51"/>
      <c r="B774" s="51"/>
      <c r="C774" s="51"/>
      <c r="D774" s="51"/>
      <c r="E774" s="64"/>
      <c r="F774" s="65"/>
      <c r="G774" s="65"/>
      <c r="H774" s="65"/>
      <c r="I774" s="292"/>
      <c r="J774" s="292"/>
      <c r="K774" s="148"/>
      <c r="L774" s="148"/>
      <c r="M774" s="148"/>
      <c r="N774" s="148"/>
      <c r="O774" s="148"/>
      <c r="P774" s="148"/>
      <c r="Q774" s="148"/>
      <c r="R774" s="148"/>
      <c r="S774" s="148"/>
      <c r="T774" s="148"/>
      <c r="U774" s="148"/>
      <c r="V774" s="148"/>
      <c r="W774" s="148"/>
      <c r="X774" s="148"/>
      <c r="Y774" s="148"/>
      <c r="AC774" s="148"/>
      <c r="AE774" s="326"/>
      <c r="AF774" s="301"/>
      <c r="AG774" s="148"/>
    </row>
    <row r="775" spans="1:33" s="58" customFormat="1">
      <c r="A775" s="51"/>
      <c r="B775" s="51"/>
      <c r="C775" s="51"/>
      <c r="D775" s="51"/>
      <c r="E775" s="64"/>
      <c r="F775" s="65"/>
      <c r="G775" s="65"/>
      <c r="H775" s="65"/>
      <c r="I775" s="292"/>
      <c r="J775" s="292"/>
      <c r="K775" s="148"/>
      <c r="L775" s="148"/>
      <c r="M775" s="148"/>
      <c r="N775" s="148"/>
      <c r="O775" s="148"/>
      <c r="P775" s="148"/>
      <c r="Q775" s="148"/>
      <c r="R775" s="148"/>
      <c r="S775" s="148"/>
      <c r="T775" s="148"/>
      <c r="U775" s="148"/>
      <c r="V775" s="148"/>
      <c r="W775" s="148"/>
      <c r="X775" s="148"/>
      <c r="Y775" s="148"/>
      <c r="AC775" s="148"/>
      <c r="AE775" s="326"/>
      <c r="AF775" s="301"/>
      <c r="AG775" s="148"/>
    </row>
    <row r="776" spans="1:33" s="58" customFormat="1">
      <c r="A776" s="51"/>
      <c r="B776" s="51"/>
      <c r="C776" s="51"/>
      <c r="D776" s="51"/>
      <c r="E776" s="64"/>
      <c r="F776" s="65"/>
      <c r="G776" s="65"/>
      <c r="H776" s="65"/>
      <c r="I776" s="292"/>
      <c r="J776" s="292"/>
      <c r="K776" s="148"/>
      <c r="L776" s="148"/>
      <c r="M776" s="148"/>
      <c r="N776" s="148"/>
      <c r="O776" s="148"/>
      <c r="P776" s="148"/>
      <c r="Q776" s="148"/>
      <c r="R776" s="148"/>
      <c r="S776" s="148"/>
      <c r="T776" s="148"/>
      <c r="U776" s="148"/>
      <c r="V776" s="148"/>
      <c r="W776" s="148"/>
      <c r="X776" s="148"/>
      <c r="Y776" s="148"/>
      <c r="AC776" s="148"/>
      <c r="AE776" s="326"/>
      <c r="AF776" s="301"/>
      <c r="AG776" s="148"/>
    </row>
    <row r="777" spans="1:33" s="58" customFormat="1">
      <c r="A777" s="51"/>
      <c r="B777" s="51"/>
      <c r="C777" s="51"/>
      <c r="D777" s="51"/>
      <c r="E777" s="64"/>
      <c r="F777" s="65"/>
      <c r="G777" s="65"/>
      <c r="H777" s="65"/>
      <c r="I777" s="292"/>
      <c r="J777" s="292"/>
      <c r="K777" s="148"/>
      <c r="L777" s="148"/>
      <c r="M777" s="148"/>
      <c r="N777" s="148"/>
      <c r="O777" s="148"/>
      <c r="P777" s="148"/>
      <c r="Q777" s="148"/>
      <c r="R777" s="148"/>
      <c r="S777" s="148"/>
      <c r="T777" s="148"/>
      <c r="U777" s="148"/>
      <c r="V777" s="148"/>
      <c r="W777" s="148"/>
      <c r="X777" s="148"/>
      <c r="Y777" s="148"/>
      <c r="AC777" s="148"/>
      <c r="AE777" s="326"/>
      <c r="AF777" s="301"/>
      <c r="AG777" s="148"/>
    </row>
    <row r="778" spans="1:33" s="58" customFormat="1">
      <c r="A778" s="51"/>
      <c r="B778" s="51"/>
      <c r="C778" s="51"/>
      <c r="D778" s="51"/>
      <c r="E778" s="64"/>
      <c r="F778" s="65"/>
      <c r="G778" s="65"/>
      <c r="H778" s="65"/>
      <c r="I778" s="292"/>
      <c r="J778" s="292"/>
      <c r="K778" s="148"/>
      <c r="L778" s="148"/>
      <c r="M778" s="148"/>
      <c r="N778" s="148"/>
      <c r="O778" s="148"/>
      <c r="P778" s="148"/>
      <c r="Q778" s="148"/>
      <c r="R778" s="148"/>
      <c r="S778" s="148"/>
      <c r="T778" s="148"/>
      <c r="U778" s="148"/>
      <c r="V778" s="148"/>
      <c r="W778" s="148"/>
      <c r="X778" s="148"/>
      <c r="Y778" s="148"/>
      <c r="AC778" s="148"/>
      <c r="AE778" s="326"/>
      <c r="AF778" s="301"/>
      <c r="AG778" s="148"/>
    </row>
    <row r="779" spans="1:33" s="58" customFormat="1">
      <c r="A779" s="51"/>
      <c r="B779" s="51"/>
      <c r="C779" s="51"/>
      <c r="D779" s="51"/>
      <c r="E779" s="64"/>
      <c r="F779" s="65"/>
      <c r="G779" s="65"/>
      <c r="H779" s="65"/>
      <c r="I779" s="292"/>
      <c r="J779" s="292"/>
      <c r="K779" s="148"/>
      <c r="L779" s="148"/>
      <c r="M779" s="148"/>
      <c r="N779" s="148"/>
      <c r="O779" s="148"/>
      <c r="P779" s="148"/>
      <c r="Q779" s="148"/>
      <c r="R779" s="148"/>
      <c r="S779" s="148"/>
      <c r="T779" s="148"/>
      <c r="U779" s="148"/>
      <c r="V779" s="148"/>
      <c r="W779" s="148"/>
      <c r="X779" s="148"/>
      <c r="Y779" s="148"/>
      <c r="AC779" s="148"/>
      <c r="AE779" s="326"/>
      <c r="AF779" s="301"/>
      <c r="AG779" s="148"/>
    </row>
    <row r="780" spans="1:33" s="58" customFormat="1">
      <c r="A780" s="51"/>
      <c r="B780" s="51"/>
      <c r="C780" s="51"/>
      <c r="D780" s="51"/>
      <c r="E780" s="64"/>
      <c r="F780" s="65"/>
      <c r="G780" s="65"/>
      <c r="H780" s="65"/>
      <c r="I780" s="292"/>
      <c r="J780" s="292"/>
      <c r="K780" s="148"/>
      <c r="L780" s="148"/>
      <c r="M780" s="148"/>
      <c r="N780" s="148"/>
      <c r="O780" s="148"/>
      <c r="P780" s="148"/>
      <c r="Q780" s="148"/>
      <c r="R780" s="148"/>
      <c r="S780" s="148"/>
      <c r="T780" s="148"/>
      <c r="U780" s="148"/>
      <c r="V780" s="148"/>
      <c r="W780" s="148"/>
      <c r="X780" s="148"/>
      <c r="Y780" s="148"/>
      <c r="AC780" s="148"/>
      <c r="AE780" s="326"/>
      <c r="AF780" s="301"/>
      <c r="AG780" s="148"/>
    </row>
    <row r="781" spans="1:33" s="58" customFormat="1">
      <c r="A781" s="51"/>
      <c r="B781" s="51"/>
      <c r="C781" s="51"/>
      <c r="D781" s="51"/>
      <c r="E781" s="64"/>
      <c r="F781" s="65"/>
      <c r="G781" s="65"/>
      <c r="H781" s="65"/>
      <c r="I781" s="292"/>
      <c r="J781" s="292"/>
      <c r="K781" s="148"/>
      <c r="L781" s="148"/>
      <c r="M781" s="148"/>
      <c r="N781" s="148"/>
      <c r="O781" s="148"/>
      <c r="P781" s="148"/>
      <c r="Q781" s="148"/>
      <c r="R781" s="148"/>
      <c r="S781" s="148"/>
      <c r="T781" s="148"/>
      <c r="U781" s="148"/>
      <c r="V781" s="148"/>
      <c r="W781" s="148"/>
      <c r="X781" s="148"/>
      <c r="Y781" s="148"/>
      <c r="AC781" s="148"/>
      <c r="AE781" s="326"/>
      <c r="AF781" s="301"/>
      <c r="AG781" s="148"/>
    </row>
    <row r="782" spans="1:33" s="58" customFormat="1">
      <c r="A782" s="51"/>
      <c r="B782" s="51"/>
      <c r="C782" s="51"/>
      <c r="D782" s="51"/>
      <c r="E782" s="64"/>
      <c r="F782" s="65"/>
      <c r="G782" s="65"/>
      <c r="H782" s="65"/>
      <c r="I782" s="292"/>
      <c r="J782" s="292"/>
      <c r="K782" s="148"/>
      <c r="L782" s="148"/>
      <c r="M782" s="148"/>
      <c r="N782" s="148"/>
      <c r="O782" s="148"/>
      <c r="P782" s="148"/>
      <c r="Q782" s="148"/>
      <c r="R782" s="148"/>
      <c r="S782" s="148"/>
      <c r="T782" s="148"/>
      <c r="U782" s="148"/>
      <c r="V782" s="148"/>
      <c r="W782" s="148"/>
      <c r="X782" s="148"/>
      <c r="Y782" s="148"/>
      <c r="AC782" s="148"/>
      <c r="AE782" s="326"/>
      <c r="AF782" s="301"/>
      <c r="AG782" s="148"/>
    </row>
    <row r="783" spans="1:33" s="58" customFormat="1">
      <c r="A783" s="51"/>
      <c r="B783" s="51"/>
      <c r="C783" s="51"/>
      <c r="D783" s="51"/>
      <c r="E783" s="64"/>
      <c r="F783" s="65"/>
      <c r="G783" s="65"/>
      <c r="H783" s="65"/>
      <c r="I783" s="292"/>
      <c r="J783" s="292"/>
      <c r="K783" s="148"/>
      <c r="L783" s="148"/>
      <c r="M783" s="148"/>
      <c r="N783" s="148"/>
      <c r="O783" s="148"/>
      <c r="P783" s="148"/>
      <c r="Q783" s="148"/>
      <c r="R783" s="148"/>
      <c r="S783" s="148"/>
      <c r="T783" s="148"/>
      <c r="U783" s="148"/>
      <c r="V783" s="148"/>
      <c r="W783" s="148"/>
      <c r="X783" s="148"/>
      <c r="Y783" s="148"/>
      <c r="AC783" s="148"/>
      <c r="AE783" s="326"/>
      <c r="AF783" s="301"/>
      <c r="AG783" s="148"/>
    </row>
    <row r="784" spans="1:33" s="58" customFormat="1">
      <c r="A784" s="51"/>
      <c r="B784" s="51"/>
      <c r="C784" s="51"/>
      <c r="D784" s="51"/>
      <c r="E784" s="64"/>
      <c r="F784" s="65"/>
      <c r="G784" s="65"/>
      <c r="H784" s="65"/>
      <c r="I784" s="292"/>
      <c r="J784" s="292"/>
      <c r="K784" s="148"/>
      <c r="L784" s="148"/>
      <c r="M784" s="148"/>
      <c r="N784" s="148"/>
      <c r="O784" s="148"/>
      <c r="P784" s="148"/>
      <c r="Q784" s="148"/>
      <c r="R784" s="148"/>
      <c r="S784" s="148"/>
      <c r="T784" s="148"/>
      <c r="U784" s="148"/>
      <c r="V784" s="148"/>
      <c r="W784" s="148"/>
      <c r="X784" s="148"/>
      <c r="Y784" s="148"/>
      <c r="AC784" s="148"/>
      <c r="AE784" s="326"/>
      <c r="AF784" s="301"/>
      <c r="AG784" s="148"/>
    </row>
    <row r="785" spans="1:33" s="58" customFormat="1">
      <c r="A785" s="51"/>
      <c r="B785" s="51"/>
      <c r="C785" s="51"/>
      <c r="D785" s="51"/>
      <c r="E785" s="64"/>
      <c r="F785" s="65"/>
      <c r="G785" s="65"/>
      <c r="H785" s="65"/>
      <c r="I785" s="292"/>
      <c r="J785" s="292"/>
      <c r="K785" s="148"/>
      <c r="L785" s="148"/>
      <c r="M785" s="148"/>
      <c r="N785" s="148"/>
      <c r="O785" s="148"/>
      <c r="P785" s="148"/>
      <c r="Q785" s="148"/>
      <c r="R785" s="148"/>
      <c r="S785" s="148"/>
      <c r="T785" s="148"/>
      <c r="U785" s="148"/>
      <c r="V785" s="148"/>
      <c r="W785" s="148"/>
      <c r="X785" s="148"/>
      <c r="Y785" s="148"/>
      <c r="AC785" s="148"/>
      <c r="AE785" s="326"/>
      <c r="AF785" s="301"/>
      <c r="AG785" s="148"/>
    </row>
    <row r="786" spans="1:33" s="58" customFormat="1">
      <c r="A786" s="51"/>
      <c r="B786" s="51"/>
      <c r="C786" s="51"/>
      <c r="D786" s="51"/>
      <c r="E786" s="64"/>
      <c r="F786" s="65"/>
      <c r="G786" s="65"/>
      <c r="H786" s="65"/>
      <c r="I786" s="292"/>
      <c r="J786" s="292"/>
      <c r="K786" s="148"/>
      <c r="L786" s="148"/>
      <c r="M786" s="148"/>
      <c r="N786" s="148"/>
      <c r="O786" s="148"/>
      <c r="P786" s="148"/>
      <c r="Q786" s="148"/>
      <c r="R786" s="148"/>
      <c r="S786" s="148"/>
      <c r="T786" s="148"/>
      <c r="U786" s="148"/>
      <c r="V786" s="148"/>
      <c r="W786" s="148"/>
      <c r="X786" s="148"/>
      <c r="Y786" s="148"/>
      <c r="AC786" s="148"/>
      <c r="AE786" s="326"/>
      <c r="AF786" s="301"/>
      <c r="AG786" s="148"/>
    </row>
    <row r="787" spans="1:33" s="58" customFormat="1">
      <c r="A787" s="51"/>
      <c r="B787" s="51"/>
      <c r="C787" s="51"/>
      <c r="D787" s="51"/>
      <c r="E787" s="64"/>
      <c r="F787" s="65"/>
      <c r="G787" s="65"/>
      <c r="H787" s="65"/>
      <c r="I787" s="292"/>
      <c r="J787" s="292"/>
      <c r="K787" s="148"/>
      <c r="L787" s="148"/>
      <c r="M787" s="148"/>
      <c r="N787" s="148"/>
      <c r="O787" s="148"/>
      <c r="P787" s="148"/>
      <c r="Q787" s="148"/>
      <c r="R787" s="148"/>
      <c r="S787" s="148"/>
      <c r="T787" s="148"/>
      <c r="U787" s="148"/>
      <c r="V787" s="148"/>
      <c r="W787" s="148"/>
      <c r="X787" s="148"/>
      <c r="Y787" s="148"/>
      <c r="AC787" s="148"/>
      <c r="AE787" s="326"/>
      <c r="AF787" s="301"/>
      <c r="AG787" s="148"/>
    </row>
    <row r="788" spans="1:33" s="58" customFormat="1">
      <c r="A788" s="51"/>
      <c r="B788" s="51"/>
      <c r="C788" s="51"/>
      <c r="D788" s="51"/>
      <c r="E788" s="64"/>
      <c r="F788" s="65"/>
      <c r="G788" s="65"/>
      <c r="H788" s="65"/>
      <c r="I788" s="292"/>
      <c r="J788" s="292"/>
      <c r="K788" s="148"/>
      <c r="L788" s="148"/>
      <c r="M788" s="148"/>
      <c r="N788" s="148"/>
      <c r="O788" s="148"/>
      <c r="P788" s="148"/>
      <c r="Q788" s="148"/>
      <c r="R788" s="148"/>
      <c r="S788" s="148"/>
      <c r="T788" s="148"/>
      <c r="U788" s="148"/>
      <c r="V788" s="148"/>
      <c r="W788" s="148"/>
      <c r="X788" s="148"/>
      <c r="Y788" s="148"/>
      <c r="AC788" s="148"/>
      <c r="AE788" s="326"/>
      <c r="AF788" s="301"/>
      <c r="AG788" s="148"/>
    </row>
    <row r="789" spans="1:33" s="58" customFormat="1">
      <c r="A789" s="51"/>
      <c r="B789" s="51"/>
      <c r="C789" s="51"/>
      <c r="D789" s="51"/>
      <c r="E789" s="64"/>
      <c r="F789" s="65"/>
      <c r="G789" s="65"/>
      <c r="H789" s="65"/>
      <c r="I789" s="292"/>
      <c r="J789" s="292"/>
      <c r="K789" s="148"/>
      <c r="L789" s="148"/>
      <c r="M789" s="148"/>
      <c r="N789" s="148"/>
      <c r="O789" s="148"/>
      <c r="P789" s="148"/>
      <c r="Q789" s="148"/>
      <c r="R789" s="148"/>
      <c r="S789" s="148"/>
      <c r="T789" s="148"/>
      <c r="U789" s="148"/>
      <c r="V789" s="148"/>
      <c r="W789" s="148"/>
      <c r="X789" s="148"/>
      <c r="Y789" s="148"/>
      <c r="AC789" s="148"/>
      <c r="AE789" s="326"/>
      <c r="AF789" s="301"/>
      <c r="AG789" s="148"/>
    </row>
    <row r="790" spans="1:33" s="58" customFormat="1">
      <c r="A790" s="51"/>
      <c r="B790" s="51"/>
      <c r="C790" s="51"/>
      <c r="D790" s="51"/>
      <c r="E790" s="64"/>
      <c r="F790" s="65"/>
      <c r="G790" s="65"/>
      <c r="H790" s="65"/>
      <c r="I790" s="292"/>
      <c r="J790" s="292"/>
      <c r="K790" s="148"/>
      <c r="L790" s="148"/>
      <c r="M790" s="148"/>
      <c r="N790" s="148"/>
      <c r="O790" s="148"/>
      <c r="P790" s="148"/>
      <c r="Q790" s="148"/>
      <c r="R790" s="148"/>
      <c r="S790" s="148"/>
      <c r="T790" s="148"/>
      <c r="U790" s="148"/>
      <c r="V790" s="148"/>
      <c r="W790" s="148"/>
      <c r="X790" s="148"/>
      <c r="Y790" s="148"/>
      <c r="AC790" s="148"/>
      <c r="AE790" s="326"/>
      <c r="AF790" s="301"/>
      <c r="AG790" s="148"/>
    </row>
    <row r="791" spans="1:33" s="58" customFormat="1">
      <c r="A791" s="51"/>
      <c r="B791" s="51"/>
      <c r="C791" s="51"/>
      <c r="D791" s="51"/>
      <c r="E791" s="64"/>
      <c r="F791" s="65"/>
      <c r="G791" s="65"/>
      <c r="H791" s="65"/>
      <c r="I791" s="292"/>
      <c r="J791" s="292"/>
      <c r="K791" s="148"/>
      <c r="L791" s="148"/>
      <c r="M791" s="148"/>
      <c r="N791" s="148"/>
      <c r="O791" s="148"/>
      <c r="P791" s="148"/>
      <c r="Q791" s="148"/>
      <c r="R791" s="148"/>
      <c r="S791" s="148"/>
      <c r="T791" s="148"/>
      <c r="U791" s="148"/>
      <c r="V791" s="148"/>
      <c r="W791" s="148"/>
      <c r="X791" s="148"/>
      <c r="Y791" s="148"/>
      <c r="AC791" s="148"/>
      <c r="AE791" s="326"/>
      <c r="AF791" s="301"/>
      <c r="AG791" s="148"/>
    </row>
    <row r="792" spans="1:33" s="58" customFormat="1">
      <c r="A792" s="51"/>
      <c r="B792" s="51"/>
      <c r="C792" s="51"/>
      <c r="D792" s="51"/>
      <c r="E792" s="64"/>
      <c r="F792" s="65"/>
      <c r="G792" s="65"/>
      <c r="H792" s="65"/>
      <c r="I792" s="292"/>
      <c r="J792" s="292"/>
      <c r="K792" s="148"/>
      <c r="L792" s="148"/>
      <c r="M792" s="148"/>
      <c r="N792" s="148"/>
      <c r="O792" s="148"/>
      <c r="P792" s="148"/>
      <c r="Q792" s="148"/>
      <c r="R792" s="148"/>
      <c r="S792" s="148"/>
      <c r="T792" s="148"/>
      <c r="U792" s="148"/>
      <c r="V792" s="148"/>
      <c r="W792" s="148"/>
      <c r="X792" s="148"/>
      <c r="Y792" s="148"/>
      <c r="AC792" s="148"/>
      <c r="AE792" s="326"/>
      <c r="AF792" s="301"/>
      <c r="AG792" s="148"/>
    </row>
    <row r="793" spans="1:33" s="58" customFormat="1">
      <c r="A793" s="51"/>
      <c r="B793" s="51"/>
      <c r="C793" s="51"/>
      <c r="D793" s="51"/>
      <c r="E793" s="64"/>
      <c r="F793" s="65"/>
      <c r="G793" s="65"/>
      <c r="H793" s="65"/>
      <c r="I793" s="292"/>
      <c r="J793" s="292"/>
      <c r="K793" s="148"/>
      <c r="L793" s="148"/>
      <c r="M793" s="148"/>
      <c r="N793" s="148"/>
      <c r="O793" s="148"/>
      <c r="P793" s="148"/>
      <c r="Q793" s="148"/>
      <c r="R793" s="148"/>
      <c r="S793" s="148"/>
      <c r="T793" s="148"/>
      <c r="U793" s="148"/>
      <c r="V793" s="148"/>
      <c r="W793" s="148"/>
      <c r="X793" s="148"/>
      <c r="Y793" s="148"/>
      <c r="AC793" s="148"/>
      <c r="AE793" s="326"/>
      <c r="AF793" s="301"/>
      <c r="AG793" s="148"/>
    </row>
    <row r="794" spans="1:33" s="58" customFormat="1">
      <c r="A794" s="51"/>
      <c r="B794" s="51"/>
      <c r="C794" s="51"/>
      <c r="D794" s="51"/>
      <c r="E794" s="64"/>
      <c r="F794" s="65"/>
      <c r="G794" s="65"/>
      <c r="H794" s="65"/>
      <c r="I794" s="292"/>
      <c r="J794" s="292"/>
      <c r="K794" s="148"/>
      <c r="L794" s="148"/>
      <c r="M794" s="148"/>
      <c r="N794" s="148"/>
      <c r="O794" s="148"/>
      <c r="P794" s="148"/>
      <c r="Q794" s="148"/>
      <c r="R794" s="148"/>
      <c r="S794" s="148"/>
      <c r="T794" s="148"/>
      <c r="U794" s="148"/>
      <c r="V794" s="148"/>
      <c r="W794" s="148"/>
      <c r="X794" s="148"/>
      <c r="Y794" s="148"/>
      <c r="AC794" s="148"/>
      <c r="AE794" s="326"/>
      <c r="AF794" s="301"/>
      <c r="AG794" s="148"/>
    </row>
    <row r="795" spans="1:33" s="58" customFormat="1">
      <c r="A795" s="51"/>
      <c r="B795" s="51"/>
      <c r="C795" s="51"/>
      <c r="D795" s="51"/>
      <c r="E795" s="64"/>
      <c r="F795" s="65"/>
      <c r="G795" s="65"/>
      <c r="H795" s="65"/>
      <c r="I795" s="292"/>
      <c r="J795" s="292"/>
      <c r="K795" s="148"/>
      <c r="L795" s="148"/>
      <c r="M795" s="148"/>
      <c r="N795" s="148"/>
      <c r="O795" s="148"/>
      <c r="P795" s="148"/>
      <c r="Q795" s="148"/>
      <c r="R795" s="148"/>
      <c r="S795" s="148"/>
      <c r="T795" s="148"/>
      <c r="U795" s="148"/>
      <c r="V795" s="148"/>
      <c r="W795" s="148"/>
      <c r="X795" s="148"/>
      <c r="Y795" s="148"/>
      <c r="AC795" s="148"/>
      <c r="AE795" s="326"/>
      <c r="AF795" s="301"/>
      <c r="AG795" s="148"/>
    </row>
    <row r="796" spans="1:33" s="58" customFormat="1">
      <c r="A796" s="51"/>
      <c r="B796" s="51"/>
      <c r="C796" s="51"/>
      <c r="D796" s="51"/>
      <c r="E796" s="64"/>
      <c r="F796" s="65"/>
      <c r="G796" s="65"/>
      <c r="H796" s="65"/>
      <c r="I796" s="292"/>
      <c r="J796" s="292"/>
      <c r="K796" s="148"/>
      <c r="L796" s="148"/>
      <c r="M796" s="148"/>
      <c r="N796" s="148"/>
      <c r="O796" s="148"/>
      <c r="P796" s="148"/>
      <c r="Q796" s="148"/>
      <c r="R796" s="148"/>
      <c r="S796" s="148"/>
      <c r="T796" s="148"/>
      <c r="U796" s="148"/>
      <c r="V796" s="148"/>
      <c r="W796" s="148"/>
      <c r="X796" s="148"/>
      <c r="Y796" s="148"/>
      <c r="AC796" s="148"/>
      <c r="AE796" s="326"/>
      <c r="AF796" s="301"/>
      <c r="AG796" s="148"/>
    </row>
    <row r="797" spans="1:33" s="58" customFormat="1">
      <c r="A797" s="51"/>
      <c r="B797" s="51"/>
      <c r="C797" s="51"/>
      <c r="D797" s="51"/>
      <c r="E797" s="64"/>
      <c r="F797" s="65"/>
      <c r="G797" s="65"/>
      <c r="H797" s="65"/>
      <c r="I797" s="292"/>
      <c r="J797" s="292"/>
      <c r="K797" s="148"/>
      <c r="L797" s="148"/>
      <c r="M797" s="148"/>
      <c r="N797" s="148"/>
      <c r="O797" s="148"/>
      <c r="P797" s="148"/>
      <c r="Q797" s="148"/>
      <c r="R797" s="148"/>
      <c r="S797" s="148"/>
      <c r="T797" s="148"/>
      <c r="U797" s="148"/>
      <c r="V797" s="148"/>
      <c r="W797" s="148"/>
      <c r="X797" s="148"/>
      <c r="Y797" s="148"/>
      <c r="AC797" s="148"/>
      <c r="AE797" s="326"/>
      <c r="AF797" s="301"/>
      <c r="AG797" s="148"/>
    </row>
    <row r="798" spans="1:33" s="58" customFormat="1">
      <c r="A798" s="51"/>
      <c r="B798" s="51"/>
      <c r="C798" s="51"/>
      <c r="D798" s="51"/>
      <c r="E798" s="64"/>
      <c r="F798" s="65"/>
      <c r="G798" s="65"/>
      <c r="H798" s="65"/>
      <c r="I798" s="292"/>
      <c r="J798" s="292"/>
      <c r="K798" s="148"/>
      <c r="L798" s="148"/>
      <c r="M798" s="148"/>
      <c r="N798" s="148"/>
      <c r="O798" s="148"/>
      <c r="P798" s="148"/>
      <c r="Q798" s="148"/>
      <c r="R798" s="148"/>
      <c r="S798" s="148"/>
      <c r="T798" s="148"/>
      <c r="U798" s="148"/>
      <c r="V798" s="148"/>
      <c r="W798" s="148"/>
      <c r="X798" s="148"/>
      <c r="Y798" s="148"/>
      <c r="AC798" s="148"/>
      <c r="AE798" s="326"/>
      <c r="AF798" s="301"/>
      <c r="AG798" s="148"/>
    </row>
    <row r="799" spans="1:33" s="58" customFormat="1">
      <c r="A799" s="51"/>
      <c r="B799" s="51"/>
      <c r="C799" s="51"/>
      <c r="D799" s="51"/>
      <c r="E799" s="64"/>
      <c r="F799" s="65"/>
      <c r="G799" s="65"/>
      <c r="H799" s="65"/>
      <c r="I799" s="292"/>
      <c r="J799" s="292"/>
      <c r="K799" s="148"/>
      <c r="L799" s="148"/>
      <c r="M799" s="148"/>
      <c r="N799" s="148"/>
      <c r="O799" s="148"/>
      <c r="P799" s="148"/>
      <c r="Q799" s="148"/>
      <c r="R799" s="148"/>
      <c r="S799" s="148"/>
      <c r="T799" s="148"/>
      <c r="U799" s="148"/>
      <c r="V799" s="148"/>
      <c r="W799" s="148"/>
      <c r="X799" s="148"/>
      <c r="Y799" s="148"/>
      <c r="AC799" s="148"/>
      <c r="AE799" s="326"/>
      <c r="AF799" s="301"/>
      <c r="AG799" s="148"/>
    </row>
    <row r="800" spans="1:33" s="58" customFormat="1">
      <c r="A800" s="51"/>
      <c r="B800" s="51"/>
      <c r="C800" s="51"/>
      <c r="D800" s="51"/>
      <c r="E800" s="64"/>
      <c r="F800" s="65"/>
      <c r="G800" s="65"/>
      <c r="H800" s="65"/>
      <c r="I800" s="292"/>
      <c r="J800" s="292"/>
      <c r="K800" s="148"/>
      <c r="L800" s="148"/>
      <c r="M800" s="148"/>
      <c r="N800" s="148"/>
      <c r="O800" s="148"/>
      <c r="P800" s="148"/>
      <c r="Q800" s="148"/>
      <c r="R800" s="148"/>
      <c r="S800" s="148"/>
      <c r="T800" s="148"/>
      <c r="U800" s="148"/>
      <c r="V800" s="148"/>
      <c r="W800" s="148"/>
      <c r="X800" s="148"/>
      <c r="Y800" s="148"/>
      <c r="AC800" s="148"/>
      <c r="AE800" s="326"/>
      <c r="AF800" s="301"/>
      <c r="AG800" s="148"/>
    </row>
    <row r="801" spans="1:33" s="58" customFormat="1">
      <c r="A801" s="51"/>
      <c r="B801" s="51"/>
      <c r="C801" s="51"/>
      <c r="D801" s="51"/>
      <c r="E801" s="64"/>
      <c r="F801" s="65"/>
      <c r="G801" s="65"/>
      <c r="H801" s="65"/>
      <c r="I801" s="292"/>
      <c r="J801" s="292"/>
      <c r="K801" s="148"/>
      <c r="L801" s="148"/>
      <c r="M801" s="148"/>
      <c r="N801" s="148"/>
      <c r="O801" s="148"/>
      <c r="P801" s="148"/>
      <c r="Q801" s="148"/>
      <c r="R801" s="148"/>
      <c r="S801" s="148"/>
      <c r="T801" s="148"/>
      <c r="U801" s="148"/>
      <c r="V801" s="148"/>
      <c r="W801" s="148"/>
      <c r="X801" s="148"/>
      <c r="Y801" s="148"/>
      <c r="AC801" s="148"/>
      <c r="AE801" s="326"/>
      <c r="AF801" s="301"/>
      <c r="AG801" s="148"/>
    </row>
    <row r="802" spans="1:33" s="58" customFormat="1">
      <c r="A802" s="51"/>
      <c r="B802" s="51"/>
      <c r="C802" s="51"/>
      <c r="D802" s="51"/>
      <c r="E802" s="64"/>
      <c r="F802" s="65"/>
      <c r="G802" s="65"/>
      <c r="H802" s="65"/>
      <c r="I802" s="292"/>
      <c r="J802" s="292"/>
      <c r="K802" s="148"/>
      <c r="L802" s="148"/>
      <c r="M802" s="148"/>
      <c r="N802" s="148"/>
      <c r="O802" s="148"/>
      <c r="P802" s="148"/>
      <c r="Q802" s="148"/>
      <c r="R802" s="148"/>
      <c r="S802" s="148"/>
      <c r="T802" s="148"/>
      <c r="U802" s="148"/>
      <c r="V802" s="148"/>
      <c r="W802" s="148"/>
      <c r="X802" s="148"/>
      <c r="Y802" s="148"/>
      <c r="AC802" s="148"/>
      <c r="AE802" s="326"/>
      <c r="AF802" s="301"/>
      <c r="AG802" s="148"/>
    </row>
    <row r="803" spans="1:33" s="58" customFormat="1">
      <c r="A803" s="51"/>
      <c r="B803" s="51"/>
      <c r="C803" s="51"/>
      <c r="D803" s="51"/>
      <c r="E803" s="64"/>
      <c r="F803" s="65"/>
      <c r="G803" s="65"/>
      <c r="H803" s="65"/>
      <c r="I803" s="292"/>
      <c r="J803" s="292"/>
      <c r="K803" s="148"/>
      <c r="L803" s="148"/>
      <c r="M803" s="148"/>
      <c r="N803" s="148"/>
      <c r="O803" s="148"/>
      <c r="P803" s="148"/>
      <c r="Q803" s="148"/>
      <c r="R803" s="148"/>
      <c r="S803" s="148"/>
      <c r="T803" s="148"/>
      <c r="U803" s="148"/>
      <c r="V803" s="148"/>
      <c r="W803" s="148"/>
      <c r="X803" s="148"/>
      <c r="Y803" s="148"/>
      <c r="AC803" s="148"/>
      <c r="AE803" s="326"/>
      <c r="AF803" s="301"/>
      <c r="AG803" s="148"/>
    </row>
    <row r="804" spans="1:33" s="58" customFormat="1">
      <c r="A804" s="51"/>
      <c r="B804" s="51"/>
      <c r="C804" s="51"/>
      <c r="D804" s="51"/>
      <c r="E804" s="64"/>
      <c r="F804" s="65"/>
      <c r="G804" s="65"/>
      <c r="H804" s="65"/>
      <c r="I804" s="292"/>
      <c r="J804" s="292"/>
      <c r="K804" s="148"/>
      <c r="L804" s="148"/>
      <c r="M804" s="148"/>
      <c r="N804" s="148"/>
      <c r="O804" s="148"/>
      <c r="P804" s="148"/>
      <c r="Q804" s="148"/>
      <c r="R804" s="148"/>
      <c r="S804" s="148"/>
      <c r="T804" s="148"/>
      <c r="U804" s="148"/>
      <c r="V804" s="148"/>
      <c r="W804" s="148"/>
      <c r="X804" s="148"/>
      <c r="Y804" s="148"/>
      <c r="AC804" s="148"/>
      <c r="AE804" s="326"/>
      <c r="AF804" s="301"/>
      <c r="AG804" s="148"/>
    </row>
    <row r="805" spans="1:33" s="58" customFormat="1">
      <c r="A805" s="51"/>
      <c r="B805" s="51"/>
      <c r="C805" s="51"/>
      <c r="D805" s="51"/>
      <c r="E805" s="64"/>
      <c r="F805" s="65"/>
      <c r="G805" s="65"/>
      <c r="H805" s="65"/>
      <c r="I805" s="292"/>
      <c r="J805" s="292"/>
      <c r="K805" s="148"/>
      <c r="L805" s="148"/>
      <c r="M805" s="148"/>
      <c r="N805" s="148"/>
      <c r="O805" s="148"/>
      <c r="P805" s="148"/>
      <c r="Q805" s="148"/>
      <c r="R805" s="148"/>
      <c r="S805" s="148"/>
      <c r="T805" s="148"/>
      <c r="U805" s="148"/>
      <c r="V805" s="148"/>
      <c r="W805" s="148"/>
      <c r="X805" s="148"/>
      <c r="Y805" s="148"/>
      <c r="AC805" s="148"/>
      <c r="AE805" s="326"/>
      <c r="AF805" s="301"/>
      <c r="AG805" s="148"/>
    </row>
    <row r="806" spans="1:33" s="58" customFormat="1">
      <c r="A806" s="51"/>
      <c r="B806" s="51"/>
      <c r="C806" s="51"/>
      <c r="D806" s="51"/>
      <c r="E806" s="64"/>
      <c r="F806" s="65"/>
      <c r="G806" s="65"/>
      <c r="H806" s="65"/>
      <c r="I806" s="292"/>
      <c r="J806" s="292"/>
      <c r="K806" s="148"/>
      <c r="L806" s="148"/>
      <c r="M806" s="148"/>
      <c r="N806" s="148"/>
      <c r="O806" s="148"/>
      <c r="P806" s="148"/>
      <c r="Q806" s="148"/>
      <c r="R806" s="148"/>
      <c r="S806" s="148"/>
      <c r="T806" s="148"/>
      <c r="U806" s="148"/>
      <c r="V806" s="148"/>
      <c r="W806" s="148"/>
      <c r="X806" s="148"/>
      <c r="Y806" s="148"/>
      <c r="AC806" s="148"/>
      <c r="AE806" s="326"/>
      <c r="AF806" s="301"/>
      <c r="AG806" s="148"/>
    </row>
    <row r="807" spans="1:33" s="58" customFormat="1">
      <c r="A807" s="51"/>
      <c r="B807" s="51"/>
      <c r="C807" s="51"/>
      <c r="D807" s="51"/>
      <c r="E807" s="64"/>
      <c r="F807" s="65"/>
      <c r="G807" s="65"/>
      <c r="H807" s="65"/>
      <c r="I807" s="292"/>
      <c r="J807" s="292"/>
      <c r="K807" s="148"/>
      <c r="L807" s="148"/>
      <c r="M807" s="148"/>
      <c r="N807" s="148"/>
      <c r="O807" s="148"/>
      <c r="P807" s="148"/>
      <c r="Q807" s="148"/>
      <c r="R807" s="148"/>
      <c r="S807" s="148"/>
      <c r="T807" s="148"/>
      <c r="U807" s="148"/>
      <c r="V807" s="148"/>
      <c r="W807" s="148"/>
      <c r="X807" s="148"/>
      <c r="Y807" s="148"/>
      <c r="AC807" s="148"/>
      <c r="AE807" s="326"/>
      <c r="AF807" s="301"/>
      <c r="AG807" s="148"/>
    </row>
    <row r="808" spans="1:33" s="58" customFormat="1">
      <c r="A808" s="51"/>
      <c r="B808" s="51"/>
      <c r="C808" s="51"/>
      <c r="D808" s="51"/>
      <c r="E808" s="64"/>
      <c r="F808" s="65"/>
      <c r="G808" s="65"/>
      <c r="H808" s="65"/>
      <c r="I808" s="292"/>
      <c r="J808" s="292"/>
      <c r="K808" s="148"/>
      <c r="L808" s="148"/>
      <c r="M808" s="148"/>
      <c r="N808" s="148"/>
      <c r="O808" s="148"/>
      <c r="P808" s="148"/>
      <c r="Q808" s="148"/>
      <c r="R808" s="148"/>
      <c r="S808" s="148"/>
      <c r="T808" s="148"/>
      <c r="U808" s="148"/>
      <c r="V808" s="148"/>
      <c r="W808" s="148"/>
      <c r="X808" s="148"/>
      <c r="Y808" s="148"/>
      <c r="AC808" s="148"/>
      <c r="AE808" s="326"/>
      <c r="AF808" s="301"/>
      <c r="AG808" s="148"/>
    </row>
    <row r="809" spans="1:33" s="58" customFormat="1">
      <c r="A809" s="51"/>
      <c r="B809" s="51"/>
      <c r="C809" s="51"/>
      <c r="D809" s="51"/>
      <c r="E809" s="64"/>
      <c r="F809" s="65"/>
      <c r="G809" s="65"/>
      <c r="H809" s="65"/>
      <c r="I809" s="292"/>
      <c r="J809" s="292"/>
      <c r="K809" s="148"/>
      <c r="L809" s="148"/>
      <c r="M809" s="148"/>
      <c r="N809" s="148"/>
      <c r="O809" s="148"/>
      <c r="P809" s="148"/>
      <c r="Q809" s="148"/>
      <c r="R809" s="148"/>
      <c r="S809" s="148"/>
      <c r="T809" s="148"/>
      <c r="U809" s="148"/>
      <c r="V809" s="148"/>
      <c r="W809" s="148"/>
      <c r="X809" s="148"/>
      <c r="Y809" s="148"/>
      <c r="AC809" s="148"/>
      <c r="AE809" s="326"/>
      <c r="AF809" s="301"/>
      <c r="AG809" s="148"/>
    </row>
    <row r="810" spans="1:33" s="58" customFormat="1">
      <c r="A810" s="51"/>
      <c r="B810" s="51"/>
      <c r="C810" s="51"/>
      <c r="D810" s="51"/>
      <c r="E810" s="64"/>
      <c r="F810" s="65"/>
      <c r="G810" s="65"/>
      <c r="H810" s="65"/>
      <c r="I810" s="292"/>
      <c r="J810" s="292"/>
      <c r="K810" s="148"/>
      <c r="L810" s="148"/>
      <c r="M810" s="148"/>
      <c r="N810" s="148"/>
      <c r="O810" s="148"/>
      <c r="P810" s="148"/>
      <c r="Q810" s="148"/>
      <c r="R810" s="148"/>
      <c r="S810" s="148"/>
      <c r="T810" s="148"/>
      <c r="U810" s="148"/>
      <c r="V810" s="148"/>
      <c r="W810" s="148"/>
      <c r="X810" s="148"/>
      <c r="Y810" s="148"/>
      <c r="AC810" s="148"/>
      <c r="AE810" s="326"/>
      <c r="AF810" s="301"/>
      <c r="AG810" s="148"/>
    </row>
    <row r="811" spans="1:33" s="58" customFormat="1">
      <c r="A811" s="51"/>
      <c r="B811" s="51"/>
      <c r="C811" s="51"/>
      <c r="D811" s="51"/>
      <c r="E811" s="64"/>
      <c r="F811" s="65"/>
      <c r="G811" s="65"/>
      <c r="H811" s="65"/>
      <c r="I811" s="292"/>
      <c r="J811" s="292"/>
      <c r="K811" s="148"/>
      <c r="L811" s="148"/>
      <c r="M811" s="148"/>
      <c r="N811" s="148"/>
      <c r="O811" s="148"/>
      <c r="P811" s="148"/>
      <c r="Q811" s="148"/>
      <c r="R811" s="148"/>
      <c r="S811" s="148"/>
      <c r="T811" s="148"/>
      <c r="U811" s="148"/>
      <c r="V811" s="148"/>
      <c r="W811" s="148"/>
      <c r="X811" s="148"/>
      <c r="Y811" s="148"/>
      <c r="AC811" s="148"/>
      <c r="AE811" s="326"/>
      <c r="AF811" s="301"/>
      <c r="AG811" s="148"/>
    </row>
    <row r="812" spans="1:33" s="58" customFormat="1">
      <c r="A812" s="51"/>
      <c r="B812" s="51"/>
      <c r="C812" s="51"/>
      <c r="D812" s="51"/>
      <c r="E812" s="64"/>
      <c r="F812" s="65"/>
      <c r="G812" s="65"/>
      <c r="H812" s="65"/>
      <c r="I812" s="292"/>
      <c r="J812" s="292"/>
      <c r="K812" s="148"/>
      <c r="L812" s="148"/>
      <c r="M812" s="148"/>
      <c r="N812" s="148"/>
      <c r="O812" s="148"/>
      <c r="P812" s="148"/>
      <c r="Q812" s="148"/>
      <c r="R812" s="148"/>
      <c r="S812" s="148"/>
      <c r="T812" s="148"/>
      <c r="U812" s="148"/>
      <c r="V812" s="148"/>
      <c r="W812" s="148"/>
      <c r="X812" s="148"/>
      <c r="Y812" s="148"/>
      <c r="AC812" s="148"/>
      <c r="AE812" s="326"/>
      <c r="AF812" s="301"/>
      <c r="AG812" s="148"/>
    </row>
    <row r="813" spans="1:33" s="58" customFormat="1">
      <c r="A813" s="51"/>
      <c r="B813" s="51"/>
      <c r="C813" s="51"/>
      <c r="D813" s="51"/>
      <c r="E813" s="64"/>
      <c r="F813" s="65"/>
      <c r="G813" s="65"/>
      <c r="H813" s="65"/>
      <c r="I813" s="292"/>
      <c r="J813" s="292"/>
      <c r="K813" s="148"/>
      <c r="L813" s="148"/>
      <c r="M813" s="148"/>
      <c r="N813" s="148"/>
      <c r="O813" s="148"/>
      <c r="P813" s="148"/>
      <c r="Q813" s="148"/>
      <c r="R813" s="148"/>
      <c r="S813" s="148"/>
      <c r="T813" s="148"/>
      <c r="U813" s="148"/>
      <c r="V813" s="148"/>
      <c r="W813" s="148"/>
      <c r="X813" s="148"/>
      <c r="Y813" s="148"/>
      <c r="AC813" s="148"/>
      <c r="AE813" s="326"/>
      <c r="AF813" s="301"/>
      <c r="AG813" s="148"/>
    </row>
    <row r="814" spans="1:33" s="58" customFormat="1">
      <c r="A814" s="51"/>
      <c r="B814" s="51"/>
      <c r="C814" s="51"/>
      <c r="D814" s="51"/>
      <c r="E814" s="64"/>
      <c r="F814" s="65"/>
      <c r="G814" s="65"/>
      <c r="H814" s="65"/>
      <c r="I814" s="292"/>
      <c r="J814" s="292"/>
      <c r="K814" s="148"/>
      <c r="L814" s="148"/>
      <c r="M814" s="148"/>
      <c r="N814" s="148"/>
      <c r="O814" s="148"/>
      <c r="P814" s="148"/>
      <c r="Q814" s="148"/>
      <c r="R814" s="148"/>
      <c r="S814" s="148"/>
      <c r="T814" s="148"/>
      <c r="U814" s="148"/>
      <c r="V814" s="148"/>
      <c r="W814" s="148"/>
      <c r="X814" s="148"/>
      <c r="Y814" s="148"/>
      <c r="AC814" s="148"/>
      <c r="AE814" s="326"/>
      <c r="AF814" s="301"/>
      <c r="AG814" s="148"/>
    </row>
    <row r="815" spans="1:33" s="58" customFormat="1">
      <c r="A815" s="51"/>
      <c r="B815" s="51"/>
      <c r="C815" s="51"/>
      <c r="D815" s="51"/>
      <c r="E815" s="64"/>
      <c r="F815" s="65"/>
      <c r="G815" s="65"/>
      <c r="H815" s="65"/>
      <c r="I815" s="292"/>
      <c r="J815" s="292"/>
      <c r="K815" s="148"/>
      <c r="L815" s="148"/>
      <c r="M815" s="148"/>
      <c r="N815" s="148"/>
      <c r="O815" s="148"/>
      <c r="P815" s="148"/>
      <c r="Q815" s="148"/>
      <c r="R815" s="148"/>
      <c r="S815" s="148"/>
      <c r="T815" s="148"/>
      <c r="U815" s="148"/>
      <c r="V815" s="148"/>
      <c r="W815" s="148"/>
      <c r="X815" s="148"/>
      <c r="Y815" s="148"/>
      <c r="AC815" s="148"/>
      <c r="AE815" s="326"/>
      <c r="AF815" s="301"/>
      <c r="AG815" s="148"/>
    </row>
    <row r="816" spans="1:33" s="58" customFormat="1">
      <c r="A816" s="51"/>
      <c r="B816" s="51"/>
      <c r="C816" s="51"/>
      <c r="D816" s="51"/>
      <c r="E816" s="64"/>
      <c r="F816" s="65"/>
      <c r="G816" s="65"/>
      <c r="H816" s="65"/>
      <c r="I816" s="292"/>
      <c r="J816" s="292"/>
      <c r="K816" s="148"/>
      <c r="L816" s="148"/>
      <c r="M816" s="148"/>
      <c r="N816" s="148"/>
      <c r="O816" s="148"/>
      <c r="P816" s="148"/>
      <c r="Q816" s="148"/>
      <c r="R816" s="148"/>
      <c r="S816" s="148"/>
      <c r="T816" s="148"/>
      <c r="U816" s="148"/>
      <c r="V816" s="148"/>
      <c r="W816" s="148"/>
      <c r="X816" s="148"/>
      <c r="Y816" s="148"/>
      <c r="AC816" s="148"/>
      <c r="AE816" s="326"/>
      <c r="AF816" s="301"/>
      <c r="AG816" s="148"/>
    </row>
    <row r="817" spans="1:33" s="58" customFormat="1">
      <c r="A817" s="51"/>
      <c r="B817" s="51"/>
      <c r="C817" s="51"/>
      <c r="D817" s="51"/>
      <c r="E817" s="64"/>
      <c r="F817" s="65"/>
      <c r="G817" s="65"/>
      <c r="H817" s="65"/>
      <c r="I817" s="292"/>
      <c r="J817" s="292"/>
      <c r="K817" s="148"/>
      <c r="L817" s="148"/>
      <c r="M817" s="148"/>
      <c r="N817" s="148"/>
      <c r="O817" s="148"/>
      <c r="P817" s="148"/>
      <c r="Q817" s="148"/>
      <c r="R817" s="148"/>
      <c r="S817" s="148"/>
      <c r="T817" s="148"/>
      <c r="U817" s="148"/>
      <c r="V817" s="148"/>
      <c r="W817" s="148"/>
      <c r="X817" s="148"/>
      <c r="Y817" s="148"/>
      <c r="AC817" s="148"/>
      <c r="AE817" s="326"/>
      <c r="AF817" s="301"/>
      <c r="AG817" s="148"/>
    </row>
    <row r="818" spans="1:33" s="58" customFormat="1">
      <c r="A818" s="51"/>
      <c r="B818" s="51"/>
      <c r="C818" s="51"/>
      <c r="D818" s="51"/>
      <c r="E818" s="64"/>
      <c r="F818" s="65"/>
      <c r="G818" s="65"/>
      <c r="H818" s="65"/>
      <c r="I818" s="292"/>
      <c r="J818" s="292"/>
      <c r="K818" s="148"/>
      <c r="L818" s="148"/>
      <c r="M818" s="148"/>
      <c r="N818" s="148"/>
      <c r="O818" s="148"/>
      <c r="P818" s="148"/>
      <c r="Q818" s="148"/>
      <c r="R818" s="148"/>
      <c r="S818" s="148"/>
      <c r="T818" s="148"/>
      <c r="U818" s="148"/>
      <c r="V818" s="148"/>
      <c r="W818" s="148"/>
      <c r="X818" s="148"/>
      <c r="Y818" s="148"/>
      <c r="AC818" s="148"/>
      <c r="AE818" s="326"/>
      <c r="AF818" s="301"/>
      <c r="AG818" s="148"/>
    </row>
    <row r="819" spans="1:33" s="58" customFormat="1">
      <c r="A819" s="51"/>
      <c r="B819" s="51"/>
      <c r="C819" s="51"/>
      <c r="D819" s="51"/>
      <c r="E819" s="64"/>
      <c r="F819" s="65"/>
      <c r="G819" s="65"/>
      <c r="H819" s="65"/>
      <c r="I819" s="292"/>
      <c r="J819" s="292"/>
      <c r="K819" s="148"/>
      <c r="L819" s="148"/>
      <c r="M819" s="148"/>
      <c r="N819" s="148"/>
      <c r="O819" s="148"/>
      <c r="P819" s="148"/>
      <c r="Q819" s="148"/>
      <c r="R819" s="148"/>
      <c r="S819" s="148"/>
      <c r="T819" s="148"/>
      <c r="U819" s="148"/>
      <c r="V819" s="148"/>
      <c r="W819" s="148"/>
      <c r="X819" s="148"/>
      <c r="Y819" s="148"/>
      <c r="AC819" s="148"/>
      <c r="AE819" s="326"/>
      <c r="AF819" s="301"/>
      <c r="AG819" s="148"/>
    </row>
    <row r="820" spans="1:33" s="58" customFormat="1">
      <c r="A820" s="51"/>
      <c r="B820" s="51"/>
      <c r="C820" s="51"/>
      <c r="D820" s="51"/>
      <c r="E820" s="64"/>
      <c r="F820" s="65"/>
      <c r="G820" s="65"/>
      <c r="H820" s="65"/>
      <c r="I820" s="292"/>
      <c r="J820" s="292"/>
      <c r="K820" s="148"/>
      <c r="L820" s="148"/>
      <c r="M820" s="148"/>
      <c r="N820" s="148"/>
      <c r="O820" s="148"/>
      <c r="P820" s="148"/>
      <c r="Q820" s="148"/>
      <c r="R820" s="148"/>
      <c r="S820" s="148"/>
      <c r="T820" s="148"/>
      <c r="U820" s="148"/>
      <c r="V820" s="148"/>
      <c r="W820" s="148"/>
      <c r="X820" s="148"/>
      <c r="Y820" s="148"/>
      <c r="AC820" s="148"/>
      <c r="AE820" s="326"/>
      <c r="AF820" s="301"/>
      <c r="AG820" s="148"/>
    </row>
    <row r="821" spans="1:33" s="58" customFormat="1">
      <c r="A821" s="51"/>
      <c r="B821" s="51"/>
      <c r="C821" s="51"/>
      <c r="D821" s="51"/>
      <c r="E821" s="64"/>
      <c r="F821" s="65"/>
      <c r="G821" s="65"/>
      <c r="H821" s="65"/>
      <c r="I821" s="292"/>
      <c r="J821" s="292"/>
      <c r="K821" s="148"/>
      <c r="L821" s="148"/>
      <c r="M821" s="148"/>
      <c r="N821" s="148"/>
      <c r="O821" s="148"/>
      <c r="P821" s="148"/>
      <c r="Q821" s="148"/>
      <c r="R821" s="148"/>
      <c r="S821" s="148"/>
      <c r="T821" s="148"/>
      <c r="U821" s="148"/>
      <c r="V821" s="148"/>
      <c r="W821" s="148"/>
      <c r="X821" s="148"/>
      <c r="Y821" s="148"/>
      <c r="AC821" s="148"/>
      <c r="AE821" s="326"/>
      <c r="AF821" s="301"/>
      <c r="AG821" s="148"/>
    </row>
    <row r="822" spans="1:33" s="58" customFormat="1">
      <c r="A822" s="51"/>
      <c r="B822" s="51"/>
      <c r="C822" s="51"/>
      <c r="D822" s="51"/>
      <c r="E822" s="64"/>
      <c r="F822" s="65"/>
      <c r="G822" s="65"/>
      <c r="H822" s="65"/>
      <c r="I822" s="292"/>
      <c r="J822" s="292"/>
      <c r="K822" s="148"/>
      <c r="L822" s="148"/>
      <c r="M822" s="148"/>
      <c r="N822" s="148"/>
      <c r="O822" s="148"/>
      <c r="P822" s="148"/>
      <c r="Q822" s="148"/>
      <c r="R822" s="148"/>
      <c r="S822" s="148"/>
      <c r="T822" s="148"/>
      <c r="U822" s="148"/>
      <c r="V822" s="148"/>
      <c r="W822" s="148"/>
      <c r="X822" s="148"/>
      <c r="Y822" s="148"/>
      <c r="AC822" s="148"/>
      <c r="AE822" s="326"/>
      <c r="AF822" s="301"/>
      <c r="AG822" s="148"/>
    </row>
    <row r="823" spans="1:33" s="58" customFormat="1">
      <c r="A823" s="51"/>
      <c r="B823" s="51"/>
      <c r="C823" s="51"/>
      <c r="D823" s="51"/>
      <c r="E823" s="64"/>
      <c r="F823" s="65"/>
      <c r="G823" s="65"/>
      <c r="H823" s="65"/>
      <c r="I823" s="292"/>
      <c r="J823" s="292"/>
      <c r="K823" s="148"/>
      <c r="L823" s="148"/>
      <c r="M823" s="148"/>
      <c r="N823" s="148"/>
      <c r="O823" s="148"/>
      <c r="P823" s="148"/>
      <c r="Q823" s="148"/>
      <c r="R823" s="148"/>
      <c r="S823" s="148"/>
      <c r="T823" s="148"/>
      <c r="U823" s="148"/>
      <c r="V823" s="148"/>
      <c r="W823" s="148"/>
      <c r="X823" s="148"/>
      <c r="Y823" s="148"/>
      <c r="AC823" s="148"/>
      <c r="AE823" s="326"/>
      <c r="AF823" s="301"/>
      <c r="AG823" s="148"/>
    </row>
    <row r="824" spans="1:33" s="58" customFormat="1">
      <c r="A824" s="51"/>
      <c r="B824" s="51"/>
      <c r="C824" s="51"/>
      <c r="D824" s="51"/>
      <c r="E824" s="64"/>
      <c r="F824" s="65"/>
      <c r="G824" s="65"/>
      <c r="H824" s="65"/>
      <c r="I824" s="292"/>
      <c r="J824" s="292"/>
      <c r="K824" s="148"/>
      <c r="L824" s="148"/>
      <c r="M824" s="148"/>
      <c r="N824" s="148"/>
      <c r="O824" s="148"/>
      <c r="P824" s="148"/>
      <c r="Q824" s="148"/>
      <c r="R824" s="148"/>
      <c r="S824" s="148"/>
      <c r="T824" s="148"/>
      <c r="U824" s="148"/>
      <c r="V824" s="148"/>
      <c r="W824" s="148"/>
      <c r="X824" s="148"/>
      <c r="Y824" s="148"/>
      <c r="AC824" s="148"/>
      <c r="AE824" s="326"/>
      <c r="AF824" s="301"/>
      <c r="AG824" s="148"/>
    </row>
    <row r="825" spans="1:33" s="58" customFormat="1">
      <c r="A825" s="51"/>
      <c r="B825" s="51"/>
      <c r="C825" s="51"/>
      <c r="D825" s="51"/>
      <c r="E825" s="64"/>
      <c r="F825" s="65"/>
      <c r="G825" s="65"/>
      <c r="H825" s="65"/>
      <c r="I825" s="292"/>
      <c r="J825" s="292"/>
      <c r="K825" s="148"/>
      <c r="L825" s="148"/>
      <c r="M825" s="148"/>
      <c r="N825" s="148"/>
      <c r="O825" s="148"/>
      <c r="P825" s="148"/>
      <c r="Q825" s="148"/>
      <c r="R825" s="148"/>
      <c r="S825" s="148"/>
      <c r="T825" s="148"/>
      <c r="U825" s="148"/>
      <c r="V825" s="148"/>
      <c r="W825" s="148"/>
      <c r="X825" s="148"/>
      <c r="Y825" s="148"/>
      <c r="AC825" s="148"/>
      <c r="AE825" s="326"/>
      <c r="AF825" s="301"/>
      <c r="AG825" s="148"/>
    </row>
    <row r="826" spans="1:33" s="58" customFormat="1">
      <c r="A826" s="51"/>
      <c r="B826" s="51"/>
      <c r="C826" s="51"/>
      <c r="D826" s="51"/>
      <c r="E826" s="64"/>
      <c r="F826" s="65"/>
      <c r="G826" s="65"/>
      <c r="H826" s="65"/>
      <c r="I826" s="292"/>
      <c r="J826" s="292"/>
      <c r="K826" s="148"/>
      <c r="L826" s="148"/>
      <c r="M826" s="148"/>
      <c r="N826" s="148"/>
      <c r="O826" s="148"/>
      <c r="P826" s="148"/>
      <c r="Q826" s="148"/>
      <c r="R826" s="148"/>
      <c r="S826" s="148"/>
      <c r="T826" s="148"/>
      <c r="U826" s="148"/>
      <c r="V826" s="148"/>
      <c r="W826" s="148"/>
      <c r="X826" s="148"/>
      <c r="Y826" s="148"/>
      <c r="AC826" s="148"/>
      <c r="AE826" s="326"/>
      <c r="AF826" s="301"/>
      <c r="AG826" s="148"/>
    </row>
    <row r="827" spans="1:33" s="58" customFormat="1">
      <c r="A827" s="51"/>
      <c r="B827" s="51"/>
      <c r="C827" s="51"/>
      <c r="D827" s="51"/>
      <c r="E827" s="64"/>
      <c r="F827" s="65"/>
      <c r="G827" s="65"/>
      <c r="H827" s="65"/>
      <c r="I827" s="292"/>
      <c r="J827" s="292"/>
      <c r="K827" s="148"/>
      <c r="L827" s="148"/>
      <c r="M827" s="148"/>
      <c r="N827" s="148"/>
      <c r="O827" s="148"/>
      <c r="P827" s="148"/>
      <c r="Q827" s="148"/>
      <c r="R827" s="148"/>
      <c r="S827" s="148"/>
      <c r="T827" s="148"/>
      <c r="U827" s="148"/>
      <c r="V827" s="148"/>
      <c r="W827" s="148"/>
      <c r="X827" s="148"/>
      <c r="Y827" s="148"/>
      <c r="AC827" s="148"/>
      <c r="AE827" s="326"/>
      <c r="AF827" s="301"/>
      <c r="AG827" s="148"/>
    </row>
    <row r="828" spans="1:33" s="58" customFormat="1">
      <c r="A828" s="51"/>
      <c r="B828" s="51"/>
      <c r="C828" s="51"/>
      <c r="D828" s="51"/>
      <c r="E828" s="64"/>
      <c r="F828" s="65"/>
      <c r="G828" s="65"/>
      <c r="H828" s="65"/>
      <c r="I828" s="292"/>
      <c r="J828" s="292"/>
      <c r="K828" s="148"/>
      <c r="L828" s="148"/>
      <c r="M828" s="148"/>
      <c r="N828" s="148"/>
      <c r="O828" s="148"/>
      <c r="P828" s="148"/>
      <c r="Q828" s="148"/>
      <c r="R828" s="148"/>
      <c r="S828" s="148"/>
      <c r="T828" s="148"/>
      <c r="U828" s="148"/>
      <c r="V828" s="148"/>
      <c r="W828" s="148"/>
      <c r="X828" s="148"/>
      <c r="Y828" s="148"/>
      <c r="AC828" s="148"/>
      <c r="AE828" s="326"/>
      <c r="AF828" s="301"/>
      <c r="AG828" s="148"/>
    </row>
    <row r="829" spans="1:33" s="58" customFormat="1">
      <c r="A829" s="51"/>
      <c r="B829" s="51"/>
      <c r="C829" s="51"/>
      <c r="D829" s="51"/>
      <c r="E829" s="64"/>
      <c r="F829" s="65"/>
      <c r="G829" s="65"/>
      <c r="H829" s="65"/>
      <c r="I829" s="292"/>
      <c r="J829" s="292"/>
      <c r="K829" s="148"/>
      <c r="L829" s="148"/>
      <c r="M829" s="148"/>
      <c r="N829" s="148"/>
      <c r="O829" s="148"/>
      <c r="P829" s="148"/>
      <c r="Q829" s="148"/>
      <c r="R829" s="148"/>
      <c r="S829" s="148"/>
      <c r="T829" s="148"/>
      <c r="U829" s="148"/>
      <c r="V829" s="148"/>
      <c r="W829" s="148"/>
      <c r="X829" s="148"/>
      <c r="Y829" s="148"/>
      <c r="AC829" s="148"/>
      <c r="AE829" s="326"/>
      <c r="AF829" s="301"/>
      <c r="AG829" s="148"/>
    </row>
    <row r="830" spans="1:33" s="58" customFormat="1">
      <c r="A830" s="51"/>
      <c r="B830" s="51"/>
      <c r="C830" s="51"/>
      <c r="D830" s="51"/>
      <c r="E830" s="64"/>
      <c r="F830" s="65"/>
      <c r="G830" s="65"/>
      <c r="H830" s="65"/>
      <c r="I830" s="292"/>
      <c r="J830" s="292"/>
      <c r="K830" s="148"/>
      <c r="L830" s="148"/>
      <c r="M830" s="148"/>
      <c r="N830" s="148"/>
      <c r="O830" s="148"/>
      <c r="P830" s="148"/>
      <c r="Q830" s="148"/>
      <c r="R830" s="148"/>
      <c r="S830" s="148"/>
      <c r="T830" s="148"/>
      <c r="U830" s="148"/>
      <c r="V830" s="148"/>
      <c r="W830" s="148"/>
      <c r="X830" s="148"/>
      <c r="Y830" s="148"/>
      <c r="AC830" s="148"/>
      <c r="AE830" s="326"/>
      <c r="AF830" s="301"/>
      <c r="AG830" s="148"/>
    </row>
    <row r="831" spans="1:33" s="58" customFormat="1">
      <c r="A831" s="51"/>
      <c r="B831" s="51"/>
      <c r="C831" s="51"/>
      <c r="D831" s="51"/>
      <c r="E831" s="64"/>
      <c r="F831" s="65"/>
      <c r="G831" s="65"/>
      <c r="H831" s="65"/>
      <c r="I831" s="292"/>
      <c r="J831" s="292"/>
      <c r="K831" s="148"/>
      <c r="L831" s="148"/>
      <c r="M831" s="148"/>
      <c r="N831" s="148"/>
      <c r="O831" s="148"/>
      <c r="P831" s="148"/>
      <c r="Q831" s="148"/>
      <c r="R831" s="148"/>
      <c r="S831" s="148"/>
      <c r="T831" s="148"/>
      <c r="U831" s="148"/>
      <c r="V831" s="148"/>
      <c r="W831" s="148"/>
      <c r="X831" s="148"/>
      <c r="Y831" s="148"/>
      <c r="AC831" s="148"/>
      <c r="AE831" s="326"/>
      <c r="AF831" s="301"/>
      <c r="AG831" s="148"/>
    </row>
    <row r="832" spans="1:33" s="58" customFormat="1">
      <c r="A832" s="51"/>
      <c r="B832" s="51"/>
      <c r="C832" s="51"/>
      <c r="D832" s="51"/>
      <c r="E832" s="64"/>
      <c r="F832" s="65"/>
      <c r="G832" s="65"/>
      <c r="H832" s="65"/>
      <c r="I832" s="292"/>
      <c r="J832" s="292"/>
      <c r="K832" s="148"/>
      <c r="L832" s="148"/>
      <c r="M832" s="148"/>
      <c r="N832" s="148"/>
      <c r="O832" s="148"/>
      <c r="P832" s="148"/>
      <c r="Q832" s="148"/>
      <c r="R832" s="148"/>
      <c r="S832" s="148"/>
      <c r="T832" s="148"/>
      <c r="U832" s="148"/>
      <c r="V832" s="148"/>
      <c r="W832" s="148"/>
      <c r="X832" s="148"/>
      <c r="Y832" s="148"/>
      <c r="AC832" s="148"/>
      <c r="AE832" s="326"/>
      <c r="AF832" s="301"/>
      <c r="AG832" s="148"/>
    </row>
    <row r="833" spans="1:33" s="58" customFormat="1">
      <c r="A833" s="51"/>
      <c r="B833" s="51"/>
      <c r="C833" s="51"/>
      <c r="D833" s="51"/>
      <c r="E833" s="64"/>
      <c r="F833" s="65"/>
      <c r="G833" s="65"/>
      <c r="H833" s="65"/>
      <c r="I833" s="292"/>
      <c r="J833" s="292"/>
      <c r="K833" s="148"/>
      <c r="L833" s="148"/>
      <c r="M833" s="148"/>
      <c r="N833" s="148"/>
      <c r="O833" s="148"/>
      <c r="P833" s="148"/>
      <c r="Q833" s="148"/>
      <c r="R833" s="148"/>
      <c r="S833" s="148"/>
      <c r="T833" s="148"/>
      <c r="U833" s="148"/>
      <c r="V833" s="148"/>
      <c r="W833" s="148"/>
      <c r="X833" s="148"/>
      <c r="Y833" s="148"/>
      <c r="AC833" s="148"/>
      <c r="AE833" s="326"/>
      <c r="AF833" s="301"/>
      <c r="AG833" s="148"/>
    </row>
    <row r="834" spans="1:33" s="58" customFormat="1">
      <c r="A834" s="51"/>
      <c r="B834" s="51"/>
      <c r="C834" s="51"/>
      <c r="D834" s="51"/>
      <c r="E834" s="64"/>
      <c r="F834" s="65"/>
      <c r="G834" s="65"/>
      <c r="H834" s="65"/>
      <c r="I834" s="292"/>
      <c r="J834" s="292"/>
      <c r="K834" s="148"/>
      <c r="L834" s="148"/>
      <c r="M834" s="148"/>
      <c r="N834" s="148"/>
      <c r="O834" s="148"/>
      <c r="P834" s="148"/>
      <c r="Q834" s="148"/>
      <c r="R834" s="148"/>
      <c r="S834" s="148"/>
      <c r="T834" s="148"/>
      <c r="U834" s="148"/>
      <c r="V834" s="148"/>
      <c r="W834" s="148"/>
      <c r="X834" s="148"/>
      <c r="Y834" s="148"/>
      <c r="AC834" s="148"/>
      <c r="AE834" s="326"/>
      <c r="AF834" s="301"/>
      <c r="AG834" s="148"/>
    </row>
    <row r="835" spans="1:33" s="58" customFormat="1">
      <c r="A835" s="51"/>
      <c r="B835" s="51"/>
      <c r="C835" s="51"/>
      <c r="D835" s="51"/>
      <c r="E835" s="64"/>
      <c r="F835" s="65"/>
      <c r="G835" s="65"/>
      <c r="H835" s="65"/>
      <c r="I835" s="292"/>
      <c r="J835" s="292"/>
      <c r="K835" s="148"/>
      <c r="L835" s="148"/>
      <c r="M835" s="148"/>
      <c r="N835" s="148"/>
      <c r="O835" s="148"/>
      <c r="P835" s="148"/>
      <c r="Q835" s="148"/>
      <c r="R835" s="148"/>
      <c r="S835" s="148"/>
      <c r="T835" s="148"/>
      <c r="U835" s="148"/>
      <c r="V835" s="148"/>
      <c r="W835" s="148"/>
      <c r="X835" s="148"/>
      <c r="Y835" s="148"/>
      <c r="AC835" s="148"/>
      <c r="AE835" s="326"/>
      <c r="AF835" s="301"/>
      <c r="AG835" s="148"/>
    </row>
    <row r="836" spans="1:33" s="58" customFormat="1">
      <c r="A836" s="51"/>
      <c r="B836" s="51"/>
      <c r="C836" s="51"/>
      <c r="D836" s="51"/>
      <c r="E836" s="64"/>
      <c r="F836" s="65"/>
      <c r="G836" s="65"/>
      <c r="H836" s="65"/>
      <c r="I836" s="292"/>
      <c r="J836" s="292"/>
      <c r="K836" s="148"/>
      <c r="L836" s="148"/>
      <c r="M836" s="148"/>
      <c r="N836" s="148"/>
      <c r="O836" s="148"/>
      <c r="P836" s="148"/>
      <c r="Q836" s="148"/>
      <c r="R836" s="148"/>
      <c r="S836" s="148"/>
      <c r="T836" s="148"/>
      <c r="U836" s="148"/>
      <c r="V836" s="148"/>
      <c r="W836" s="148"/>
      <c r="X836" s="148"/>
      <c r="Y836" s="148"/>
      <c r="AC836" s="148"/>
      <c r="AE836" s="326"/>
      <c r="AF836" s="301"/>
      <c r="AG836" s="148"/>
    </row>
    <row r="837" spans="1:33" s="58" customFormat="1">
      <c r="A837" s="51"/>
      <c r="B837" s="51"/>
      <c r="C837" s="51"/>
      <c r="D837" s="51"/>
      <c r="E837" s="64"/>
      <c r="F837" s="65"/>
      <c r="G837" s="65"/>
      <c r="H837" s="65"/>
      <c r="I837" s="292"/>
      <c r="J837" s="292"/>
      <c r="K837" s="148"/>
      <c r="L837" s="148"/>
      <c r="M837" s="148"/>
      <c r="N837" s="148"/>
      <c r="O837" s="148"/>
      <c r="P837" s="148"/>
      <c r="Q837" s="148"/>
      <c r="R837" s="148"/>
      <c r="S837" s="148"/>
      <c r="T837" s="148"/>
      <c r="U837" s="148"/>
      <c r="V837" s="148"/>
      <c r="W837" s="148"/>
      <c r="X837" s="148"/>
      <c r="Y837" s="148"/>
      <c r="AC837" s="148"/>
      <c r="AE837" s="326"/>
      <c r="AF837" s="301"/>
      <c r="AG837" s="148"/>
    </row>
    <row r="838" spans="1:33" s="58" customFormat="1">
      <c r="A838" s="51"/>
      <c r="B838" s="51"/>
      <c r="C838" s="51"/>
      <c r="D838" s="51"/>
      <c r="E838" s="64"/>
      <c r="F838" s="65"/>
      <c r="G838" s="65"/>
      <c r="H838" s="65"/>
      <c r="I838" s="292"/>
      <c r="J838" s="292"/>
      <c r="K838" s="148"/>
      <c r="L838" s="148"/>
      <c r="M838" s="148"/>
      <c r="N838" s="148"/>
      <c r="O838" s="148"/>
      <c r="P838" s="148"/>
      <c r="Q838" s="148"/>
      <c r="R838" s="148"/>
      <c r="S838" s="148"/>
      <c r="T838" s="148"/>
      <c r="U838" s="148"/>
      <c r="V838" s="148"/>
      <c r="W838" s="148"/>
      <c r="X838" s="148"/>
      <c r="Y838" s="148"/>
      <c r="AC838" s="148"/>
      <c r="AE838" s="326"/>
      <c r="AF838" s="301"/>
      <c r="AG838" s="148"/>
    </row>
    <row r="839" spans="1:33" s="58" customFormat="1">
      <c r="A839" s="51"/>
      <c r="B839" s="51"/>
      <c r="C839" s="51"/>
      <c r="D839" s="51"/>
      <c r="E839" s="64"/>
      <c r="F839" s="65"/>
      <c r="G839" s="65"/>
      <c r="H839" s="65"/>
      <c r="I839" s="292"/>
      <c r="J839" s="292"/>
      <c r="K839" s="148"/>
      <c r="L839" s="148"/>
      <c r="M839" s="148"/>
      <c r="N839" s="148"/>
      <c r="O839" s="148"/>
      <c r="P839" s="148"/>
      <c r="Q839" s="148"/>
      <c r="R839" s="148"/>
      <c r="S839" s="148"/>
      <c r="T839" s="148"/>
      <c r="U839" s="148"/>
      <c r="V839" s="148"/>
      <c r="W839" s="148"/>
      <c r="X839" s="148"/>
      <c r="Y839" s="148"/>
      <c r="AC839" s="148"/>
      <c r="AE839" s="326"/>
      <c r="AF839" s="301"/>
      <c r="AG839" s="148"/>
    </row>
    <row r="840" spans="1:33" s="58" customFormat="1">
      <c r="A840" s="51"/>
      <c r="B840" s="51"/>
      <c r="C840" s="51"/>
      <c r="D840" s="51"/>
      <c r="E840" s="64"/>
      <c r="F840" s="65"/>
      <c r="G840" s="65"/>
      <c r="H840" s="65"/>
      <c r="I840" s="292"/>
      <c r="J840" s="292"/>
      <c r="K840" s="148"/>
      <c r="L840" s="148"/>
      <c r="M840" s="148"/>
      <c r="N840" s="148"/>
      <c r="O840" s="148"/>
      <c r="P840" s="148"/>
      <c r="Q840" s="148"/>
      <c r="R840" s="148"/>
      <c r="S840" s="148"/>
      <c r="T840" s="148"/>
      <c r="U840" s="148"/>
      <c r="V840" s="148"/>
      <c r="W840" s="148"/>
      <c r="X840" s="148"/>
      <c r="Y840" s="148"/>
      <c r="AC840" s="148"/>
      <c r="AE840" s="326"/>
      <c r="AF840" s="301"/>
      <c r="AG840" s="148"/>
    </row>
    <row r="841" spans="1:33" s="58" customFormat="1">
      <c r="A841" s="51"/>
      <c r="B841" s="51"/>
      <c r="C841" s="51"/>
      <c r="D841" s="51"/>
      <c r="E841" s="64"/>
      <c r="F841" s="65"/>
      <c r="G841" s="65"/>
      <c r="H841" s="65"/>
      <c r="I841" s="292"/>
      <c r="J841" s="292"/>
      <c r="K841" s="148"/>
      <c r="L841" s="148"/>
      <c r="M841" s="148"/>
      <c r="N841" s="148"/>
      <c r="O841" s="148"/>
      <c r="P841" s="148"/>
      <c r="Q841" s="148"/>
      <c r="R841" s="148"/>
      <c r="S841" s="148"/>
      <c r="T841" s="148"/>
      <c r="U841" s="148"/>
      <c r="V841" s="148"/>
      <c r="W841" s="148"/>
      <c r="X841" s="148"/>
      <c r="Y841" s="148"/>
      <c r="AC841" s="148"/>
      <c r="AE841" s="326"/>
      <c r="AF841" s="301"/>
      <c r="AG841" s="148"/>
    </row>
    <row r="842" spans="1:33" s="58" customFormat="1">
      <c r="A842" s="51"/>
      <c r="B842" s="51"/>
      <c r="C842" s="51"/>
      <c r="D842" s="51"/>
      <c r="E842" s="64"/>
      <c r="F842" s="65"/>
      <c r="G842" s="65"/>
      <c r="H842" s="65"/>
      <c r="I842" s="292"/>
      <c r="J842" s="292"/>
      <c r="K842" s="148"/>
      <c r="L842" s="148"/>
      <c r="M842" s="148"/>
      <c r="N842" s="148"/>
      <c r="O842" s="148"/>
      <c r="P842" s="148"/>
      <c r="Q842" s="148"/>
      <c r="R842" s="148"/>
      <c r="S842" s="148"/>
      <c r="T842" s="148"/>
      <c r="U842" s="148"/>
      <c r="V842" s="148"/>
      <c r="W842" s="148"/>
      <c r="X842" s="148"/>
      <c r="Y842" s="148"/>
      <c r="AC842" s="148"/>
      <c r="AE842" s="326"/>
      <c r="AF842" s="301"/>
      <c r="AG842" s="148"/>
    </row>
    <row r="843" spans="1:33" s="58" customFormat="1">
      <c r="A843" s="51"/>
      <c r="B843" s="51"/>
      <c r="C843" s="51"/>
      <c r="D843" s="51"/>
      <c r="E843" s="64"/>
      <c r="F843" s="65"/>
      <c r="G843" s="65"/>
      <c r="H843" s="65"/>
      <c r="I843" s="292"/>
      <c r="J843" s="292"/>
      <c r="K843" s="148"/>
      <c r="L843" s="148"/>
      <c r="M843" s="148"/>
      <c r="N843" s="148"/>
      <c r="O843" s="148"/>
      <c r="P843" s="148"/>
      <c r="Q843" s="148"/>
      <c r="R843" s="148"/>
      <c r="S843" s="148"/>
      <c r="T843" s="148"/>
      <c r="U843" s="148"/>
      <c r="V843" s="148"/>
      <c r="W843" s="148"/>
      <c r="X843" s="148"/>
      <c r="Y843" s="148"/>
      <c r="AC843" s="148"/>
      <c r="AE843" s="326"/>
      <c r="AF843" s="301"/>
      <c r="AG843" s="148"/>
    </row>
    <row r="844" spans="1:33" s="58" customFormat="1">
      <c r="A844" s="51"/>
      <c r="B844" s="51"/>
      <c r="C844" s="51"/>
      <c r="D844" s="51"/>
      <c r="E844" s="64"/>
      <c r="F844" s="65"/>
      <c r="G844" s="65"/>
      <c r="H844" s="65"/>
      <c r="I844" s="292"/>
      <c r="J844" s="292"/>
      <c r="K844" s="148"/>
      <c r="L844" s="148"/>
      <c r="M844" s="148"/>
      <c r="N844" s="148"/>
      <c r="O844" s="148"/>
      <c r="P844" s="148"/>
      <c r="Q844" s="148"/>
      <c r="R844" s="148"/>
      <c r="S844" s="148"/>
      <c r="T844" s="148"/>
      <c r="U844" s="148"/>
      <c r="V844" s="148"/>
      <c r="W844" s="148"/>
      <c r="X844" s="148"/>
      <c r="Y844" s="148"/>
      <c r="AC844" s="148"/>
      <c r="AE844" s="326"/>
      <c r="AF844" s="301"/>
      <c r="AG844" s="148"/>
    </row>
    <row r="845" spans="1:33" s="58" customFormat="1">
      <c r="A845" s="51"/>
      <c r="B845" s="51"/>
      <c r="C845" s="51"/>
      <c r="D845" s="51"/>
      <c r="E845" s="64"/>
      <c r="F845" s="65"/>
      <c r="G845" s="65"/>
      <c r="H845" s="65"/>
      <c r="I845" s="292"/>
      <c r="J845" s="292"/>
      <c r="K845" s="148"/>
      <c r="L845" s="148"/>
      <c r="M845" s="148"/>
      <c r="N845" s="148"/>
      <c r="O845" s="148"/>
      <c r="P845" s="148"/>
      <c r="Q845" s="148"/>
      <c r="R845" s="148"/>
      <c r="S845" s="148"/>
      <c r="T845" s="148"/>
      <c r="U845" s="148"/>
      <c r="V845" s="148"/>
      <c r="W845" s="148"/>
      <c r="X845" s="148"/>
      <c r="Y845" s="148"/>
      <c r="AC845" s="148"/>
      <c r="AE845" s="326"/>
      <c r="AF845" s="301"/>
      <c r="AG845" s="148"/>
    </row>
    <row r="846" spans="1:33" s="58" customFormat="1">
      <c r="A846" s="51"/>
      <c r="B846" s="51"/>
      <c r="C846" s="51"/>
      <c r="D846" s="51"/>
      <c r="E846" s="64"/>
      <c r="F846" s="65"/>
      <c r="G846" s="65"/>
      <c r="H846" s="65"/>
      <c r="I846" s="292"/>
      <c r="J846" s="292"/>
      <c r="K846" s="148"/>
      <c r="L846" s="148"/>
      <c r="M846" s="148"/>
      <c r="N846" s="148"/>
      <c r="O846" s="148"/>
      <c r="P846" s="148"/>
      <c r="Q846" s="148"/>
      <c r="R846" s="148"/>
      <c r="S846" s="148"/>
      <c r="T846" s="148"/>
      <c r="U846" s="148"/>
      <c r="V846" s="148"/>
      <c r="W846" s="148"/>
      <c r="X846" s="148"/>
      <c r="Y846" s="148"/>
      <c r="AC846" s="148"/>
      <c r="AE846" s="326"/>
      <c r="AF846" s="301"/>
      <c r="AG846" s="148"/>
    </row>
    <row r="847" spans="1:33" s="58" customFormat="1">
      <c r="A847" s="51"/>
      <c r="B847" s="51"/>
      <c r="C847" s="51"/>
      <c r="D847" s="51"/>
      <c r="E847" s="64"/>
      <c r="F847" s="65"/>
      <c r="G847" s="65"/>
      <c r="H847" s="65"/>
      <c r="I847" s="292"/>
      <c r="J847" s="292"/>
      <c r="K847" s="148"/>
      <c r="L847" s="148"/>
      <c r="M847" s="148"/>
      <c r="N847" s="148"/>
      <c r="O847" s="148"/>
      <c r="P847" s="148"/>
      <c r="Q847" s="148"/>
      <c r="R847" s="148"/>
      <c r="S847" s="148"/>
      <c r="T847" s="148"/>
      <c r="U847" s="148"/>
      <c r="V847" s="148"/>
      <c r="W847" s="148"/>
      <c r="X847" s="148"/>
      <c r="Y847" s="148"/>
      <c r="AC847" s="148"/>
      <c r="AE847" s="326"/>
      <c r="AF847" s="301"/>
      <c r="AG847" s="148"/>
    </row>
    <row r="848" spans="1:33" s="58" customFormat="1">
      <c r="A848" s="51"/>
      <c r="B848" s="51"/>
      <c r="C848" s="51"/>
      <c r="D848" s="51"/>
      <c r="E848" s="64"/>
      <c r="F848" s="65"/>
      <c r="G848" s="65"/>
      <c r="H848" s="65"/>
      <c r="I848" s="292"/>
      <c r="J848" s="292"/>
      <c r="K848" s="148"/>
      <c r="L848" s="148"/>
      <c r="M848" s="148"/>
      <c r="N848" s="148"/>
      <c r="O848" s="148"/>
      <c r="P848" s="148"/>
      <c r="Q848" s="148"/>
      <c r="R848" s="148"/>
      <c r="S848" s="148"/>
      <c r="T848" s="148"/>
      <c r="U848" s="148"/>
      <c r="V848" s="148"/>
      <c r="W848" s="148"/>
      <c r="X848" s="148"/>
      <c r="Y848" s="148"/>
      <c r="AC848" s="148"/>
      <c r="AE848" s="326"/>
      <c r="AF848" s="301"/>
      <c r="AG848" s="148"/>
    </row>
    <row r="849" spans="1:33" s="58" customFormat="1">
      <c r="A849" s="51"/>
      <c r="B849" s="51"/>
      <c r="C849" s="51"/>
      <c r="D849" s="51"/>
      <c r="E849" s="64"/>
      <c r="F849" s="65"/>
      <c r="G849" s="65"/>
      <c r="H849" s="65"/>
      <c r="I849" s="292"/>
      <c r="J849" s="292"/>
      <c r="K849" s="148"/>
      <c r="L849" s="148"/>
      <c r="M849" s="148"/>
      <c r="N849" s="148"/>
      <c r="O849" s="148"/>
      <c r="P849" s="148"/>
      <c r="Q849" s="148"/>
      <c r="R849" s="148"/>
      <c r="S849" s="148"/>
      <c r="T849" s="148"/>
      <c r="U849" s="148"/>
      <c r="V849" s="148"/>
      <c r="W849" s="148"/>
      <c r="X849" s="148"/>
      <c r="Y849" s="148"/>
      <c r="AC849" s="148"/>
      <c r="AE849" s="326"/>
      <c r="AF849" s="301"/>
      <c r="AG849" s="148"/>
    </row>
    <row r="850" spans="1:33" s="58" customFormat="1">
      <c r="A850" s="51"/>
      <c r="B850" s="51"/>
      <c r="C850" s="51"/>
      <c r="D850" s="51"/>
      <c r="E850" s="64"/>
      <c r="F850" s="65"/>
      <c r="G850" s="65"/>
      <c r="H850" s="65"/>
      <c r="I850" s="292"/>
      <c r="J850" s="292"/>
      <c r="K850" s="148"/>
      <c r="L850" s="148"/>
      <c r="M850" s="148"/>
      <c r="N850" s="148"/>
      <c r="O850" s="148"/>
      <c r="P850" s="148"/>
      <c r="Q850" s="148"/>
      <c r="R850" s="148"/>
      <c r="S850" s="148"/>
      <c r="T850" s="148"/>
      <c r="U850" s="148"/>
      <c r="V850" s="148"/>
      <c r="W850" s="148"/>
      <c r="X850" s="148"/>
      <c r="Y850" s="148"/>
      <c r="AC850" s="148"/>
      <c r="AE850" s="326"/>
      <c r="AF850" s="301"/>
      <c r="AG850" s="148"/>
    </row>
    <row r="851" spans="1:33" s="58" customFormat="1">
      <c r="A851" s="51"/>
      <c r="B851" s="51"/>
      <c r="C851" s="51"/>
      <c r="D851" s="51"/>
      <c r="E851" s="64"/>
      <c r="F851" s="65"/>
      <c r="G851" s="65"/>
      <c r="H851" s="65"/>
      <c r="I851" s="292"/>
      <c r="J851" s="292"/>
      <c r="K851" s="148"/>
      <c r="L851" s="148"/>
      <c r="M851" s="148"/>
      <c r="N851" s="148"/>
      <c r="O851" s="148"/>
      <c r="P851" s="148"/>
      <c r="Q851" s="148"/>
      <c r="R851" s="148"/>
      <c r="S851" s="148"/>
      <c r="T851" s="148"/>
      <c r="U851" s="148"/>
      <c r="V851" s="148"/>
      <c r="W851" s="148"/>
      <c r="X851" s="148"/>
      <c r="Y851" s="148"/>
      <c r="AC851" s="148"/>
      <c r="AE851" s="326"/>
      <c r="AF851" s="301"/>
      <c r="AG851" s="148"/>
    </row>
    <row r="852" spans="1:33" s="58" customFormat="1">
      <c r="A852" s="51"/>
      <c r="B852" s="51"/>
      <c r="C852" s="51"/>
      <c r="D852" s="51"/>
      <c r="E852" s="64"/>
      <c r="F852" s="65"/>
      <c r="G852" s="65"/>
      <c r="H852" s="65"/>
      <c r="I852" s="292"/>
      <c r="J852" s="292"/>
      <c r="K852" s="148"/>
      <c r="L852" s="148"/>
      <c r="M852" s="148"/>
      <c r="N852" s="148"/>
      <c r="O852" s="148"/>
      <c r="P852" s="148"/>
      <c r="Q852" s="148"/>
      <c r="R852" s="148"/>
      <c r="S852" s="148"/>
      <c r="T852" s="148"/>
      <c r="U852" s="148"/>
      <c r="V852" s="148"/>
      <c r="W852" s="148"/>
      <c r="X852" s="148"/>
      <c r="Y852" s="148"/>
      <c r="AC852" s="148"/>
      <c r="AE852" s="326"/>
      <c r="AF852" s="301"/>
      <c r="AG852" s="148"/>
    </row>
    <row r="853" spans="1:33" s="58" customFormat="1">
      <c r="A853" s="51"/>
      <c r="B853" s="51"/>
      <c r="C853" s="51"/>
      <c r="D853" s="51"/>
      <c r="E853" s="64"/>
      <c r="F853" s="65"/>
      <c r="G853" s="65"/>
      <c r="H853" s="65"/>
      <c r="I853" s="292"/>
      <c r="J853" s="292"/>
      <c r="K853" s="148"/>
      <c r="L853" s="148"/>
      <c r="M853" s="148"/>
      <c r="N853" s="148"/>
      <c r="O853" s="148"/>
      <c r="P853" s="148"/>
      <c r="Q853" s="148"/>
      <c r="R853" s="148"/>
      <c r="S853" s="148"/>
      <c r="T853" s="148"/>
      <c r="U853" s="148"/>
      <c r="V853" s="148"/>
      <c r="W853" s="148"/>
      <c r="X853" s="148"/>
      <c r="Y853" s="148"/>
      <c r="AC853" s="148"/>
      <c r="AE853" s="326"/>
      <c r="AF853" s="301"/>
      <c r="AG853" s="148"/>
    </row>
    <row r="854" spans="1:33" s="58" customFormat="1">
      <c r="A854" s="51"/>
      <c r="B854" s="51"/>
      <c r="C854" s="51"/>
      <c r="D854" s="51"/>
      <c r="E854" s="64"/>
      <c r="F854" s="65"/>
      <c r="G854" s="65"/>
      <c r="H854" s="65"/>
      <c r="I854" s="292"/>
      <c r="J854" s="292"/>
      <c r="K854" s="148"/>
      <c r="L854" s="148"/>
      <c r="M854" s="148"/>
      <c r="N854" s="148"/>
      <c r="O854" s="148"/>
      <c r="P854" s="148"/>
      <c r="Q854" s="148"/>
      <c r="R854" s="148"/>
      <c r="S854" s="148"/>
      <c r="T854" s="148"/>
      <c r="U854" s="148"/>
      <c r="V854" s="148"/>
      <c r="W854" s="148"/>
      <c r="X854" s="148"/>
      <c r="Y854" s="148"/>
      <c r="AC854" s="148"/>
      <c r="AE854" s="326"/>
      <c r="AF854" s="301"/>
      <c r="AG854" s="148"/>
    </row>
    <row r="855" spans="1:33" s="58" customFormat="1">
      <c r="A855" s="51"/>
      <c r="B855" s="51"/>
      <c r="C855" s="51"/>
      <c r="D855" s="51"/>
      <c r="E855" s="64"/>
      <c r="F855" s="65"/>
      <c r="G855" s="65"/>
      <c r="H855" s="65"/>
      <c r="I855" s="292"/>
      <c r="J855" s="292"/>
      <c r="K855" s="148"/>
      <c r="L855" s="148"/>
      <c r="M855" s="148"/>
      <c r="N855" s="148"/>
      <c r="O855" s="148"/>
      <c r="P855" s="148"/>
      <c r="Q855" s="148"/>
      <c r="R855" s="148"/>
      <c r="S855" s="148"/>
      <c r="T855" s="148"/>
      <c r="U855" s="148"/>
      <c r="V855" s="148"/>
      <c r="W855" s="148"/>
      <c r="X855" s="148"/>
      <c r="Y855" s="148"/>
      <c r="AC855" s="148"/>
      <c r="AE855" s="326"/>
      <c r="AF855" s="301"/>
      <c r="AG855" s="148"/>
    </row>
    <row r="856" spans="1:33" s="58" customFormat="1">
      <c r="A856" s="51"/>
      <c r="B856" s="51"/>
      <c r="C856" s="51"/>
      <c r="D856" s="51"/>
      <c r="E856" s="64"/>
      <c r="F856" s="65"/>
      <c r="G856" s="65"/>
      <c r="H856" s="65"/>
      <c r="I856" s="292"/>
      <c r="J856" s="292"/>
      <c r="K856" s="148"/>
      <c r="L856" s="148"/>
      <c r="M856" s="148"/>
      <c r="N856" s="148"/>
      <c r="O856" s="148"/>
      <c r="P856" s="148"/>
      <c r="Q856" s="148"/>
      <c r="R856" s="148"/>
      <c r="S856" s="148"/>
      <c r="T856" s="148"/>
      <c r="U856" s="148"/>
      <c r="V856" s="148"/>
      <c r="W856" s="148"/>
      <c r="X856" s="148"/>
      <c r="Y856" s="148"/>
      <c r="AC856" s="148"/>
      <c r="AE856" s="326"/>
      <c r="AF856" s="301"/>
      <c r="AG856" s="148"/>
    </row>
    <row r="857" spans="1:33" s="58" customFormat="1">
      <c r="A857" s="51"/>
      <c r="B857" s="51"/>
      <c r="C857" s="51"/>
      <c r="D857" s="51"/>
      <c r="E857" s="64"/>
      <c r="F857" s="65"/>
      <c r="G857" s="65"/>
      <c r="H857" s="65"/>
      <c r="I857" s="292"/>
      <c r="J857" s="292"/>
      <c r="K857" s="148"/>
      <c r="L857" s="148"/>
      <c r="M857" s="148"/>
      <c r="N857" s="148"/>
      <c r="O857" s="148"/>
      <c r="P857" s="148"/>
      <c r="Q857" s="148"/>
      <c r="R857" s="148"/>
      <c r="S857" s="148"/>
      <c r="T857" s="148"/>
      <c r="U857" s="148"/>
      <c r="V857" s="148"/>
      <c r="W857" s="148"/>
      <c r="X857" s="148"/>
      <c r="Y857" s="148"/>
      <c r="AC857" s="148"/>
      <c r="AE857" s="326"/>
      <c r="AF857" s="301"/>
      <c r="AG857" s="148"/>
    </row>
    <row r="858" spans="1:33" s="58" customFormat="1">
      <c r="A858" s="51"/>
      <c r="B858" s="51"/>
      <c r="C858" s="51"/>
      <c r="D858" s="51"/>
      <c r="E858" s="64"/>
      <c r="F858" s="65"/>
      <c r="G858" s="65"/>
      <c r="H858" s="65"/>
      <c r="I858" s="292"/>
      <c r="J858" s="292"/>
      <c r="K858" s="148"/>
      <c r="L858" s="148"/>
      <c r="M858" s="148"/>
      <c r="N858" s="148"/>
      <c r="O858" s="148"/>
      <c r="P858" s="148"/>
      <c r="Q858" s="148"/>
      <c r="R858" s="148"/>
      <c r="S858" s="148"/>
      <c r="T858" s="148"/>
      <c r="U858" s="148"/>
      <c r="V858" s="148"/>
      <c r="W858" s="148"/>
      <c r="X858" s="148"/>
      <c r="Y858" s="148"/>
      <c r="AC858" s="148"/>
      <c r="AE858" s="326"/>
      <c r="AF858" s="301"/>
      <c r="AG858" s="148"/>
    </row>
    <row r="859" spans="1:33" s="58" customFormat="1">
      <c r="A859" s="51"/>
      <c r="B859" s="51"/>
      <c r="C859" s="51"/>
      <c r="D859" s="51"/>
      <c r="E859" s="64"/>
      <c r="F859" s="65"/>
      <c r="G859" s="65"/>
      <c r="H859" s="65"/>
      <c r="I859" s="292"/>
      <c r="J859" s="292"/>
      <c r="K859" s="148"/>
      <c r="L859" s="148"/>
      <c r="M859" s="148"/>
      <c r="N859" s="148"/>
      <c r="O859" s="148"/>
      <c r="P859" s="148"/>
      <c r="Q859" s="148"/>
      <c r="R859" s="148"/>
      <c r="S859" s="148"/>
      <c r="T859" s="148"/>
      <c r="U859" s="148"/>
      <c r="V859" s="148"/>
      <c r="W859" s="148"/>
      <c r="X859" s="148"/>
      <c r="Y859" s="148"/>
      <c r="AC859" s="148"/>
      <c r="AE859" s="326"/>
      <c r="AF859" s="301"/>
      <c r="AG859" s="148"/>
    </row>
    <row r="860" spans="1:33" s="58" customFormat="1">
      <c r="A860" s="51"/>
      <c r="B860" s="51"/>
      <c r="C860" s="51"/>
      <c r="D860" s="51"/>
      <c r="E860" s="64"/>
      <c r="F860" s="65"/>
      <c r="G860" s="65"/>
      <c r="H860" s="65"/>
      <c r="I860" s="292"/>
      <c r="J860" s="292"/>
      <c r="K860" s="148"/>
      <c r="L860" s="148"/>
      <c r="M860" s="148"/>
      <c r="N860" s="148"/>
      <c r="O860" s="148"/>
      <c r="P860" s="148"/>
      <c r="Q860" s="148"/>
      <c r="R860" s="148"/>
      <c r="S860" s="148"/>
      <c r="T860" s="148"/>
      <c r="U860" s="148"/>
      <c r="V860" s="148"/>
      <c r="W860" s="148"/>
      <c r="X860" s="148"/>
      <c r="Y860" s="148"/>
      <c r="AC860" s="148"/>
      <c r="AE860" s="326"/>
      <c r="AF860" s="301"/>
      <c r="AG860" s="148"/>
    </row>
    <row r="861" spans="1:33" s="58" customFormat="1">
      <c r="A861" s="51"/>
      <c r="B861" s="51"/>
      <c r="C861" s="51"/>
      <c r="D861" s="51"/>
      <c r="E861" s="64"/>
      <c r="F861" s="65"/>
      <c r="G861" s="65"/>
      <c r="H861" s="65"/>
      <c r="I861" s="292"/>
      <c r="J861" s="292"/>
      <c r="K861" s="148"/>
      <c r="L861" s="148"/>
      <c r="M861" s="148"/>
      <c r="N861" s="148"/>
      <c r="O861" s="148"/>
      <c r="P861" s="148"/>
      <c r="Q861" s="148"/>
      <c r="R861" s="148"/>
      <c r="S861" s="148"/>
      <c r="T861" s="148"/>
      <c r="U861" s="148"/>
      <c r="V861" s="148"/>
      <c r="W861" s="148"/>
      <c r="X861" s="148"/>
      <c r="Y861" s="148"/>
      <c r="AC861" s="148"/>
      <c r="AE861" s="326"/>
      <c r="AF861" s="301"/>
      <c r="AG861" s="148"/>
    </row>
    <row r="862" spans="1:33" s="58" customFormat="1">
      <c r="A862" s="51"/>
      <c r="B862" s="51"/>
      <c r="C862" s="51"/>
      <c r="D862" s="51"/>
      <c r="E862" s="64"/>
      <c r="F862" s="65"/>
      <c r="G862" s="65"/>
      <c r="H862" s="65"/>
      <c r="I862" s="292"/>
      <c r="J862" s="292"/>
      <c r="K862" s="148"/>
      <c r="L862" s="148"/>
      <c r="M862" s="148"/>
      <c r="N862" s="148"/>
      <c r="O862" s="148"/>
      <c r="P862" s="148"/>
      <c r="Q862" s="148"/>
      <c r="R862" s="148"/>
      <c r="S862" s="148"/>
      <c r="T862" s="148"/>
      <c r="U862" s="148"/>
      <c r="V862" s="148"/>
      <c r="W862" s="148"/>
      <c r="X862" s="148"/>
      <c r="Y862" s="148"/>
      <c r="AC862" s="148"/>
      <c r="AE862" s="326"/>
      <c r="AF862" s="301"/>
      <c r="AG862" s="148"/>
    </row>
    <row r="863" spans="1:33" s="58" customFormat="1">
      <c r="A863" s="51"/>
      <c r="B863" s="51"/>
      <c r="C863" s="51"/>
      <c r="D863" s="51"/>
      <c r="E863" s="64"/>
      <c r="F863" s="65"/>
      <c r="G863" s="65"/>
      <c r="H863" s="65"/>
      <c r="I863" s="292"/>
      <c r="J863" s="292"/>
      <c r="K863" s="148"/>
      <c r="L863" s="148"/>
      <c r="M863" s="148"/>
      <c r="N863" s="148"/>
      <c r="O863" s="148"/>
      <c r="P863" s="148"/>
      <c r="Q863" s="148"/>
      <c r="R863" s="148"/>
      <c r="S863" s="148"/>
      <c r="T863" s="148"/>
      <c r="U863" s="148"/>
      <c r="V863" s="148"/>
      <c r="W863" s="148"/>
      <c r="X863" s="148"/>
      <c r="Y863" s="148"/>
      <c r="AC863" s="148"/>
      <c r="AE863" s="326"/>
      <c r="AF863" s="301"/>
      <c r="AG863" s="148"/>
    </row>
    <row r="864" spans="1:33" s="58" customFormat="1">
      <c r="A864" s="51"/>
      <c r="B864" s="51"/>
      <c r="C864" s="51"/>
      <c r="D864" s="51"/>
      <c r="E864" s="64"/>
      <c r="F864" s="65"/>
      <c r="G864" s="65"/>
      <c r="H864" s="65"/>
      <c r="I864" s="292"/>
      <c r="J864" s="292"/>
      <c r="K864" s="148"/>
      <c r="L864" s="148"/>
      <c r="M864" s="148"/>
      <c r="N864" s="148"/>
      <c r="O864" s="148"/>
      <c r="P864" s="148"/>
      <c r="Q864" s="148"/>
      <c r="R864" s="148"/>
      <c r="S864" s="148"/>
      <c r="T864" s="148"/>
      <c r="U864" s="148"/>
      <c r="V864" s="148"/>
      <c r="W864" s="148"/>
      <c r="X864" s="148"/>
      <c r="Y864" s="148"/>
      <c r="AC864" s="148"/>
      <c r="AE864" s="326"/>
      <c r="AF864" s="301"/>
      <c r="AG864" s="148"/>
    </row>
    <row r="865" spans="1:33" s="58" customFormat="1">
      <c r="A865" s="51"/>
      <c r="B865" s="51"/>
      <c r="C865" s="51"/>
      <c r="D865" s="51"/>
      <c r="E865" s="64"/>
      <c r="F865" s="65"/>
      <c r="G865" s="65"/>
      <c r="H865" s="65"/>
      <c r="I865" s="292"/>
      <c r="J865" s="292"/>
      <c r="K865" s="148"/>
      <c r="L865" s="148"/>
      <c r="M865" s="148"/>
      <c r="N865" s="148"/>
      <c r="O865" s="148"/>
      <c r="P865" s="148"/>
      <c r="Q865" s="148"/>
      <c r="R865" s="148"/>
      <c r="S865" s="148"/>
      <c r="T865" s="148"/>
      <c r="U865" s="148"/>
      <c r="V865" s="148"/>
      <c r="W865" s="148"/>
      <c r="X865" s="148"/>
      <c r="Y865" s="148"/>
      <c r="AC865" s="148"/>
      <c r="AE865" s="326"/>
      <c r="AF865" s="301"/>
      <c r="AG865" s="148"/>
    </row>
    <row r="866" spans="1:33" s="58" customFormat="1">
      <c r="A866" s="51"/>
      <c r="B866" s="51"/>
      <c r="C866" s="51"/>
      <c r="D866" s="51"/>
      <c r="E866" s="64"/>
      <c r="F866" s="65"/>
      <c r="G866" s="65"/>
      <c r="H866" s="65"/>
      <c r="I866" s="292"/>
      <c r="J866" s="292"/>
      <c r="K866" s="148"/>
      <c r="L866" s="148"/>
      <c r="M866" s="148"/>
      <c r="N866" s="148"/>
      <c r="O866" s="148"/>
      <c r="P866" s="148"/>
      <c r="Q866" s="148"/>
      <c r="R866" s="148"/>
      <c r="S866" s="148"/>
      <c r="T866" s="148"/>
      <c r="U866" s="148"/>
      <c r="V866" s="148"/>
      <c r="W866" s="148"/>
      <c r="X866" s="148"/>
      <c r="Y866" s="148"/>
      <c r="AC866" s="148"/>
      <c r="AE866" s="326"/>
      <c r="AF866" s="301"/>
      <c r="AG866" s="148"/>
    </row>
    <row r="867" spans="1:33" s="58" customFormat="1">
      <c r="A867" s="51"/>
      <c r="B867" s="51"/>
      <c r="C867" s="51"/>
      <c r="D867" s="51"/>
      <c r="E867" s="64"/>
      <c r="F867" s="65"/>
      <c r="G867" s="65"/>
      <c r="H867" s="65"/>
      <c r="I867" s="292"/>
      <c r="J867" s="292"/>
      <c r="K867" s="148"/>
      <c r="L867" s="148"/>
      <c r="M867" s="148"/>
      <c r="N867" s="148"/>
      <c r="O867" s="148"/>
      <c r="P867" s="148"/>
      <c r="Q867" s="148"/>
      <c r="R867" s="148"/>
      <c r="S867" s="148"/>
      <c r="T867" s="148"/>
      <c r="U867" s="148"/>
      <c r="V867" s="148"/>
      <c r="W867" s="148"/>
      <c r="X867" s="148"/>
      <c r="Y867" s="148"/>
      <c r="AC867" s="148"/>
      <c r="AE867" s="326"/>
      <c r="AF867" s="301"/>
      <c r="AG867" s="148"/>
    </row>
    <row r="868" spans="1:33" s="58" customFormat="1">
      <c r="A868" s="51"/>
      <c r="B868" s="51"/>
      <c r="C868" s="51"/>
      <c r="D868" s="51"/>
      <c r="E868" s="64"/>
      <c r="F868" s="65"/>
      <c r="G868" s="65"/>
      <c r="H868" s="65"/>
      <c r="I868" s="292"/>
      <c r="J868" s="292"/>
      <c r="K868" s="148"/>
      <c r="L868" s="148"/>
      <c r="M868" s="148"/>
      <c r="N868" s="148"/>
      <c r="O868" s="148"/>
      <c r="P868" s="148"/>
      <c r="Q868" s="148"/>
      <c r="R868" s="148"/>
      <c r="S868" s="148"/>
      <c r="T868" s="148"/>
      <c r="U868" s="148"/>
      <c r="V868" s="148"/>
      <c r="W868" s="148"/>
      <c r="X868" s="148"/>
      <c r="Y868" s="148"/>
      <c r="AC868" s="148"/>
      <c r="AE868" s="326"/>
      <c r="AF868" s="301"/>
      <c r="AG868" s="148"/>
    </row>
    <row r="869" spans="1:33" s="58" customFormat="1">
      <c r="A869" s="51"/>
      <c r="B869" s="51"/>
      <c r="C869" s="51"/>
      <c r="D869" s="51"/>
      <c r="E869" s="64"/>
      <c r="F869" s="65"/>
      <c r="G869" s="65"/>
      <c r="H869" s="65"/>
      <c r="I869" s="292"/>
      <c r="J869" s="292"/>
      <c r="K869" s="148"/>
      <c r="L869" s="148"/>
      <c r="M869" s="148"/>
      <c r="N869" s="148"/>
      <c r="O869" s="148"/>
      <c r="P869" s="148"/>
      <c r="Q869" s="148"/>
      <c r="R869" s="148"/>
      <c r="S869" s="148"/>
      <c r="T869" s="148"/>
      <c r="U869" s="148"/>
      <c r="V869" s="148"/>
      <c r="W869" s="148"/>
      <c r="X869" s="148"/>
      <c r="Y869" s="148"/>
      <c r="AC869" s="148"/>
      <c r="AE869" s="326"/>
      <c r="AF869" s="301"/>
      <c r="AG869" s="148"/>
    </row>
    <row r="870" spans="1:33" s="58" customFormat="1">
      <c r="A870" s="51"/>
      <c r="B870" s="51"/>
      <c r="C870" s="51"/>
      <c r="D870" s="51"/>
      <c r="E870" s="64"/>
      <c r="F870" s="65"/>
      <c r="G870" s="65"/>
      <c r="H870" s="65"/>
      <c r="I870" s="292"/>
      <c r="J870" s="292"/>
      <c r="K870" s="148"/>
      <c r="L870" s="148"/>
      <c r="M870" s="148"/>
      <c r="N870" s="148"/>
      <c r="O870" s="148"/>
      <c r="P870" s="148"/>
      <c r="Q870" s="148"/>
      <c r="R870" s="148"/>
      <c r="S870" s="148"/>
      <c r="T870" s="148"/>
      <c r="U870" s="148"/>
      <c r="V870" s="148"/>
      <c r="W870" s="148"/>
      <c r="X870" s="148"/>
      <c r="Y870" s="148"/>
      <c r="AC870" s="148"/>
      <c r="AE870" s="326"/>
      <c r="AF870" s="301"/>
      <c r="AG870" s="148"/>
    </row>
    <row r="871" spans="1:33" s="58" customFormat="1">
      <c r="A871" s="51"/>
      <c r="B871" s="51"/>
      <c r="C871" s="51"/>
      <c r="D871" s="51"/>
      <c r="E871" s="64"/>
      <c r="F871" s="65"/>
      <c r="G871" s="65"/>
      <c r="H871" s="65"/>
      <c r="I871" s="292"/>
      <c r="J871" s="292"/>
      <c r="K871" s="148"/>
      <c r="L871" s="148"/>
      <c r="M871" s="148"/>
      <c r="N871" s="148"/>
      <c r="O871" s="148"/>
      <c r="P871" s="148"/>
      <c r="Q871" s="148"/>
      <c r="R871" s="148"/>
      <c r="S871" s="148"/>
      <c r="T871" s="148"/>
      <c r="U871" s="148"/>
      <c r="V871" s="148"/>
      <c r="W871" s="148"/>
      <c r="X871" s="148"/>
      <c r="Y871" s="148"/>
      <c r="AC871" s="148"/>
      <c r="AE871" s="326"/>
      <c r="AF871" s="301"/>
      <c r="AG871" s="148"/>
    </row>
    <row r="872" spans="1:33" s="58" customFormat="1">
      <c r="A872" s="51"/>
      <c r="B872" s="51"/>
      <c r="C872" s="51"/>
      <c r="D872" s="51"/>
      <c r="E872" s="64"/>
      <c r="F872" s="65"/>
      <c r="G872" s="65"/>
      <c r="H872" s="65"/>
      <c r="I872" s="292"/>
      <c r="J872" s="292"/>
      <c r="K872" s="148"/>
      <c r="L872" s="148"/>
      <c r="M872" s="148"/>
      <c r="N872" s="148"/>
      <c r="O872" s="148"/>
      <c r="P872" s="148"/>
      <c r="Q872" s="148"/>
      <c r="R872" s="148"/>
      <c r="S872" s="148"/>
      <c r="T872" s="148"/>
      <c r="U872" s="148"/>
      <c r="V872" s="148"/>
      <c r="W872" s="148"/>
      <c r="X872" s="148"/>
      <c r="Y872" s="148"/>
      <c r="AC872" s="148"/>
      <c r="AE872" s="326"/>
      <c r="AF872" s="301"/>
      <c r="AG872" s="148"/>
    </row>
    <row r="873" spans="1:33" s="58" customFormat="1">
      <c r="A873" s="51"/>
      <c r="B873" s="51"/>
      <c r="C873" s="51"/>
      <c r="D873" s="51"/>
      <c r="E873" s="64"/>
      <c r="F873" s="65"/>
      <c r="G873" s="65"/>
      <c r="H873" s="65"/>
      <c r="I873" s="292"/>
      <c r="J873" s="292"/>
      <c r="K873" s="148"/>
      <c r="L873" s="148"/>
      <c r="M873" s="148"/>
      <c r="N873" s="148"/>
      <c r="O873" s="148"/>
      <c r="P873" s="148"/>
      <c r="Q873" s="148"/>
      <c r="R873" s="148"/>
      <c r="S873" s="148"/>
      <c r="T873" s="148"/>
      <c r="U873" s="148"/>
      <c r="V873" s="148"/>
      <c r="W873" s="148"/>
      <c r="X873" s="148"/>
      <c r="Y873" s="148"/>
      <c r="AC873" s="148"/>
      <c r="AE873" s="326"/>
      <c r="AF873" s="301"/>
      <c r="AG873" s="148"/>
    </row>
    <row r="874" spans="1:33" s="58" customFormat="1">
      <c r="A874" s="51"/>
      <c r="B874" s="51"/>
      <c r="C874" s="51"/>
      <c r="D874" s="51"/>
      <c r="E874" s="64"/>
      <c r="F874" s="65"/>
      <c r="G874" s="65"/>
      <c r="H874" s="65"/>
      <c r="I874" s="292"/>
      <c r="J874" s="292"/>
      <c r="K874" s="148"/>
      <c r="L874" s="148"/>
      <c r="M874" s="148"/>
      <c r="N874" s="148"/>
      <c r="O874" s="148"/>
      <c r="P874" s="148"/>
      <c r="Q874" s="148"/>
      <c r="R874" s="148"/>
      <c r="S874" s="148"/>
      <c r="T874" s="148"/>
      <c r="U874" s="148"/>
      <c r="V874" s="148"/>
      <c r="W874" s="148"/>
      <c r="X874" s="148"/>
      <c r="Y874" s="148"/>
      <c r="AC874" s="148"/>
      <c r="AE874" s="326"/>
      <c r="AF874" s="301"/>
      <c r="AG874" s="148"/>
    </row>
    <row r="875" spans="1:33" s="58" customFormat="1">
      <c r="A875" s="51"/>
      <c r="B875" s="51"/>
      <c r="C875" s="51"/>
      <c r="D875" s="51"/>
      <c r="E875" s="64"/>
      <c r="F875" s="65"/>
      <c r="G875" s="65"/>
      <c r="H875" s="65"/>
      <c r="I875" s="292"/>
      <c r="J875" s="292"/>
      <c r="K875" s="148"/>
      <c r="L875" s="148"/>
      <c r="M875" s="148"/>
      <c r="N875" s="148"/>
      <c r="O875" s="148"/>
      <c r="P875" s="148"/>
      <c r="Q875" s="148"/>
      <c r="R875" s="148"/>
      <c r="S875" s="148"/>
      <c r="T875" s="148"/>
      <c r="U875" s="148"/>
      <c r="V875" s="148"/>
      <c r="W875" s="148"/>
      <c r="X875" s="148"/>
      <c r="Y875" s="148"/>
      <c r="AC875" s="148"/>
      <c r="AE875" s="326"/>
      <c r="AF875" s="301"/>
      <c r="AG875" s="148"/>
    </row>
    <row r="876" spans="1:33" s="58" customFormat="1">
      <c r="A876" s="51"/>
      <c r="B876" s="51"/>
      <c r="C876" s="51"/>
      <c r="D876" s="51"/>
      <c r="E876" s="64"/>
      <c r="F876" s="65"/>
      <c r="G876" s="65"/>
      <c r="H876" s="65"/>
      <c r="I876" s="292"/>
      <c r="J876" s="292"/>
      <c r="K876" s="148"/>
      <c r="L876" s="148"/>
      <c r="M876" s="148"/>
      <c r="N876" s="148"/>
      <c r="O876" s="148"/>
      <c r="P876" s="148"/>
      <c r="Q876" s="148"/>
      <c r="R876" s="148"/>
      <c r="S876" s="148"/>
      <c r="T876" s="148"/>
      <c r="U876" s="148"/>
      <c r="V876" s="148"/>
      <c r="W876" s="148"/>
      <c r="X876" s="148"/>
      <c r="Y876" s="148"/>
      <c r="AC876" s="148"/>
      <c r="AE876" s="326"/>
      <c r="AF876" s="301"/>
      <c r="AG876" s="148"/>
    </row>
    <row r="877" spans="1:33" s="58" customFormat="1">
      <c r="A877" s="51"/>
      <c r="B877" s="51"/>
      <c r="C877" s="51"/>
      <c r="D877" s="51"/>
      <c r="E877" s="64"/>
      <c r="F877" s="65"/>
      <c r="G877" s="65"/>
      <c r="H877" s="65"/>
      <c r="I877" s="292"/>
      <c r="J877" s="292"/>
      <c r="K877" s="148"/>
      <c r="L877" s="148"/>
      <c r="M877" s="148"/>
      <c r="N877" s="148"/>
      <c r="O877" s="148"/>
      <c r="P877" s="148"/>
      <c r="Q877" s="148"/>
      <c r="R877" s="148"/>
      <c r="S877" s="148"/>
      <c r="T877" s="148"/>
      <c r="U877" s="148"/>
      <c r="V877" s="148"/>
      <c r="W877" s="148"/>
      <c r="X877" s="148"/>
      <c r="Y877" s="148"/>
      <c r="AC877" s="148"/>
      <c r="AE877" s="326"/>
      <c r="AF877" s="301"/>
      <c r="AG877" s="148"/>
    </row>
    <row r="878" spans="1:33" s="58" customFormat="1">
      <c r="A878" s="51"/>
      <c r="B878" s="51"/>
      <c r="C878" s="51"/>
      <c r="D878" s="51"/>
      <c r="E878" s="64"/>
      <c r="F878" s="65"/>
      <c r="G878" s="65"/>
      <c r="H878" s="65"/>
      <c r="I878" s="292"/>
      <c r="J878" s="292"/>
      <c r="K878" s="148"/>
      <c r="L878" s="148"/>
      <c r="M878" s="148"/>
      <c r="N878" s="148"/>
      <c r="O878" s="148"/>
      <c r="P878" s="148"/>
      <c r="Q878" s="148"/>
      <c r="R878" s="148"/>
      <c r="S878" s="148"/>
      <c r="T878" s="148"/>
      <c r="U878" s="148"/>
      <c r="V878" s="148"/>
      <c r="W878" s="148"/>
      <c r="X878" s="148"/>
      <c r="Y878" s="148"/>
      <c r="AC878" s="148"/>
      <c r="AE878" s="326"/>
      <c r="AF878" s="301"/>
      <c r="AG878" s="148"/>
    </row>
    <row r="879" spans="1:33" s="58" customFormat="1">
      <c r="A879" s="51"/>
      <c r="B879" s="51"/>
      <c r="C879" s="51"/>
      <c r="D879" s="51"/>
      <c r="E879" s="64"/>
      <c r="F879" s="65"/>
      <c r="G879" s="65"/>
      <c r="H879" s="65"/>
      <c r="I879" s="292"/>
      <c r="J879" s="292"/>
      <c r="K879" s="148"/>
      <c r="L879" s="148"/>
      <c r="M879" s="148"/>
      <c r="N879" s="148"/>
      <c r="O879" s="148"/>
      <c r="P879" s="148"/>
      <c r="Q879" s="148"/>
      <c r="R879" s="148"/>
      <c r="S879" s="148"/>
      <c r="T879" s="148"/>
      <c r="U879" s="148"/>
      <c r="V879" s="148"/>
      <c r="W879" s="148"/>
      <c r="X879" s="148"/>
      <c r="Y879" s="148"/>
      <c r="AC879" s="148"/>
      <c r="AE879" s="326"/>
      <c r="AF879" s="301"/>
      <c r="AG879" s="148"/>
    </row>
    <row r="880" spans="1:33" s="58" customFormat="1">
      <c r="A880" s="51"/>
      <c r="B880" s="51"/>
      <c r="C880" s="51"/>
      <c r="D880" s="51"/>
      <c r="E880" s="64"/>
      <c r="F880" s="65"/>
      <c r="G880" s="65"/>
      <c r="H880" s="65"/>
      <c r="I880" s="292"/>
      <c r="J880" s="292"/>
      <c r="K880" s="148"/>
      <c r="L880" s="148"/>
      <c r="M880" s="148"/>
      <c r="N880" s="148"/>
      <c r="O880" s="148"/>
      <c r="P880" s="148"/>
      <c r="Q880" s="148"/>
      <c r="R880" s="148"/>
      <c r="S880" s="148"/>
      <c r="T880" s="148"/>
      <c r="U880" s="148"/>
      <c r="V880" s="148"/>
      <c r="W880" s="148"/>
      <c r="X880" s="148"/>
      <c r="Y880" s="148"/>
      <c r="AC880" s="148"/>
      <c r="AE880" s="326"/>
      <c r="AF880" s="301"/>
      <c r="AG880" s="148"/>
    </row>
    <row r="881" spans="1:33" s="58" customFormat="1">
      <c r="A881" s="51"/>
      <c r="B881" s="51"/>
      <c r="C881" s="51"/>
      <c r="D881" s="51"/>
      <c r="E881" s="64"/>
      <c r="F881" s="65"/>
      <c r="G881" s="65"/>
      <c r="H881" s="65"/>
      <c r="I881" s="292"/>
      <c r="J881" s="292"/>
      <c r="K881" s="148"/>
      <c r="L881" s="148"/>
      <c r="M881" s="148"/>
      <c r="N881" s="148"/>
      <c r="O881" s="148"/>
      <c r="P881" s="148"/>
      <c r="Q881" s="148"/>
      <c r="R881" s="148"/>
      <c r="S881" s="148"/>
      <c r="T881" s="148"/>
      <c r="U881" s="148"/>
      <c r="V881" s="148"/>
      <c r="W881" s="148"/>
      <c r="X881" s="148"/>
      <c r="Y881" s="148"/>
      <c r="AC881" s="148"/>
      <c r="AE881" s="326"/>
      <c r="AF881" s="301"/>
      <c r="AG881" s="148"/>
    </row>
    <row r="882" spans="1:33" s="58" customFormat="1">
      <c r="A882" s="51"/>
      <c r="B882" s="51"/>
      <c r="C882" s="51"/>
      <c r="D882" s="51"/>
      <c r="E882" s="64"/>
      <c r="F882" s="65"/>
      <c r="G882" s="65"/>
      <c r="H882" s="65"/>
      <c r="I882" s="292"/>
      <c r="J882" s="292"/>
      <c r="K882" s="148"/>
      <c r="L882" s="148"/>
      <c r="M882" s="148"/>
      <c r="N882" s="148"/>
      <c r="O882" s="148"/>
      <c r="P882" s="148"/>
      <c r="Q882" s="148"/>
      <c r="R882" s="148"/>
      <c r="S882" s="148"/>
      <c r="T882" s="148"/>
      <c r="U882" s="148"/>
      <c r="V882" s="148"/>
      <c r="W882" s="148"/>
      <c r="X882" s="148"/>
      <c r="Y882" s="148"/>
      <c r="AC882" s="148"/>
      <c r="AE882" s="326"/>
      <c r="AF882" s="301"/>
      <c r="AG882" s="148"/>
    </row>
    <row r="883" spans="1:33" s="58" customFormat="1">
      <c r="A883" s="51"/>
      <c r="B883" s="51"/>
      <c r="C883" s="51"/>
      <c r="D883" s="51"/>
      <c r="E883" s="64"/>
      <c r="F883" s="65"/>
      <c r="G883" s="65"/>
      <c r="H883" s="65"/>
      <c r="I883" s="292"/>
      <c r="J883" s="292"/>
      <c r="K883" s="148"/>
      <c r="L883" s="148"/>
      <c r="M883" s="148"/>
      <c r="N883" s="148"/>
      <c r="O883" s="148"/>
      <c r="P883" s="148"/>
      <c r="Q883" s="148"/>
      <c r="R883" s="148"/>
      <c r="S883" s="148"/>
      <c r="T883" s="148"/>
      <c r="U883" s="148"/>
      <c r="V883" s="148"/>
      <c r="W883" s="148"/>
      <c r="X883" s="148"/>
      <c r="Y883" s="148"/>
      <c r="AC883" s="148"/>
      <c r="AE883" s="326"/>
      <c r="AF883" s="301"/>
      <c r="AG883" s="148"/>
    </row>
    <row r="884" spans="1:33" s="58" customFormat="1">
      <c r="A884" s="51"/>
      <c r="B884" s="51"/>
      <c r="C884" s="51"/>
      <c r="D884" s="51"/>
      <c r="E884" s="64"/>
      <c r="F884" s="65"/>
      <c r="G884" s="65"/>
      <c r="H884" s="65"/>
      <c r="I884" s="292"/>
      <c r="J884" s="292"/>
      <c r="K884" s="148"/>
      <c r="L884" s="148"/>
      <c r="M884" s="148"/>
      <c r="N884" s="148"/>
      <c r="O884" s="148"/>
      <c r="P884" s="148"/>
      <c r="Q884" s="148"/>
      <c r="R884" s="148"/>
      <c r="S884" s="148"/>
      <c r="T884" s="148"/>
      <c r="U884" s="148"/>
      <c r="V884" s="148"/>
      <c r="W884" s="148"/>
      <c r="X884" s="148"/>
      <c r="Y884" s="148"/>
      <c r="AC884" s="148"/>
      <c r="AE884" s="326"/>
      <c r="AF884" s="301"/>
      <c r="AG884" s="148"/>
    </row>
    <row r="885" spans="1:33" s="58" customFormat="1">
      <c r="A885" s="51"/>
      <c r="B885" s="51"/>
      <c r="C885" s="51"/>
      <c r="D885" s="51"/>
      <c r="E885" s="64"/>
      <c r="F885" s="65"/>
      <c r="G885" s="65"/>
      <c r="H885" s="65"/>
      <c r="I885" s="292"/>
      <c r="J885" s="292"/>
      <c r="K885" s="148"/>
      <c r="L885" s="148"/>
      <c r="M885" s="148"/>
      <c r="N885" s="148"/>
      <c r="O885" s="148"/>
      <c r="P885" s="148"/>
      <c r="Q885" s="148"/>
      <c r="R885" s="148"/>
      <c r="S885" s="148"/>
      <c r="T885" s="148"/>
      <c r="U885" s="148"/>
      <c r="V885" s="148"/>
      <c r="W885" s="148"/>
      <c r="X885" s="148"/>
      <c r="Y885" s="148"/>
      <c r="AC885" s="148"/>
      <c r="AE885" s="326"/>
      <c r="AF885" s="301"/>
      <c r="AG885" s="148"/>
    </row>
    <row r="886" spans="1:33" s="58" customFormat="1">
      <c r="A886" s="51"/>
      <c r="B886" s="51"/>
      <c r="C886" s="51"/>
      <c r="D886" s="51"/>
      <c r="E886" s="64"/>
      <c r="F886" s="65"/>
      <c r="G886" s="65"/>
      <c r="H886" s="65"/>
      <c r="I886" s="292"/>
      <c r="J886" s="292"/>
      <c r="K886" s="148"/>
      <c r="L886" s="148"/>
      <c r="M886" s="148"/>
      <c r="N886" s="148"/>
      <c r="O886" s="148"/>
      <c r="P886" s="148"/>
      <c r="Q886" s="148"/>
      <c r="R886" s="148"/>
      <c r="S886" s="148"/>
      <c r="T886" s="148"/>
      <c r="U886" s="148"/>
      <c r="V886" s="148"/>
      <c r="W886" s="148"/>
      <c r="X886" s="148"/>
      <c r="Y886" s="148"/>
      <c r="AC886" s="148"/>
      <c r="AE886" s="326"/>
      <c r="AF886" s="301"/>
      <c r="AG886" s="148"/>
    </row>
    <row r="887" spans="1:33" s="58" customFormat="1">
      <c r="A887" s="51"/>
      <c r="B887" s="51"/>
      <c r="C887" s="51"/>
      <c r="D887" s="51"/>
      <c r="E887" s="64"/>
      <c r="F887" s="65"/>
      <c r="G887" s="65"/>
      <c r="H887" s="65"/>
      <c r="I887" s="292"/>
      <c r="J887" s="292"/>
      <c r="K887" s="148"/>
      <c r="L887" s="148"/>
      <c r="M887" s="148"/>
      <c r="N887" s="148"/>
      <c r="O887" s="148"/>
      <c r="P887" s="148"/>
      <c r="Q887" s="148"/>
      <c r="R887" s="148"/>
      <c r="S887" s="148"/>
      <c r="T887" s="148"/>
      <c r="U887" s="148"/>
      <c r="V887" s="148"/>
      <c r="W887" s="148"/>
      <c r="X887" s="148"/>
      <c r="Y887" s="148"/>
      <c r="AC887" s="148"/>
      <c r="AE887" s="326"/>
      <c r="AF887" s="301"/>
      <c r="AG887" s="148"/>
    </row>
    <row r="888" spans="1:33" s="58" customFormat="1">
      <c r="A888" s="51"/>
      <c r="B888" s="51"/>
      <c r="C888" s="51"/>
      <c r="D888" s="51"/>
      <c r="E888" s="64"/>
      <c r="F888" s="65"/>
      <c r="G888" s="65"/>
      <c r="H888" s="65"/>
      <c r="I888" s="292"/>
      <c r="J888" s="292"/>
      <c r="K888" s="148"/>
      <c r="L888" s="148"/>
      <c r="M888" s="148"/>
      <c r="N888" s="148"/>
      <c r="O888" s="148"/>
      <c r="P888" s="148"/>
      <c r="Q888" s="148"/>
      <c r="R888" s="148"/>
      <c r="S888" s="148"/>
      <c r="T888" s="148"/>
      <c r="U888" s="148"/>
      <c r="V888" s="148"/>
      <c r="W888" s="148"/>
      <c r="X888" s="148"/>
      <c r="Y888" s="148"/>
      <c r="AC888" s="148"/>
      <c r="AE888" s="326"/>
      <c r="AF888" s="301"/>
      <c r="AG888" s="148"/>
    </row>
    <row r="889" spans="1:33" s="58" customFormat="1">
      <c r="A889" s="51"/>
      <c r="B889" s="51"/>
      <c r="C889" s="51"/>
      <c r="D889" s="51"/>
      <c r="E889" s="64"/>
      <c r="F889" s="65"/>
      <c r="G889" s="65"/>
      <c r="H889" s="65"/>
      <c r="I889" s="292"/>
      <c r="J889" s="292"/>
      <c r="K889" s="148"/>
      <c r="L889" s="148"/>
      <c r="M889" s="148"/>
      <c r="N889" s="148"/>
      <c r="O889" s="148"/>
      <c r="P889" s="148"/>
      <c r="Q889" s="148"/>
      <c r="R889" s="148"/>
      <c r="S889" s="148"/>
      <c r="T889" s="148"/>
      <c r="U889" s="148"/>
      <c r="V889" s="148"/>
      <c r="W889" s="148"/>
      <c r="X889" s="148"/>
      <c r="Y889" s="148"/>
      <c r="AC889" s="148"/>
      <c r="AE889" s="326"/>
      <c r="AF889" s="301"/>
      <c r="AG889" s="148"/>
    </row>
    <row r="890" spans="1:33" s="58" customFormat="1">
      <c r="A890" s="51"/>
      <c r="B890" s="51"/>
      <c r="C890" s="51"/>
      <c r="D890" s="51"/>
      <c r="E890" s="64"/>
      <c r="F890" s="65"/>
      <c r="G890" s="65"/>
      <c r="H890" s="65"/>
      <c r="I890" s="292"/>
      <c r="J890" s="292"/>
      <c r="K890" s="148"/>
      <c r="L890" s="148"/>
      <c r="M890" s="148"/>
      <c r="N890" s="148"/>
      <c r="O890" s="148"/>
      <c r="P890" s="148"/>
      <c r="Q890" s="148"/>
      <c r="R890" s="148"/>
      <c r="S890" s="148"/>
      <c r="T890" s="148"/>
      <c r="U890" s="148"/>
      <c r="V890" s="148"/>
      <c r="W890" s="148"/>
      <c r="X890" s="148"/>
      <c r="Y890" s="148"/>
      <c r="AC890" s="148"/>
      <c r="AE890" s="326"/>
      <c r="AF890" s="301"/>
      <c r="AG890" s="148"/>
    </row>
    <row r="891" spans="1:33" s="58" customFormat="1">
      <c r="A891" s="51"/>
      <c r="B891" s="51"/>
      <c r="C891" s="51"/>
      <c r="D891" s="51"/>
      <c r="E891" s="64"/>
      <c r="F891" s="65"/>
      <c r="G891" s="65"/>
      <c r="H891" s="65"/>
      <c r="I891" s="292"/>
      <c r="J891" s="292"/>
      <c r="K891" s="148"/>
      <c r="L891" s="148"/>
      <c r="M891" s="148"/>
      <c r="N891" s="148"/>
      <c r="O891" s="148"/>
      <c r="P891" s="148"/>
      <c r="Q891" s="148"/>
      <c r="R891" s="148"/>
      <c r="S891" s="148"/>
      <c r="T891" s="148"/>
      <c r="U891" s="148"/>
      <c r="V891" s="148"/>
      <c r="W891" s="148"/>
      <c r="X891" s="148"/>
      <c r="Y891" s="148"/>
      <c r="AC891" s="148"/>
      <c r="AE891" s="326"/>
      <c r="AF891" s="301"/>
      <c r="AG891" s="148"/>
    </row>
    <row r="892" spans="1:33" s="58" customFormat="1">
      <c r="A892" s="51"/>
      <c r="B892" s="51"/>
      <c r="C892" s="51"/>
      <c r="D892" s="51"/>
      <c r="E892" s="64"/>
      <c r="F892" s="65"/>
      <c r="G892" s="65"/>
      <c r="H892" s="65"/>
      <c r="I892" s="292"/>
      <c r="J892" s="292"/>
      <c r="K892" s="148"/>
      <c r="L892" s="148"/>
      <c r="M892" s="148"/>
      <c r="N892" s="148"/>
      <c r="O892" s="148"/>
      <c r="P892" s="148"/>
      <c r="Q892" s="148"/>
      <c r="R892" s="148"/>
      <c r="S892" s="148"/>
      <c r="T892" s="148"/>
      <c r="U892" s="148"/>
      <c r="V892" s="148"/>
      <c r="W892" s="148"/>
      <c r="X892" s="148"/>
      <c r="Y892" s="148"/>
      <c r="AC892" s="148"/>
      <c r="AE892" s="326"/>
      <c r="AF892" s="301"/>
      <c r="AG892" s="148"/>
    </row>
    <row r="893" spans="1:33" s="58" customFormat="1">
      <c r="A893" s="51"/>
      <c r="B893" s="51"/>
      <c r="C893" s="51"/>
      <c r="D893" s="51"/>
      <c r="E893" s="64"/>
      <c r="F893" s="65"/>
      <c r="G893" s="65"/>
      <c r="H893" s="65"/>
      <c r="I893" s="292"/>
      <c r="J893" s="292"/>
      <c r="K893" s="148"/>
      <c r="L893" s="148"/>
      <c r="M893" s="148"/>
      <c r="N893" s="148"/>
      <c r="O893" s="148"/>
      <c r="P893" s="148"/>
      <c r="Q893" s="148"/>
      <c r="R893" s="148"/>
      <c r="S893" s="148"/>
      <c r="T893" s="148"/>
      <c r="U893" s="148"/>
      <c r="V893" s="148"/>
      <c r="W893" s="148"/>
      <c r="X893" s="148"/>
      <c r="Y893" s="148"/>
      <c r="AC893" s="148"/>
      <c r="AE893" s="326"/>
      <c r="AF893" s="301"/>
      <c r="AG893" s="148"/>
    </row>
    <row r="894" spans="1:33" s="58" customFormat="1">
      <c r="A894" s="51"/>
      <c r="B894" s="51"/>
      <c r="C894" s="51"/>
      <c r="D894" s="51"/>
      <c r="E894" s="64"/>
      <c r="F894" s="65"/>
      <c r="G894" s="65"/>
      <c r="H894" s="65"/>
      <c r="I894" s="292"/>
      <c r="J894" s="292"/>
      <c r="K894" s="148"/>
      <c r="L894" s="148"/>
      <c r="M894" s="148"/>
      <c r="N894" s="148"/>
      <c r="O894" s="148"/>
      <c r="P894" s="148"/>
      <c r="Q894" s="148"/>
      <c r="R894" s="148"/>
      <c r="S894" s="148"/>
      <c r="T894" s="148"/>
      <c r="U894" s="148"/>
      <c r="V894" s="148"/>
      <c r="W894" s="148"/>
      <c r="X894" s="148"/>
      <c r="Y894" s="148"/>
      <c r="AC894" s="148"/>
      <c r="AE894" s="326"/>
      <c r="AF894" s="301"/>
      <c r="AG894" s="148"/>
    </row>
    <row r="895" spans="1:33" s="58" customFormat="1">
      <c r="A895" s="51"/>
      <c r="B895" s="51"/>
      <c r="C895" s="51"/>
      <c r="D895" s="51"/>
      <c r="E895" s="64"/>
      <c r="F895" s="65"/>
      <c r="G895" s="65"/>
      <c r="H895" s="65"/>
      <c r="I895" s="292"/>
      <c r="J895" s="292"/>
      <c r="K895" s="148"/>
      <c r="L895" s="148"/>
      <c r="M895" s="148"/>
      <c r="N895" s="148"/>
      <c r="O895" s="148"/>
      <c r="P895" s="148"/>
      <c r="Q895" s="148"/>
      <c r="R895" s="148"/>
      <c r="S895" s="148"/>
      <c r="T895" s="148"/>
      <c r="U895" s="148"/>
      <c r="V895" s="148"/>
      <c r="W895" s="148"/>
      <c r="X895" s="148"/>
      <c r="Y895" s="148"/>
      <c r="AC895" s="148"/>
      <c r="AE895" s="326"/>
      <c r="AF895" s="301"/>
      <c r="AG895" s="148"/>
    </row>
    <row r="896" spans="1:33" s="58" customFormat="1">
      <c r="A896" s="51"/>
      <c r="B896" s="51"/>
      <c r="C896" s="51"/>
      <c r="D896" s="51"/>
      <c r="E896" s="64"/>
      <c r="F896" s="65"/>
      <c r="G896" s="65"/>
      <c r="H896" s="65"/>
      <c r="I896" s="292"/>
      <c r="J896" s="292"/>
      <c r="K896" s="148"/>
      <c r="L896" s="148"/>
      <c r="M896" s="148"/>
      <c r="N896" s="148"/>
      <c r="O896" s="148"/>
      <c r="P896" s="148"/>
      <c r="Q896" s="148"/>
      <c r="R896" s="148"/>
      <c r="S896" s="148"/>
      <c r="T896" s="148"/>
      <c r="U896" s="148"/>
      <c r="V896" s="148"/>
      <c r="W896" s="148"/>
      <c r="X896" s="148"/>
      <c r="Y896" s="148"/>
      <c r="AC896" s="148"/>
      <c r="AE896" s="326"/>
      <c r="AF896" s="301"/>
      <c r="AG896" s="148"/>
    </row>
    <row r="897" spans="1:33" s="58" customFormat="1">
      <c r="A897" s="51"/>
      <c r="B897" s="51"/>
      <c r="C897" s="51"/>
      <c r="D897" s="51"/>
      <c r="E897" s="64"/>
      <c r="F897" s="65"/>
      <c r="G897" s="65"/>
      <c r="H897" s="65"/>
      <c r="I897" s="292"/>
      <c r="J897" s="292"/>
      <c r="K897" s="148"/>
      <c r="L897" s="148"/>
      <c r="M897" s="148"/>
      <c r="N897" s="148"/>
      <c r="O897" s="148"/>
      <c r="P897" s="148"/>
      <c r="Q897" s="148"/>
      <c r="R897" s="148"/>
      <c r="S897" s="148"/>
      <c r="T897" s="148"/>
      <c r="U897" s="148"/>
      <c r="V897" s="148"/>
      <c r="W897" s="148"/>
      <c r="X897" s="148"/>
      <c r="Y897" s="148"/>
      <c r="AC897" s="148"/>
      <c r="AE897" s="326"/>
      <c r="AF897" s="301"/>
      <c r="AG897" s="148"/>
    </row>
    <row r="898" spans="1:33" s="58" customFormat="1">
      <c r="A898" s="51"/>
      <c r="B898" s="51"/>
      <c r="C898" s="51"/>
      <c r="D898" s="51"/>
      <c r="E898" s="64"/>
      <c r="F898" s="65"/>
      <c r="G898" s="65"/>
      <c r="H898" s="65"/>
      <c r="I898" s="292"/>
      <c r="J898" s="292"/>
      <c r="K898" s="148"/>
      <c r="L898" s="148"/>
      <c r="M898" s="148"/>
      <c r="N898" s="148"/>
      <c r="O898" s="148"/>
      <c r="P898" s="148"/>
      <c r="Q898" s="148"/>
      <c r="R898" s="148"/>
      <c r="S898" s="148"/>
      <c r="T898" s="148"/>
      <c r="U898" s="148"/>
      <c r="V898" s="148"/>
      <c r="W898" s="148"/>
      <c r="X898" s="148"/>
      <c r="Y898" s="148"/>
      <c r="AC898" s="148"/>
      <c r="AE898" s="326"/>
      <c r="AF898" s="301"/>
      <c r="AG898" s="148"/>
    </row>
    <row r="899" spans="1:33" s="58" customFormat="1">
      <c r="A899" s="51"/>
      <c r="B899" s="51"/>
      <c r="C899" s="51"/>
      <c r="D899" s="51"/>
      <c r="E899" s="64"/>
      <c r="F899" s="65"/>
      <c r="G899" s="65"/>
      <c r="H899" s="65"/>
      <c r="I899" s="292"/>
      <c r="J899" s="292"/>
      <c r="K899" s="148"/>
      <c r="L899" s="148"/>
      <c r="M899" s="148"/>
      <c r="N899" s="148"/>
      <c r="O899" s="148"/>
      <c r="P899" s="148"/>
      <c r="Q899" s="148"/>
      <c r="R899" s="148"/>
      <c r="S899" s="148"/>
      <c r="T899" s="148"/>
      <c r="U899" s="148"/>
      <c r="V899" s="148"/>
      <c r="W899" s="148"/>
      <c r="X899" s="148"/>
      <c r="Y899" s="148"/>
      <c r="AC899" s="148"/>
      <c r="AE899" s="326"/>
      <c r="AF899" s="301"/>
      <c r="AG899" s="148"/>
    </row>
    <row r="900" spans="1:33" s="58" customFormat="1">
      <c r="A900" s="51"/>
      <c r="B900" s="51"/>
      <c r="C900" s="51"/>
      <c r="D900" s="51"/>
      <c r="E900" s="64"/>
      <c r="F900" s="65"/>
      <c r="G900" s="65"/>
      <c r="H900" s="65"/>
      <c r="I900" s="292"/>
      <c r="J900" s="292"/>
      <c r="K900" s="148"/>
      <c r="L900" s="148"/>
      <c r="M900" s="148"/>
      <c r="N900" s="148"/>
      <c r="O900" s="148"/>
      <c r="P900" s="148"/>
      <c r="Q900" s="148"/>
      <c r="R900" s="148"/>
      <c r="S900" s="148"/>
      <c r="T900" s="148"/>
      <c r="U900" s="148"/>
      <c r="V900" s="148"/>
      <c r="W900" s="148"/>
      <c r="X900" s="148"/>
      <c r="Y900" s="148"/>
      <c r="AC900" s="148"/>
      <c r="AE900" s="326"/>
      <c r="AF900" s="301"/>
      <c r="AG900" s="148"/>
    </row>
    <row r="901" spans="1:33" s="58" customFormat="1">
      <c r="A901" s="51"/>
      <c r="B901" s="51"/>
      <c r="C901" s="51"/>
      <c r="D901" s="51"/>
      <c r="E901" s="64"/>
      <c r="F901" s="65"/>
      <c r="G901" s="65"/>
      <c r="H901" s="65"/>
      <c r="I901" s="292"/>
      <c r="J901" s="292"/>
      <c r="K901" s="148"/>
      <c r="L901" s="148"/>
      <c r="M901" s="148"/>
      <c r="N901" s="148"/>
      <c r="O901" s="148"/>
      <c r="P901" s="148"/>
      <c r="Q901" s="148"/>
      <c r="R901" s="148"/>
      <c r="S901" s="148"/>
      <c r="T901" s="148"/>
      <c r="U901" s="148"/>
      <c r="V901" s="148"/>
      <c r="W901" s="148"/>
      <c r="X901" s="148"/>
      <c r="Y901" s="148"/>
      <c r="AC901" s="148"/>
      <c r="AE901" s="326"/>
      <c r="AF901" s="301"/>
      <c r="AG901" s="148"/>
    </row>
    <row r="902" spans="1:33" s="58" customFormat="1">
      <c r="A902" s="51"/>
      <c r="B902" s="51"/>
      <c r="C902" s="51"/>
      <c r="D902" s="51"/>
      <c r="E902" s="64"/>
      <c r="F902" s="65"/>
      <c r="G902" s="65"/>
      <c r="H902" s="65"/>
      <c r="I902" s="292"/>
      <c r="J902" s="292"/>
      <c r="K902" s="148"/>
      <c r="L902" s="148"/>
      <c r="M902" s="148"/>
      <c r="N902" s="148"/>
      <c r="O902" s="148"/>
      <c r="P902" s="148"/>
      <c r="Q902" s="148"/>
      <c r="R902" s="148"/>
      <c r="S902" s="148"/>
      <c r="T902" s="148"/>
      <c r="U902" s="148"/>
      <c r="V902" s="148"/>
      <c r="W902" s="148"/>
      <c r="X902" s="148"/>
      <c r="Y902" s="148"/>
      <c r="AC902" s="148"/>
      <c r="AE902" s="326"/>
      <c r="AF902" s="301"/>
      <c r="AG902" s="148"/>
    </row>
    <row r="903" spans="1:33" s="58" customFormat="1">
      <c r="A903" s="51"/>
      <c r="B903" s="51"/>
      <c r="C903" s="51"/>
      <c r="D903" s="51"/>
      <c r="E903" s="64"/>
      <c r="F903" s="65"/>
      <c r="G903" s="65"/>
      <c r="H903" s="65"/>
      <c r="I903" s="292"/>
      <c r="J903" s="292"/>
      <c r="K903" s="148"/>
      <c r="L903" s="148"/>
      <c r="M903" s="148"/>
      <c r="N903" s="148"/>
      <c r="O903" s="148"/>
      <c r="P903" s="148"/>
      <c r="Q903" s="148"/>
      <c r="R903" s="148"/>
      <c r="S903" s="148"/>
      <c r="T903" s="148"/>
      <c r="U903" s="148"/>
      <c r="V903" s="148"/>
      <c r="W903" s="148"/>
      <c r="X903" s="148"/>
      <c r="Y903" s="148"/>
      <c r="AC903" s="148"/>
      <c r="AE903" s="326"/>
      <c r="AF903" s="301"/>
      <c r="AG903" s="148"/>
    </row>
    <row r="904" spans="1:33" s="58" customFormat="1">
      <c r="A904" s="51"/>
      <c r="B904" s="51"/>
      <c r="C904" s="51"/>
      <c r="D904" s="51"/>
      <c r="E904" s="64"/>
      <c r="F904" s="65"/>
      <c r="G904" s="65"/>
      <c r="H904" s="65"/>
      <c r="I904" s="292"/>
      <c r="J904" s="292"/>
      <c r="K904" s="148"/>
      <c r="L904" s="148"/>
      <c r="M904" s="148"/>
      <c r="N904" s="148"/>
      <c r="O904" s="148"/>
      <c r="P904" s="148"/>
      <c r="Q904" s="148"/>
      <c r="R904" s="148"/>
      <c r="S904" s="148"/>
      <c r="T904" s="148"/>
      <c r="U904" s="148"/>
      <c r="V904" s="148"/>
      <c r="W904" s="148"/>
      <c r="X904" s="148"/>
      <c r="Y904" s="148"/>
      <c r="AC904" s="148"/>
      <c r="AE904" s="326"/>
      <c r="AF904" s="301"/>
      <c r="AG904" s="148"/>
    </row>
    <row r="905" spans="1:33" s="58" customFormat="1">
      <c r="A905" s="51"/>
      <c r="B905" s="51"/>
      <c r="C905" s="51"/>
      <c r="D905" s="51"/>
      <c r="E905" s="64"/>
      <c r="F905" s="65"/>
      <c r="G905" s="65"/>
      <c r="H905" s="65"/>
      <c r="I905" s="292"/>
      <c r="J905" s="292"/>
      <c r="K905" s="148"/>
      <c r="L905" s="148"/>
      <c r="M905" s="148"/>
      <c r="N905" s="148"/>
      <c r="O905" s="148"/>
      <c r="P905" s="148"/>
      <c r="Q905" s="148"/>
      <c r="R905" s="148"/>
      <c r="S905" s="148"/>
      <c r="T905" s="148"/>
      <c r="U905" s="148"/>
      <c r="V905" s="148"/>
      <c r="W905" s="148"/>
      <c r="X905" s="148"/>
      <c r="Y905" s="148"/>
      <c r="AC905" s="148"/>
      <c r="AE905" s="326"/>
      <c r="AF905" s="301"/>
      <c r="AG905" s="148"/>
    </row>
    <row r="906" spans="1:33" s="58" customFormat="1">
      <c r="A906" s="51"/>
      <c r="B906" s="51"/>
      <c r="C906" s="51"/>
      <c r="D906" s="51"/>
      <c r="E906" s="64"/>
      <c r="F906" s="65"/>
      <c r="G906" s="65"/>
      <c r="H906" s="65"/>
      <c r="I906" s="292"/>
      <c r="J906" s="292"/>
      <c r="K906" s="148"/>
      <c r="L906" s="148"/>
      <c r="M906" s="148"/>
      <c r="N906" s="148"/>
      <c r="O906" s="148"/>
      <c r="P906" s="148"/>
      <c r="Q906" s="148"/>
      <c r="R906" s="148"/>
      <c r="S906" s="148"/>
      <c r="T906" s="148"/>
      <c r="U906" s="148"/>
      <c r="V906" s="148"/>
      <c r="W906" s="148"/>
      <c r="X906" s="148"/>
      <c r="Y906" s="148"/>
      <c r="AC906" s="148"/>
      <c r="AE906" s="326"/>
      <c r="AF906" s="301"/>
      <c r="AG906" s="148"/>
    </row>
    <row r="907" spans="1:33" s="58" customFormat="1">
      <c r="A907" s="51"/>
      <c r="B907" s="51"/>
      <c r="C907" s="51"/>
      <c r="D907" s="51"/>
      <c r="E907" s="64"/>
      <c r="F907" s="65"/>
      <c r="G907" s="65"/>
      <c r="H907" s="65"/>
      <c r="I907" s="292"/>
      <c r="J907" s="292"/>
      <c r="K907" s="148"/>
      <c r="L907" s="148"/>
      <c r="M907" s="148"/>
      <c r="N907" s="148"/>
      <c r="O907" s="148"/>
      <c r="P907" s="148"/>
      <c r="Q907" s="148"/>
      <c r="R907" s="148"/>
      <c r="S907" s="148"/>
      <c r="T907" s="148"/>
      <c r="U907" s="148"/>
      <c r="V907" s="148"/>
      <c r="W907" s="148"/>
      <c r="X907" s="148"/>
      <c r="Y907" s="148"/>
      <c r="AC907" s="148"/>
      <c r="AE907" s="326"/>
      <c r="AF907" s="301"/>
      <c r="AG907" s="148"/>
    </row>
    <row r="908" spans="1:33" s="58" customFormat="1">
      <c r="A908" s="51"/>
      <c r="B908" s="51"/>
      <c r="C908" s="51"/>
      <c r="D908" s="51"/>
      <c r="E908" s="64"/>
      <c r="F908" s="65"/>
      <c r="G908" s="65"/>
      <c r="H908" s="65"/>
      <c r="I908" s="292"/>
      <c r="J908" s="292"/>
      <c r="K908" s="148"/>
      <c r="L908" s="148"/>
      <c r="M908" s="148"/>
      <c r="N908" s="148"/>
      <c r="O908" s="148"/>
      <c r="P908" s="148"/>
      <c r="Q908" s="148"/>
      <c r="R908" s="148"/>
      <c r="S908" s="148"/>
      <c r="T908" s="148"/>
      <c r="U908" s="148"/>
      <c r="V908" s="148"/>
      <c r="W908" s="148"/>
      <c r="X908" s="148"/>
      <c r="Y908" s="148"/>
      <c r="AC908" s="148"/>
      <c r="AE908" s="326"/>
      <c r="AF908" s="301"/>
      <c r="AG908" s="148"/>
    </row>
    <row r="909" spans="1:33" s="58" customFormat="1">
      <c r="A909" s="51"/>
      <c r="B909" s="51"/>
      <c r="C909" s="51"/>
      <c r="D909" s="51"/>
      <c r="E909" s="64"/>
      <c r="F909" s="65"/>
      <c r="G909" s="65"/>
      <c r="H909" s="65"/>
      <c r="I909" s="292"/>
      <c r="J909" s="292"/>
      <c r="K909" s="148"/>
      <c r="L909" s="148"/>
      <c r="M909" s="148"/>
      <c r="N909" s="148"/>
      <c r="O909" s="148"/>
      <c r="P909" s="148"/>
      <c r="Q909" s="148"/>
      <c r="R909" s="148"/>
      <c r="S909" s="148"/>
      <c r="T909" s="148"/>
      <c r="U909" s="148"/>
      <c r="V909" s="148"/>
      <c r="W909" s="148"/>
      <c r="X909" s="148"/>
      <c r="Y909" s="148"/>
      <c r="AC909" s="148"/>
      <c r="AE909" s="326"/>
      <c r="AF909" s="301"/>
      <c r="AG909" s="148"/>
    </row>
    <row r="910" spans="1:33" s="58" customFormat="1">
      <c r="A910" s="51"/>
      <c r="B910" s="51"/>
      <c r="C910" s="51"/>
      <c r="D910" s="51"/>
      <c r="E910" s="64"/>
      <c r="F910" s="65"/>
      <c r="G910" s="65"/>
      <c r="H910" s="65"/>
      <c r="I910" s="292"/>
      <c r="J910" s="292"/>
      <c r="K910" s="148"/>
      <c r="L910" s="148"/>
      <c r="M910" s="148"/>
      <c r="N910" s="148"/>
      <c r="O910" s="148"/>
      <c r="P910" s="148"/>
      <c r="Q910" s="148"/>
      <c r="R910" s="148"/>
      <c r="S910" s="148"/>
      <c r="T910" s="148"/>
      <c r="U910" s="148"/>
      <c r="V910" s="148"/>
      <c r="W910" s="148"/>
      <c r="X910" s="148"/>
      <c r="Y910" s="148"/>
      <c r="AC910" s="148"/>
      <c r="AE910" s="326"/>
      <c r="AF910" s="301"/>
      <c r="AG910" s="148"/>
    </row>
    <row r="911" spans="1:33" s="58" customFormat="1">
      <c r="A911" s="51"/>
      <c r="B911" s="51"/>
      <c r="C911" s="51"/>
      <c r="D911" s="51"/>
      <c r="E911" s="64"/>
      <c r="F911" s="65"/>
      <c r="G911" s="65"/>
      <c r="H911" s="65"/>
      <c r="I911" s="292"/>
      <c r="J911" s="292"/>
      <c r="K911" s="148"/>
      <c r="L911" s="148"/>
      <c r="M911" s="148"/>
      <c r="N911" s="148"/>
      <c r="O911" s="148"/>
      <c r="P911" s="148"/>
      <c r="Q911" s="148"/>
      <c r="R911" s="148"/>
      <c r="S911" s="148"/>
      <c r="T911" s="148"/>
      <c r="U911" s="148"/>
      <c r="V911" s="148"/>
      <c r="W911" s="148"/>
      <c r="X911" s="148"/>
      <c r="Y911" s="148"/>
      <c r="AC911" s="148"/>
      <c r="AE911" s="326"/>
      <c r="AF911" s="301"/>
      <c r="AG911" s="148"/>
    </row>
    <row r="912" spans="1:33" s="58" customFormat="1">
      <c r="A912" s="51"/>
      <c r="B912" s="51"/>
      <c r="C912" s="51"/>
      <c r="D912" s="51"/>
      <c r="E912" s="64"/>
      <c r="F912" s="65"/>
      <c r="G912" s="65"/>
      <c r="H912" s="65"/>
      <c r="I912" s="292"/>
      <c r="J912" s="292"/>
      <c r="K912" s="148"/>
      <c r="L912" s="148"/>
      <c r="M912" s="148"/>
      <c r="N912" s="148"/>
      <c r="O912" s="148"/>
      <c r="P912" s="148"/>
      <c r="Q912" s="148"/>
      <c r="R912" s="148"/>
      <c r="S912" s="148"/>
      <c r="T912" s="148"/>
      <c r="U912" s="148"/>
      <c r="V912" s="148"/>
      <c r="W912" s="148"/>
      <c r="X912" s="148"/>
      <c r="Y912" s="148"/>
      <c r="AC912" s="148"/>
      <c r="AE912" s="326"/>
      <c r="AF912" s="301"/>
      <c r="AG912" s="148"/>
    </row>
    <row r="913" spans="1:33" s="58" customFormat="1">
      <c r="A913" s="51"/>
      <c r="B913" s="51"/>
      <c r="C913" s="51"/>
      <c r="D913" s="51"/>
      <c r="E913" s="64"/>
      <c r="F913" s="65"/>
      <c r="G913" s="65"/>
      <c r="H913" s="65"/>
      <c r="I913" s="292"/>
      <c r="J913" s="292"/>
      <c r="K913" s="148"/>
      <c r="L913" s="148"/>
      <c r="M913" s="148"/>
      <c r="N913" s="148"/>
      <c r="O913" s="148"/>
      <c r="P913" s="148"/>
      <c r="Q913" s="148"/>
      <c r="R913" s="148"/>
      <c r="S913" s="148"/>
      <c r="T913" s="148"/>
      <c r="U913" s="148"/>
      <c r="V913" s="148"/>
      <c r="W913" s="148"/>
      <c r="X913" s="148"/>
      <c r="Y913" s="148"/>
      <c r="AC913" s="148"/>
      <c r="AE913" s="326"/>
      <c r="AF913" s="301"/>
      <c r="AG913" s="148"/>
    </row>
    <row r="914" spans="1:33" s="58" customFormat="1">
      <c r="A914" s="51"/>
      <c r="B914" s="51"/>
      <c r="C914" s="51"/>
      <c r="D914" s="51"/>
      <c r="E914" s="64"/>
      <c r="F914" s="65"/>
      <c r="G914" s="65"/>
      <c r="H914" s="65"/>
      <c r="I914" s="292"/>
      <c r="J914" s="292"/>
      <c r="K914" s="148"/>
      <c r="L914" s="148"/>
      <c r="M914" s="148"/>
      <c r="N914" s="148"/>
      <c r="O914" s="148"/>
      <c r="P914" s="148"/>
      <c r="Q914" s="148"/>
      <c r="R914" s="148"/>
      <c r="S914" s="148"/>
      <c r="T914" s="148"/>
      <c r="U914" s="148"/>
      <c r="V914" s="148"/>
      <c r="W914" s="148"/>
      <c r="X914" s="148"/>
      <c r="Y914" s="148"/>
      <c r="AC914" s="148"/>
      <c r="AE914" s="326"/>
      <c r="AF914" s="301"/>
      <c r="AG914" s="148"/>
    </row>
    <row r="915" spans="1:33" s="58" customFormat="1">
      <c r="A915" s="51"/>
      <c r="B915" s="51"/>
      <c r="C915" s="51"/>
      <c r="D915" s="51"/>
      <c r="E915" s="64"/>
      <c r="F915" s="65"/>
      <c r="G915" s="65"/>
      <c r="H915" s="65"/>
      <c r="I915" s="292"/>
      <c r="J915" s="292"/>
      <c r="K915" s="148"/>
      <c r="L915" s="148"/>
      <c r="M915" s="148"/>
      <c r="N915" s="148"/>
      <c r="O915" s="148"/>
      <c r="P915" s="148"/>
      <c r="Q915" s="148"/>
      <c r="R915" s="148"/>
      <c r="S915" s="148"/>
      <c r="T915" s="148"/>
      <c r="U915" s="148"/>
      <c r="V915" s="148"/>
      <c r="W915" s="148"/>
      <c r="X915" s="148"/>
      <c r="Y915" s="148"/>
      <c r="AC915" s="148"/>
      <c r="AE915" s="326"/>
      <c r="AF915" s="301"/>
      <c r="AG915" s="148"/>
    </row>
    <row r="916" spans="1:33" s="58" customFormat="1">
      <c r="A916" s="51"/>
      <c r="B916" s="51"/>
      <c r="C916" s="51"/>
      <c r="D916" s="51"/>
      <c r="E916" s="64"/>
      <c r="F916" s="65"/>
      <c r="G916" s="65"/>
      <c r="H916" s="65"/>
      <c r="I916" s="292"/>
      <c r="J916" s="292"/>
      <c r="K916" s="148"/>
      <c r="L916" s="148"/>
      <c r="M916" s="148"/>
      <c r="N916" s="148"/>
      <c r="O916" s="148"/>
      <c r="P916" s="148"/>
      <c r="Q916" s="148"/>
      <c r="R916" s="148"/>
      <c r="S916" s="148"/>
      <c r="T916" s="148"/>
      <c r="U916" s="148"/>
      <c r="V916" s="148"/>
      <c r="W916" s="148"/>
      <c r="X916" s="148"/>
      <c r="Y916" s="148"/>
      <c r="AC916" s="148"/>
      <c r="AE916" s="326"/>
      <c r="AF916" s="301"/>
      <c r="AG916" s="148"/>
    </row>
    <row r="917" spans="1:33" s="58" customFormat="1">
      <c r="A917" s="51"/>
      <c r="B917" s="51"/>
      <c r="C917" s="51"/>
      <c r="D917" s="51"/>
      <c r="E917" s="64"/>
      <c r="F917" s="65"/>
      <c r="G917" s="65"/>
      <c r="H917" s="65"/>
      <c r="I917" s="292"/>
      <c r="J917" s="292"/>
      <c r="K917" s="148"/>
      <c r="L917" s="148"/>
      <c r="M917" s="148"/>
      <c r="N917" s="148"/>
      <c r="O917" s="148"/>
      <c r="P917" s="148"/>
      <c r="Q917" s="148"/>
      <c r="R917" s="148"/>
      <c r="S917" s="148"/>
      <c r="T917" s="148"/>
      <c r="U917" s="148"/>
      <c r="V917" s="148"/>
      <c r="W917" s="148"/>
      <c r="X917" s="148"/>
      <c r="Y917" s="148"/>
      <c r="AC917" s="148"/>
      <c r="AE917" s="326"/>
      <c r="AF917" s="301"/>
      <c r="AG917" s="148"/>
    </row>
    <row r="918" spans="1:33" s="58" customFormat="1">
      <c r="A918" s="51"/>
      <c r="B918" s="51"/>
      <c r="C918" s="51"/>
      <c r="D918" s="51"/>
      <c r="E918" s="64"/>
      <c r="F918" s="65"/>
      <c r="G918" s="65"/>
      <c r="H918" s="65"/>
      <c r="I918" s="292"/>
      <c r="J918" s="292"/>
      <c r="K918" s="148"/>
      <c r="L918" s="148"/>
      <c r="M918" s="148"/>
      <c r="N918" s="148"/>
      <c r="O918" s="148"/>
      <c r="P918" s="148"/>
      <c r="Q918" s="148"/>
      <c r="R918" s="148"/>
      <c r="S918" s="148"/>
      <c r="T918" s="148"/>
      <c r="U918" s="148"/>
      <c r="V918" s="148"/>
      <c r="W918" s="148"/>
      <c r="X918" s="148"/>
      <c r="Y918" s="148"/>
      <c r="AC918" s="148"/>
      <c r="AE918" s="326"/>
      <c r="AF918" s="301"/>
      <c r="AG918" s="148"/>
    </row>
    <row r="919" spans="1:33" s="58" customFormat="1">
      <c r="A919" s="51"/>
      <c r="B919" s="51"/>
      <c r="C919" s="51"/>
      <c r="D919" s="51"/>
      <c r="E919" s="64"/>
      <c r="F919" s="65"/>
      <c r="G919" s="65"/>
      <c r="H919" s="65"/>
      <c r="I919" s="292"/>
      <c r="J919" s="292"/>
      <c r="K919" s="148"/>
      <c r="L919" s="148"/>
      <c r="M919" s="148"/>
      <c r="N919" s="148"/>
      <c r="O919" s="148"/>
      <c r="P919" s="148"/>
      <c r="Q919" s="148"/>
      <c r="R919" s="148"/>
      <c r="S919" s="148"/>
      <c r="T919" s="148"/>
      <c r="U919" s="148"/>
      <c r="V919" s="148"/>
      <c r="W919" s="148"/>
      <c r="X919" s="148"/>
      <c r="Y919" s="148"/>
      <c r="AC919" s="148"/>
      <c r="AE919" s="326"/>
      <c r="AF919" s="301"/>
      <c r="AG919" s="148"/>
    </row>
    <row r="920" spans="1:33" s="58" customFormat="1">
      <c r="A920" s="51"/>
      <c r="B920" s="51"/>
      <c r="C920" s="51"/>
      <c r="D920" s="51"/>
      <c r="E920" s="64"/>
      <c r="F920" s="65"/>
      <c r="G920" s="65"/>
      <c r="H920" s="65"/>
      <c r="I920" s="292"/>
      <c r="J920" s="292"/>
      <c r="K920" s="148"/>
      <c r="L920" s="148"/>
      <c r="M920" s="148"/>
      <c r="N920" s="148"/>
      <c r="O920" s="148"/>
      <c r="P920" s="148"/>
      <c r="Q920" s="148"/>
      <c r="R920" s="148"/>
      <c r="S920" s="148"/>
      <c r="T920" s="148"/>
      <c r="U920" s="148"/>
      <c r="V920" s="148"/>
      <c r="W920" s="148"/>
      <c r="X920" s="148"/>
      <c r="Y920" s="148"/>
      <c r="AC920" s="148"/>
      <c r="AE920" s="326"/>
      <c r="AF920" s="301"/>
      <c r="AG920" s="148"/>
    </row>
    <row r="921" spans="1:33" s="58" customFormat="1">
      <c r="A921" s="51"/>
      <c r="B921" s="51"/>
      <c r="C921" s="51"/>
      <c r="D921" s="51"/>
      <c r="E921" s="64"/>
      <c r="F921" s="65"/>
      <c r="G921" s="65"/>
      <c r="H921" s="65"/>
      <c r="I921" s="292"/>
      <c r="J921" s="292"/>
      <c r="K921" s="148"/>
      <c r="L921" s="148"/>
      <c r="M921" s="148"/>
      <c r="N921" s="148"/>
      <c r="O921" s="148"/>
      <c r="P921" s="148"/>
      <c r="Q921" s="148"/>
      <c r="R921" s="148"/>
      <c r="S921" s="148"/>
      <c r="T921" s="148"/>
      <c r="U921" s="148"/>
      <c r="V921" s="148"/>
      <c r="W921" s="148"/>
      <c r="X921" s="148"/>
      <c r="Y921" s="148"/>
      <c r="AC921" s="148"/>
      <c r="AE921" s="326"/>
      <c r="AF921" s="301"/>
      <c r="AG921" s="148"/>
    </row>
    <row r="922" spans="1:33" s="58" customFormat="1">
      <c r="A922" s="51"/>
      <c r="B922" s="51"/>
      <c r="C922" s="51"/>
      <c r="D922" s="51"/>
      <c r="E922" s="64"/>
      <c r="F922" s="65"/>
      <c r="G922" s="65"/>
      <c r="H922" s="65"/>
      <c r="I922" s="292"/>
      <c r="J922" s="292"/>
      <c r="K922" s="148"/>
      <c r="L922" s="148"/>
      <c r="M922" s="148"/>
      <c r="N922" s="148"/>
      <c r="O922" s="148"/>
      <c r="P922" s="148"/>
      <c r="Q922" s="148"/>
      <c r="R922" s="148"/>
      <c r="S922" s="148"/>
      <c r="T922" s="148"/>
      <c r="U922" s="148"/>
      <c r="V922" s="148"/>
      <c r="W922" s="148"/>
      <c r="X922" s="148"/>
      <c r="Y922" s="148"/>
      <c r="AC922" s="148"/>
      <c r="AE922" s="326"/>
      <c r="AF922" s="301"/>
      <c r="AG922" s="148"/>
    </row>
    <row r="923" spans="1:33" s="58" customFormat="1">
      <c r="A923" s="51"/>
      <c r="B923" s="51"/>
      <c r="C923" s="51"/>
      <c r="D923" s="51"/>
      <c r="E923" s="64"/>
      <c r="F923" s="65"/>
      <c r="G923" s="65"/>
      <c r="H923" s="65"/>
      <c r="I923" s="292"/>
      <c r="J923" s="292"/>
      <c r="K923" s="148"/>
      <c r="L923" s="148"/>
      <c r="M923" s="148"/>
      <c r="N923" s="148"/>
      <c r="O923" s="148"/>
      <c r="P923" s="148"/>
      <c r="Q923" s="148"/>
      <c r="R923" s="148"/>
      <c r="S923" s="148"/>
      <c r="T923" s="148"/>
      <c r="U923" s="148"/>
      <c r="V923" s="148"/>
      <c r="W923" s="148"/>
      <c r="X923" s="148"/>
      <c r="Y923" s="148"/>
      <c r="AC923" s="148"/>
      <c r="AE923" s="326"/>
      <c r="AF923" s="301"/>
      <c r="AG923" s="148"/>
    </row>
    <row r="924" spans="1:33" s="58" customFormat="1">
      <c r="A924" s="51"/>
      <c r="B924" s="51"/>
      <c r="C924" s="51"/>
      <c r="D924" s="51"/>
      <c r="E924" s="64"/>
      <c r="F924" s="65"/>
      <c r="G924" s="65"/>
      <c r="H924" s="65"/>
      <c r="I924" s="292"/>
      <c r="J924" s="292"/>
      <c r="K924" s="148"/>
      <c r="L924" s="148"/>
      <c r="M924" s="148"/>
      <c r="N924" s="148"/>
      <c r="O924" s="148"/>
      <c r="P924" s="148"/>
      <c r="Q924" s="148"/>
      <c r="R924" s="148"/>
      <c r="S924" s="148"/>
      <c r="T924" s="148"/>
      <c r="U924" s="148"/>
      <c r="V924" s="148"/>
      <c r="W924" s="148"/>
      <c r="X924" s="148"/>
      <c r="Y924" s="148"/>
      <c r="AC924" s="148"/>
      <c r="AE924" s="326"/>
      <c r="AF924" s="301"/>
      <c r="AG924" s="148"/>
    </row>
    <row r="925" spans="1:33" s="58" customFormat="1">
      <c r="A925" s="51"/>
      <c r="B925" s="51"/>
      <c r="C925" s="51"/>
      <c r="D925" s="51"/>
      <c r="E925" s="64"/>
      <c r="F925" s="65"/>
      <c r="G925" s="65"/>
      <c r="H925" s="65"/>
      <c r="I925" s="292"/>
      <c r="J925" s="292"/>
      <c r="K925" s="148"/>
      <c r="L925" s="148"/>
      <c r="M925" s="148"/>
      <c r="N925" s="148"/>
      <c r="O925" s="148"/>
      <c r="P925" s="148"/>
      <c r="Q925" s="148"/>
      <c r="R925" s="148"/>
      <c r="S925" s="148"/>
      <c r="T925" s="148"/>
      <c r="U925" s="148"/>
      <c r="V925" s="148"/>
      <c r="W925" s="148"/>
      <c r="X925" s="148"/>
      <c r="Y925" s="148"/>
      <c r="AC925" s="148"/>
      <c r="AE925" s="326"/>
      <c r="AF925" s="301"/>
      <c r="AG925" s="148"/>
    </row>
    <row r="926" spans="1:33" s="58" customFormat="1">
      <c r="A926" s="51"/>
      <c r="B926" s="51"/>
      <c r="C926" s="51"/>
      <c r="D926" s="51"/>
      <c r="E926" s="64"/>
      <c r="F926" s="65"/>
      <c r="G926" s="65"/>
      <c r="H926" s="65"/>
      <c r="I926" s="292"/>
      <c r="J926" s="292"/>
      <c r="K926" s="148"/>
      <c r="L926" s="148"/>
      <c r="M926" s="148"/>
      <c r="N926" s="148"/>
      <c r="O926" s="148"/>
      <c r="P926" s="148"/>
      <c r="Q926" s="148"/>
      <c r="R926" s="148"/>
      <c r="S926" s="148"/>
      <c r="T926" s="148"/>
      <c r="U926" s="148"/>
      <c r="V926" s="148"/>
      <c r="W926" s="148"/>
      <c r="X926" s="148"/>
      <c r="Y926" s="148"/>
      <c r="AC926" s="148"/>
      <c r="AE926" s="326"/>
      <c r="AF926" s="301"/>
      <c r="AG926" s="148"/>
    </row>
    <row r="927" spans="1:33" s="58" customFormat="1">
      <c r="A927" s="51"/>
      <c r="B927" s="51"/>
      <c r="C927" s="51"/>
      <c r="D927" s="51"/>
      <c r="E927" s="64"/>
      <c r="F927" s="65"/>
      <c r="G927" s="65"/>
      <c r="H927" s="65"/>
      <c r="I927" s="292"/>
      <c r="J927" s="292"/>
      <c r="K927" s="148"/>
      <c r="L927" s="148"/>
      <c r="M927" s="148"/>
      <c r="N927" s="148"/>
      <c r="O927" s="148"/>
      <c r="P927" s="148"/>
      <c r="Q927" s="148"/>
      <c r="R927" s="148"/>
      <c r="S927" s="148"/>
      <c r="T927" s="148"/>
      <c r="U927" s="148"/>
      <c r="V927" s="148"/>
      <c r="W927" s="148"/>
      <c r="X927" s="148"/>
      <c r="Y927" s="148"/>
      <c r="AC927" s="148"/>
      <c r="AE927" s="326"/>
      <c r="AF927" s="301"/>
      <c r="AG927" s="148"/>
    </row>
    <row r="928" spans="1:33" s="58" customFormat="1">
      <c r="A928" s="51"/>
      <c r="B928" s="51"/>
      <c r="C928" s="51"/>
      <c r="D928" s="51"/>
      <c r="E928" s="64"/>
      <c r="F928" s="65"/>
      <c r="G928" s="65"/>
      <c r="H928" s="65"/>
      <c r="I928" s="292"/>
      <c r="J928" s="292"/>
      <c r="K928" s="148"/>
      <c r="L928" s="148"/>
      <c r="M928" s="148"/>
      <c r="N928" s="148"/>
      <c r="O928" s="148"/>
      <c r="P928" s="148"/>
      <c r="Q928" s="148"/>
      <c r="R928" s="148"/>
      <c r="S928" s="148"/>
      <c r="T928" s="148"/>
      <c r="U928" s="148"/>
      <c r="V928" s="148"/>
      <c r="W928" s="148"/>
      <c r="X928" s="148"/>
      <c r="Y928" s="148"/>
      <c r="AC928" s="148"/>
      <c r="AE928" s="326"/>
      <c r="AF928" s="301"/>
      <c r="AG928" s="148"/>
    </row>
    <row r="929" spans="1:33" s="58" customFormat="1">
      <c r="A929" s="51"/>
      <c r="B929" s="51"/>
      <c r="C929" s="51"/>
      <c r="D929" s="51"/>
      <c r="E929" s="64"/>
      <c r="F929" s="65"/>
      <c r="G929" s="65"/>
      <c r="H929" s="65"/>
      <c r="I929" s="292"/>
      <c r="J929" s="292"/>
      <c r="K929" s="148"/>
      <c r="L929" s="148"/>
      <c r="M929" s="148"/>
      <c r="N929" s="148"/>
      <c r="O929" s="148"/>
      <c r="P929" s="148"/>
      <c r="Q929" s="148"/>
      <c r="R929" s="148"/>
      <c r="S929" s="148"/>
      <c r="T929" s="148"/>
      <c r="U929" s="148"/>
      <c r="V929" s="148"/>
      <c r="W929" s="148"/>
      <c r="X929" s="148"/>
      <c r="Y929" s="148"/>
      <c r="AC929" s="148"/>
      <c r="AE929" s="326"/>
      <c r="AF929" s="301"/>
      <c r="AG929" s="148"/>
    </row>
    <row r="930" spans="1:33" s="58" customFormat="1">
      <c r="A930" s="51"/>
      <c r="B930" s="51"/>
      <c r="C930" s="51"/>
      <c r="D930" s="51"/>
      <c r="E930" s="64"/>
      <c r="F930" s="65"/>
      <c r="G930" s="65"/>
      <c r="H930" s="65"/>
      <c r="I930" s="292"/>
      <c r="J930" s="292"/>
      <c r="K930" s="148"/>
      <c r="L930" s="148"/>
      <c r="M930" s="148"/>
      <c r="N930" s="148"/>
      <c r="O930" s="148"/>
      <c r="P930" s="148"/>
      <c r="Q930" s="148"/>
      <c r="R930" s="148"/>
      <c r="S930" s="148"/>
      <c r="T930" s="148"/>
      <c r="U930" s="148"/>
      <c r="V930" s="148"/>
      <c r="W930" s="148"/>
      <c r="X930" s="148"/>
      <c r="Y930" s="148"/>
      <c r="AC930" s="148"/>
      <c r="AE930" s="326"/>
      <c r="AF930" s="301"/>
      <c r="AG930" s="148"/>
    </row>
    <row r="931" spans="1:33" s="58" customFormat="1">
      <c r="A931" s="51"/>
      <c r="B931" s="51"/>
      <c r="C931" s="51"/>
      <c r="D931" s="51"/>
      <c r="E931" s="64"/>
      <c r="F931" s="65"/>
      <c r="G931" s="65"/>
      <c r="H931" s="65"/>
      <c r="I931" s="292"/>
      <c r="J931" s="292"/>
      <c r="K931" s="148"/>
      <c r="L931" s="148"/>
      <c r="M931" s="148"/>
      <c r="N931" s="148"/>
      <c r="O931" s="148"/>
      <c r="P931" s="148"/>
      <c r="Q931" s="148"/>
      <c r="R931" s="148"/>
      <c r="S931" s="148"/>
      <c r="T931" s="148"/>
      <c r="U931" s="148"/>
      <c r="V931" s="148"/>
      <c r="W931" s="148"/>
      <c r="X931" s="148"/>
      <c r="Y931" s="148"/>
      <c r="AC931" s="148"/>
      <c r="AE931" s="326"/>
      <c r="AF931" s="301"/>
      <c r="AG931" s="148"/>
    </row>
    <row r="932" spans="1:33" s="58" customFormat="1">
      <c r="A932" s="51"/>
      <c r="B932" s="51"/>
      <c r="C932" s="51"/>
      <c r="D932" s="51"/>
      <c r="E932" s="64"/>
      <c r="F932" s="65"/>
      <c r="G932" s="65"/>
      <c r="H932" s="65"/>
      <c r="I932" s="292"/>
      <c r="J932" s="292"/>
      <c r="K932" s="148"/>
      <c r="L932" s="148"/>
      <c r="M932" s="148"/>
      <c r="N932" s="148"/>
      <c r="O932" s="148"/>
      <c r="P932" s="148"/>
      <c r="Q932" s="148"/>
      <c r="R932" s="148"/>
      <c r="S932" s="148"/>
      <c r="T932" s="148"/>
      <c r="U932" s="148"/>
      <c r="V932" s="148"/>
      <c r="W932" s="148"/>
      <c r="X932" s="148"/>
      <c r="Y932" s="148"/>
      <c r="AC932" s="148"/>
      <c r="AE932" s="326"/>
      <c r="AF932" s="301"/>
      <c r="AG932" s="148"/>
    </row>
    <row r="933" spans="1:33" s="58" customFormat="1">
      <c r="A933" s="51"/>
      <c r="B933" s="51"/>
      <c r="C933" s="51"/>
      <c r="D933" s="51"/>
      <c r="E933" s="64"/>
      <c r="F933" s="65"/>
      <c r="G933" s="65"/>
      <c r="H933" s="65"/>
      <c r="I933" s="292"/>
      <c r="J933" s="292"/>
      <c r="K933" s="148"/>
      <c r="L933" s="148"/>
      <c r="M933" s="148"/>
      <c r="N933" s="148"/>
      <c r="O933" s="148"/>
      <c r="P933" s="148"/>
      <c r="Q933" s="148"/>
      <c r="R933" s="148"/>
      <c r="S933" s="148"/>
      <c r="T933" s="148"/>
      <c r="U933" s="148"/>
      <c r="V933" s="148"/>
      <c r="W933" s="148"/>
      <c r="X933" s="148"/>
      <c r="Y933" s="148"/>
      <c r="AC933" s="148"/>
      <c r="AE933" s="326"/>
      <c r="AF933" s="301"/>
      <c r="AG933" s="148"/>
    </row>
    <row r="934" spans="1:33" s="58" customFormat="1">
      <c r="A934" s="51"/>
      <c r="B934" s="51"/>
      <c r="C934" s="51"/>
      <c r="D934" s="51"/>
      <c r="E934" s="64"/>
      <c r="F934" s="65"/>
      <c r="G934" s="65"/>
      <c r="H934" s="65"/>
      <c r="I934" s="292"/>
      <c r="J934" s="292"/>
      <c r="K934" s="148"/>
      <c r="L934" s="148"/>
      <c r="M934" s="148"/>
      <c r="N934" s="148"/>
      <c r="O934" s="148"/>
      <c r="P934" s="148"/>
      <c r="Q934" s="148"/>
      <c r="R934" s="148"/>
      <c r="S934" s="148"/>
      <c r="T934" s="148"/>
      <c r="U934" s="148"/>
      <c r="V934" s="148"/>
      <c r="W934" s="148"/>
      <c r="X934" s="148"/>
      <c r="Y934" s="148"/>
      <c r="AC934" s="148"/>
      <c r="AE934" s="326"/>
      <c r="AF934" s="301"/>
      <c r="AG934" s="148"/>
    </row>
    <row r="935" spans="1:33" s="58" customFormat="1">
      <c r="A935" s="51"/>
      <c r="B935" s="51"/>
      <c r="C935" s="51"/>
      <c r="D935" s="51"/>
      <c r="E935" s="64"/>
      <c r="F935" s="65"/>
      <c r="G935" s="65"/>
      <c r="H935" s="65"/>
      <c r="I935" s="292"/>
      <c r="J935" s="292"/>
      <c r="K935" s="148"/>
      <c r="L935" s="148"/>
      <c r="M935" s="148"/>
      <c r="N935" s="148"/>
      <c r="O935" s="148"/>
      <c r="P935" s="148"/>
      <c r="Q935" s="148"/>
      <c r="R935" s="148"/>
      <c r="S935" s="148"/>
      <c r="T935" s="148"/>
      <c r="U935" s="148"/>
      <c r="V935" s="148"/>
      <c r="W935" s="148"/>
      <c r="X935" s="148"/>
      <c r="Y935" s="148"/>
      <c r="AC935" s="148"/>
      <c r="AE935" s="326"/>
      <c r="AF935" s="301"/>
      <c r="AG935" s="148"/>
    </row>
    <row r="936" spans="1:33" s="58" customFormat="1">
      <c r="A936" s="51"/>
      <c r="B936" s="51"/>
      <c r="C936" s="51"/>
      <c r="D936" s="51"/>
      <c r="E936" s="64"/>
      <c r="F936" s="65"/>
      <c r="G936" s="65"/>
      <c r="H936" s="65"/>
      <c r="I936" s="292"/>
      <c r="J936" s="292"/>
      <c r="K936" s="148"/>
      <c r="L936" s="148"/>
      <c r="M936" s="148"/>
      <c r="N936" s="148"/>
      <c r="O936" s="148"/>
      <c r="P936" s="148"/>
      <c r="Q936" s="148"/>
      <c r="R936" s="148"/>
      <c r="S936" s="148"/>
      <c r="T936" s="148"/>
      <c r="U936" s="148"/>
      <c r="V936" s="148"/>
      <c r="W936" s="148"/>
      <c r="X936" s="148"/>
      <c r="Y936" s="148"/>
      <c r="AC936" s="148"/>
      <c r="AE936" s="326"/>
      <c r="AF936" s="301"/>
      <c r="AG936" s="148"/>
    </row>
    <row r="937" spans="1:33" s="58" customFormat="1">
      <c r="A937" s="51"/>
      <c r="B937" s="51"/>
      <c r="C937" s="51"/>
      <c r="D937" s="51"/>
      <c r="E937" s="64"/>
      <c r="F937" s="65"/>
      <c r="G937" s="65"/>
      <c r="H937" s="65"/>
      <c r="I937" s="292"/>
      <c r="J937" s="292"/>
      <c r="K937" s="148"/>
      <c r="L937" s="148"/>
      <c r="M937" s="148"/>
      <c r="N937" s="148"/>
      <c r="O937" s="148"/>
      <c r="P937" s="148"/>
      <c r="Q937" s="148"/>
      <c r="R937" s="148"/>
      <c r="S937" s="148"/>
      <c r="T937" s="148"/>
      <c r="U937" s="148"/>
      <c r="V937" s="148"/>
      <c r="W937" s="148"/>
      <c r="X937" s="148"/>
      <c r="Y937" s="148"/>
      <c r="AC937" s="148"/>
      <c r="AE937" s="326"/>
      <c r="AF937" s="301"/>
      <c r="AG937" s="148"/>
    </row>
    <row r="938" spans="1:33" s="58" customFormat="1">
      <c r="A938" s="51"/>
      <c r="B938" s="51"/>
      <c r="C938" s="51"/>
      <c r="D938" s="51"/>
      <c r="E938" s="64"/>
      <c r="F938" s="65"/>
      <c r="G938" s="65"/>
      <c r="H938" s="65"/>
      <c r="I938" s="292"/>
      <c r="J938" s="292"/>
      <c r="K938" s="148"/>
      <c r="L938" s="148"/>
      <c r="M938" s="148"/>
      <c r="N938" s="148"/>
      <c r="O938" s="148"/>
      <c r="P938" s="148"/>
      <c r="Q938" s="148"/>
      <c r="R938" s="148"/>
      <c r="S938" s="148"/>
      <c r="T938" s="148"/>
      <c r="U938" s="148"/>
      <c r="V938" s="148"/>
      <c r="W938" s="148"/>
      <c r="X938" s="148"/>
      <c r="Y938" s="148"/>
      <c r="AC938" s="148"/>
      <c r="AE938" s="326"/>
      <c r="AF938" s="301"/>
      <c r="AG938" s="148"/>
    </row>
    <row r="939" spans="1:33" s="58" customFormat="1">
      <c r="A939" s="51"/>
      <c r="B939" s="51"/>
      <c r="C939" s="51"/>
      <c r="D939" s="51"/>
      <c r="E939" s="64"/>
      <c r="F939" s="65"/>
      <c r="G939" s="65"/>
      <c r="H939" s="65"/>
      <c r="I939" s="292"/>
      <c r="J939" s="292"/>
      <c r="K939" s="148"/>
      <c r="L939" s="148"/>
      <c r="M939" s="148"/>
      <c r="N939" s="148"/>
      <c r="O939" s="148"/>
      <c r="P939" s="148"/>
      <c r="Q939" s="148"/>
      <c r="R939" s="148"/>
      <c r="S939" s="148"/>
      <c r="T939" s="148"/>
      <c r="U939" s="148"/>
      <c r="V939" s="148"/>
      <c r="W939" s="148"/>
      <c r="X939" s="148"/>
      <c r="Y939" s="148"/>
      <c r="AC939" s="148"/>
      <c r="AE939" s="326"/>
      <c r="AF939" s="301"/>
      <c r="AG939" s="148"/>
    </row>
    <row r="940" spans="1:33" s="58" customFormat="1">
      <c r="A940" s="51"/>
      <c r="B940" s="51"/>
      <c r="C940" s="51"/>
      <c r="D940" s="51"/>
      <c r="E940" s="64"/>
      <c r="F940" s="65"/>
      <c r="G940" s="65"/>
      <c r="H940" s="65"/>
      <c r="I940" s="292"/>
      <c r="J940" s="292"/>
      <c r="K940" s="148"/>
      <c r="L940" s="148"/>
      <c r="M940" s="148"/>
      <c r="N940" s="148"/>
      <c r="O940" s="148"/>
      <c r="P940" s="148"/>
      <c r="Q940" s="148"/>
      <c r="R940" s="148"/>
      <c r="S940" s="148"/>
      <c r="T940" s="148"/>
      <c r="U940" s="148"/>
      <c r="V940" s="148"/>
      <c r="W940" s="148"/>
      <c r="X940" s="148"/>
      <c r="Y940" s="148"/>
      <c r="AC940" s="148"/>
      <c r="AE940" s="326"/>
      <c r="AF940" s="301"/>
      <c r="AG940" s="148"/>
    </row>
    <row r="941" spans="1:33" s="58" customFormat="1">
      <c r="A941" s="51"/>
      <c r="B941" s="51"/>
      <c r="C941" s="51"/>
      <c r="D941" s="51"/>
      <c r="E941" s="64"/>
      <c r="F941" s="65"/>
      <c r="G941" s="65"/>
      <c r="H941" s="65"/>
      <c r="I941" s="292"/>
      <c r="J941" s="292"/>
      <c r="K941" s="148"/>
      <c r="L941" s="148"/>
      <c r="M941" s="148"/>
      <c r="N941" s="148"/>
      <c r="O941" s="148"/>
      <c r="P941" s="148"/>
      <c r="Q941" s="148"/>
      <c r="R941" s="148"/>
      <c r="S941" s="148"/>
      <c r="T941" s="148"/>
      <c r="U941" s="148"/>
      <c r="V941" s="148"/>
      <c r="W941" s="148"/>
      <c r="X941" s="148"/>
      <c r="Y941" s="148"/>
      <c r="AC941" s="148"/>
      <c r="AE941" s="326"/>
      <c r="AF941" s="301"/>
      <c r="AG941" s="148"/>
    </row>
    <row r="942" spans="1:33" s="58" customFormat="1">
      <c r="A942" s="51"/>
      <c r="B942" s="51"/>
      <c r="C942" s="51"/>
      <c r="D942" s="51"/>
      <c r="E942" s="64"/>
      <c r="F942" s="65"/>
      <c r="G942" s="65"/>
      <c r="H942" s="65"/>
      <c r="I942" s="292"/>
      <c r="J942" s="292"/>
      <c r="K942" s="148"/>
      <c r="L942" s="148"/>
      <c r="M942" s="148"/>
      <c r="N942" s="148"/>
      <c r="O942" s="148"/>
      <c r="P942" s="148"/>
      <c r="Q942" s="148"/>
      <c r="R942" s="148"/>
      <c r="S942" s="148"/>
      <c r="T942" s="148"/>
      <c r="U942" s="148"/>
      <c r="V942" s="148"/>
      <c r="W942" s="148"/>
      <c r="X942" s="148"/>
      <c r="Y942" s="148"/>
      <c r="AC942" s="148"/>
      <c r="AE942" s="326"/>
      <c r="AF942" s="301"/>
      <c r="AG942" s="148"/>
    </row>
    <row r="943" spans="1:33" s="58" customFormat="1">
      <c r="A943" s="51"/>
      <c r="B943" s="51"/>
      <c r="C943" s="51"/>
      <c r="D943" s="51"/>
      <c r="E943" s="64"/>
      <c r="F943" s="65"/>
      <c r="G943" s="65"/>
      <c r="H943" s="65"/>
      <c r="I943" s="292"/>
      <c r="J943" s="292"/>
      <c r="K943" s="148"/>
      <c r="L943" s="148"/>
      <c r="M943" s="148"/>
      <c r="N943" s="148"/>
      <c r="O943" s="148"/>
      <c r="P943" s="148"/>
      <c r="Q943" s="148"/>
      <c r="R943" s="148"/>
      <c r="S943" s="148"/>
      <c r="T943" s="148"/>
      <c r="U943" s="148"/>
      <c r="V943" s="148"/>
      <c r="W943" s="148"/>
      <c r="X943" s="148"/>
      <c r="Y943" s="148"/>
      <c r="AC943" s="148"/>
      <c r="AE943" s="326"/>
      <c r="AF943" s="301"/>
      <c r="AG943" s="148"/>
    </row>
    <row r="944" spans="1:33" s="58" customFormat="1">
      <c r="A944" s="51"/>
      <c r="B944" s="51"/>
      <c r="C944" s="51"/>
      <c r="D944" s="51"/>
      <c r="E944" s="64"/>
      <c r="F944" s="65"/>
      <c r="G944" s="65"/>
      <c r="H944" s="65"/>
      <c r="I944" s="292"/>
      <c r="J944" s="292"/>
      <c r="K944" s="148"/>
      <c r="L944" s="148"/>
      <c r="M944" s="148"/>
      <c r="N944" s="148"/>
      <c r="O944" s="148"/>
      <c r="P944" s="148"/>
      <c r="Q944" s="148"/>
      <c r="R944" s="148"/>
      <c r="S944" s="148"/>
      <c r="T944" s="148"/>
      <c r="U944" s="148"/>
      <c r="V944" s="148"/>
      <c r="W944" s="148"/>
      <c r="X944" s="148"/>
      <c r="Y944" s="148"/>
      <c r="AC944" s="148"/>
      <c r="AE944" s="326"/>
      <c r="AF944" s="301"/>
      <c r="AG944" s="148"/>
    </row>
    <row r="945" spans="1:33" s="58" customFormat="1">
      <c r="A945" s="51"/>
      <c r="B945" s="51"/>
      <c r="C945" s="51"/>
      <c r="D945" s="51"/>
      <c r="E945" s="64"/>
      <c r="F945" s="65"/>
      <c r="G945" s="65"/>
      <c r="H945" s="65"/>
      <c r="I945" s="292"/>
      <c r="J945" s="292"/>
      <c r="K945" s="148"/>
      <c r="L945" s="148"/>
      <c r="M945" s="148"/>
      <c r="N945" s="148"/>
      <c r="O945" s="148"/>
      <c r="P945" s="148"/>
      <c r="Q945" s="148"/>
      <c r="R945" s="148"/>
      <c r="S945" s="148"/>
      <c r="T945" s="148"/>
      <c r="U945" s="148"/>
      <c r="V945" s="148"/>
      <c r="W945" s="148"/>
      <c r="X945" s="148"/>
      <c r="Y945" s="148"/>
      <c r="AC945" s="148"/>
      <c r="AE945" s="326"/>
      <c r="AF945" s="301"/>
      <c r="AG945" s="148"/>
    </row>
    <row r="946" spans="1:33" s="58" customFormat="1">
      <c r="A946" s="51"/>
      <c r="B946" s="51"/>
      <c r="C946" s="51"/>
      <c r="D946" s="51"/>
      <c r="E946" s="64"/>
      <c r="F946" s="65"/>
      <c r="G946" s="65"/>
      <c r="H946" s="65"/>
      <c r="I946" s="292"/>
      <c r="J946" s="292"/>
      <c r="K946" s="148"/>
      <c r="L946" s="148"/>
      <c r="M946" s="148"/>
      <c r="N946" s="148"/>
      <c r="O946" s="148"/>
      <c r="P946" s="148"/>
      <c r="Q946" s="148"/>
      <c r="R946" s="148"/>
      <c r="S946" s="148"/>
      <c r="T946" s="148"/>
      <c r="U946" s="148"/>
      <c r="V946" s="148"/>
      <c r="W946" s="148"/>
      <c r="X946" s="148"/>
      <c r="Y946" s="148"/>
      <c r="AC946" s="148"/>
      <c r="AE946" s="326"/>
      <c r="AF946" s="301"/>
      <c r="AG946" s="148"/>
    </row>
    <row r="947" spans="1:33" s="58" customFormat="1">
      <c r="A947" s="51"/>
      <c r="B947" s="51"/>
      <c r="C947" s="51"/>
      <c r="D947" s="51"/>
      <c r="E947" s="64"/>
      <c r="F947" s="65"/>
      <c r="G947" s="65"/>
      <c r="H947" s="65"/>
      <c r="I947" s="292"/>
      <c r="J947" s="292"/>
      <c r="K947" s="148"/>
      <c r="L947" s="148"/>
      <c r="M947" s="148"/>
      <c r="N947" s="148"/>
      <c r="O947" s="148"/>
      <c r="P947" s="148"/>
      <c r="Q947" s="148"/>
      <c r="R947" s="148"/>
      <c r="S947" s="148"/>
      <c r="T947" s="148"/>
      <c r="U947" s="148"/>
      <c r="V947" s="148"/>
      <c r="W947" s="148"/>
      <c r="X947" s="148"/>
      <c r="Y947" s="148"/>
      <c r="AC947" s="148"/>
      <c r="AE947" s="326"/>
      <c r="AF947" s="301"/>
      <c r="AG947" s="148"/>
    </row>
    <row r="948" spans="1:33" s="58" customFormat="1">
      <c r="A948" s="51"/>
      <c r="B948" s="51"/>
      <c r="C948" s="51"/>
      <c r="D948" s="51"/>
      <c r="E948" s="64"/>
      <c r="F948" s="65"/>
      <c r="G948" s="65"/>
      <c r="H948" s="65"/>
      <c r="I948" s="292"/>
      <c r="J948" s="292"/>
      <c r="K948" s="148"/>
      <c r="L948" s="148"/>
      <c r="M948" s="148"/>
      <c r="N948" s="148"/>
      <c r="O948" s="148"/>
      <c r="P948" s="148"/>
      <c r="Q948" s="148"/>
      <c r="R948" s="148"/>
      <c r="S948" s="148"/>
      <c r="T948" s="148"/>
      <c r="U948" s="148"/>
      <c r="V948" s="148"/>
      <c r="W948" s="148"/>
      <c r="X948" s="148"/>
      <c r="Y948" s="148"/>
      <c r="AC948" s="148"/>
      <c r="AE948" s="326"/>
      <c r="AF948" s="301"/>
      <c r="AG948" s="148"/>
    </row>
    <row r="949" spans="1:33" s="58" customFormat="1">
      <c r="A949" s="51"/>
      <c r="B949" s="51"/>
      <c r="C949" s="51"/>
      <c r="D949" s="51"/>
      <c r="E949" s="64"/>
      <c r="F949" s="65"/>
      <c r="G949" s="65"/>
      <c r="H949" s="65"/>
      <c r="I949" s="292"/>
      <c r="J949" s="292"/>
      <c r="K949" s="148"/>
      <c r="L949" s="148"/>
      <c r="M949" s="148"/>
      <c r="N949" s="148"/>
      <c r="O949" s="148"/>
      <c r="P949" s="148"/>
      <c r="Q949" s="148"/>
      <c r="R949" s="148"/>
      <c r="S949" s="148"/>
      <c r="T949" s="148"/>
      <c r="U949" s="148"/>
      <c r="V949" s="148"/>
      <c r="W949" s="148"/>
      <c r="X949" s="148"/>
      <c r="Y949" s="148"/>
      <c r="AC949" s="148"/>
      <c r="AE949" s="326"/>
      <c r="AF949" s="301"/>
      <c r="AG949" s="148"/>
    </row>
    <row r="950" spans="1:33" s="58" customFormat="1">
      <c r="A950" s="51"/>
      <c r="B950" s="51"/>
      <c r="C950" s="51"/>
      <c r="D950" s="51"/>
      <c r="E950" s="64"/>
      <c r="F950" s="65"/>
      <c r="G950" s="65"/>
      <c r="H950" s="65"/>
      <c r="I950" s="292"/>
      <c r="J950" s="292"/>
      <c r="K950" s="148"/>
      <c r="L950" s="148"/>
      <c r="M950" s="148"/>
      <c r="N950" s="148"/>
      <c r="O950" s="148"/>
      <c r="P950" s="148"/>
      <c r="Q950" s="148"/>
      <c r="R950" s="148"/>
      <c r="S950" s="148"/>
      <c r="T950" s="148"/>
      <c r="U950" s="148"/>
      <c r="V950" s="148"/>
      <c r="W950" s="148"/>
      <c r="X950" s="148"/>
      <c r="Y950" s="148"/>
      <c r="AC950" s="148"/>
      <c r="AE950" s="326"/>
      <c r="AF950" s="301"/>
      <c r="AG950" s="148"/>
    </row>
    <row r="951" spans="1:33" s="58" customFormat="1">
      <c r="A951" s="51"/>
      <c r="B951" s="51"/>
      <c r="C951" s="51"/>
      <c r="D951" s="51"/>
      <c r="E951" s="64"/>
      <c r="F951" s="65"/>
      <c r="G951" s="65"/>
      <c r="H951" s="65"/>
      <c r="I951" s="292"/>
      <c r="J951" s="292"/>
      <c r="K951" s="148"/>
      <c r="L951" s="148"/>
      <c r="M951" s="148"/>
      <c r="N951" s="148"/>
      <c r="O951" s="148"/>
      <c r="P951" s="148"/>
      <c r="Q951" s="148"/>
      <c r="R951" s="148"/>
      <c r="S951" s="148"/>
      <c r="T951" s="148"/>
      <c r="U951" s="148"/>
      <c r="V951" s="148"/>
      <c r="W951" s="148"/>
      <c r="X951" s="148"/>
      <c r="Y951" s="148"/>
      <c r="AC951" s="148"/>
      <c r="AE951" s="326"/>
      <c r="AF951" s="301"/>
      <c r="AG951" s="148"/>
    </row>
    <row r="952" spans="1:33" s="58" customFormat="1">
      <c r="A952" s="51"/>
      <c r="B952" s="51"/>
      <c r="C952" s="51"/>
      <c r="D952" s="51"/>
      <c r="E952" s="64"/>
      <c r="F952" s="65"/>
      <c r="G952" s="65"/>
      <c r="H952" s="65"/>
      <c r="I952" s="292"/>
      <c r="J952" s="292"/>
      <c r="K952" s="148"/>
      <c r="L952" s="148"/>
      <c r="M952" s="148"/>
      <c r="N952" s="148"/>
      <c r="O952" s="148"/>
      <c r="P952" s="148"/>
      <c r="Q952" s="148"/>
      <c r="R952" s="148"/>
      <c r="S952" s="148"/>
      <c r="T952" s="148"/>
      <c r="U952" s="148"/>
      <c r="V952" s="148"/>
      <c r="W952" s="148"/>
      <c r="X952" s="148"/>
      <c r="Y952" s="148"/>
      <c r="AC952" s="148"/>
      <c r="AE952" s="326"/>
      <c r="AF952" s="301"/>
      <c r="AG952" s="148"/>
    </row>
    <row r="953" spans="1:33" s="58" customFormat="1">
      <c r="A953" s="51"/>
      <c r="B953" s="51"/>
      <c r="C953" s="51"/>
      <c r="D953" s="51"/>
      <c r="E953" s="64"/>
      <c r="F953" s="65"/>
      <c r="G953" s="65"/>
      <c r="H953" s="65"/>
      <c r="I953" s="292"/>
      <c r="J953" s="292"/>
      <c r="K953" s="148"/>
      <c r="L953" s="148"/>
      <c r="M953" s="148"/>
      <c r="N953" s="148"/>
      <c r="O953" s="148"/>
      <c r="P953" s="148"/>
      <c r="Q953" s="148"/>
      <c r="R953" s="148"/>
      <c r="S953" s="148"/>
      <c r="T953" s="148"/>
      <c r="U953" s="148"/>
      <c r="V953" s="148"/>
      <c r="W953" s="148"/>
      <c r="X953" s="148"/>
      <c r="Y953" s="148"/>
      <c r="AC953" s="148"/>
      <c r="AE953" s="326"/>
      <c r="AF953" s="301"/>
      <c r="AG953" s="148"/>
    </row>
    <row r="954" spans="1:33" s="58" customFormat="1">
      <c r="A954" s="51"/>
      <c r="B954" s="51"/>
      <c r="C954" s="51"/>
      <c r="D954" s="51"/>
      <c r="E954" s="64"/>
      <c r="F954" s="65"/>
      <c r="G954" s="65"/>
      <c r="H954" s="65"/>
      <c r="I954" s="292"/>
      <c r="J954" s="292"/>
      <c r="K954" s="148"/>
      <c r="L954" s="148"/>
      <c r="M954" s="148"/>
      <c r="N954" s="148"/>
      <c r="O954" s="148"/>
      <c r="P954" s="148"/>
      <c r="Q954" s="148"/>
      <c r="R954" s="148"/>
      <c r="S954" s="148"/>
      <c r="T954" s="148"/>
      <c r="U954" s="148"/>
      <c r="V954" s="148"/>
      <c r="W954" s="148"/>
      <c r="X954" s="148"/>
      <c r="Y954" s="148"/>
      <c r="AC954" s="148"/>
      <c r="AE954" s="326"/>
      <c r="AF954" s="301"/>
      <c r="AG954" s="148"/>
    </row>
    <row r="955" spans="1:33" s="58" customFormat="1">
      <c r="A955" s="51"/>
      <c r="B955" s="51"/>
      <c r="C955" s="51"/>
      <c r="D955" s="51"/>
      <c r="E955" s="64"/>
      <c r="F955" s="65"/>
      <c r="G955" s="65"/>
      <c r="H955" s="65"/>
      <c r="I955" s="292"/>
      <c r="J955" s="292"/>
      <c r="K955" s="148"/>
      <c r="L955" s="148"/>
      <c r="M955" s="148"/>
      <c r="N955" s="148"/>
      <c r="O955" s="148"/>
      <c r="P955" s="148"/>
      <c r="Q955" s="148"/>
      <c r="R955" s="148"/>
      <c r="S955" s="148"/>
      <c r="T955" s="148"/>
      <c r="U955" s="148"/>
      <c r="V955" s="148"/>
      <c r="W955" s="148"/>
      <c r="X955" s="148"/>
      <c r="Y955" s="148"/>
      <c r="AC955" s="148"/>
      <c r="AE955" s="326"/>
      <c r="AF955" s="301"/>
      <c r="AG955" s="148"/>
    </row>
    <row r="956" spans="1:33" s="58" customFormat="1">
      <c r="A956" s="51"/>
      <c r="B956" s="51"/>
      <c r="C956" s="51"/>
      <c r="D956" s="51"/>
      <c r="E956" s="64"/>
      <c r="F956" s="65"/>
      <c r="G956" s="65"/>
      <c r="H956" s="65"/>
      <c r="I956" s="292"/>
      <c r="J956" s="292"/>
      <c r="K956" s="148"/>
      <c r="L956" s="148"/>
      <c r="M956" s="148"/>
      <c r="N956" s="148"/>
      <c r="O956" s="148"/>
      <c r="P956" s="148"/>
      <c r="Q956" s="148"/>
      <c r="R956" s="148"/>
      <c r="S956" s="148"/>
      <c r="T956" s="148"/>
      <c r="U956" s="148"/>
      <c r="V956" s="148"/>
      <c r="W956" s="148"/>
      <c r="X956" s="148"/>
      <c r="Y956" s="148"/>
      <c r="AC956" s="148"/>
      <c r="AE956" s="326"/>
      <c r="AF956" s="301"/>
      <c r="AG956" s="148"/>
    </row>
    <row r="957" spans="1:33" s="58" customFormat="1">
      <c r="A957" s="51"/>
      <c r="B957" s="51"/>
      <c r="C957" s="51"/>
      <c r="D957" s="51"/>
      <c r="E957" s="64"/>
      <c r="F957" s="65"/>
      <c r="G957" s="65"/>
      <c r="H957" s="65"/>
      <c r="I957" s="292"/>
      <c r="J957" s="292"/>
      <c r="K957" s="148"/>
      <c r="L957" s="148"/>
      <c r="M957" s="148"/>
      <c r="N957" s="148"/>
      <c r="O957" s="148"/>
      <c r="P957" s="148"/>
      <c r="Q957" s="148"/>
      <c r="R957" s="148"/>
      <c r="S957" s="148"/>
      <c r="T957" s="148"/>
      <c r="U957" s="148"/>
      <c r="V957" s="148"/>
      <c r="W957" s="148"/>
      <c r="X957" s="148"/>
      <c r="Y957" s="148"/>
      <c r="AC957" s="148"/>
      <c r="AE957" s="326"/>
      <c r="AF957" s="301"/>
      <c r="AG957" s="148"/>
    </row>
    <row r="958" spans="1:33" s="58" customFormat="1">
      <c r="A958" s="51"/>
      <c r="B958" s="51"/>
      <c r="C958" s="51"/>
      <c r="D958" s="51"/>
      <c r="E958" s="64"/>
      <c r="F958" s="65"/>
      <c r="G958" s="65"/>
      <c r="H958" s="65"/>
      <c r="I958" s="292"/>
      <c r="J958" s="292"/>
      <c r="K958" s="148"/>
      <c r="L958" s="148"/>
      <c r="M958" s="148"/>
      <c r="N958" s="148"/>
      <c r="O958" s="148"/>
      <c r="P958" s="148"/>
      <c r="Q958" s="148"/>
      <c r="R958" s="148"/>
      <c r="S958" s="148"/>
      <c r="T958" s="148"/>
      <c r="U958" s="148"/>
      <c r="V958" s="148"/>
      <c r="W958" s="148"/>
      <c r="X958" s="148"/>
      <c r="Y958" s="148"/>
      <c r="AC958" s="148"/>
      <c r="AE958" s="326"/>
      <c r="AF958" s="301"/>
      <c r="AG958" s="148"/>
    </row>
    <row r="959" spans="1:33" s="58" customFormat="1">
      <c r="A959" s="51"/>
      <c r="B959" s="51"/>
      <c r="C959" s="51"/>
      <c r="D959" s="51"/>
      <c r="E959" s="64"/>
      <c r="F959" s="65"/>
      <c r="G959" s="65"/>
      <c r="H959" s="65"/>
      <c r="I959" s="292"/>
      <c r="J959" s="292"/>
      <c r="K959" s="148"/>
      <c r="L959" s="148"/>
      <c r="M959" s="148"/>
      <c r="N959" s="148"/>
      <c r="O959" s="148"/>
      <c r="P959" s="148"/>
      <c r="Q959" s="148"/>
      <c r="R959" s="148"/>
      <c r="S959" s="148"/>
      <c r="T959" s="148"/>
      <c r="U959" s="148"/>
      <c r="V959" s="148"/>
      <c r="W959" s="148"/>
      <c r="X959" s="148"/>
      <c r="Y959" s="148"/>
      <c r="AC959" s="148"/>
      <c r="AE959" s="326"/>
      <c r="AF959" s="301"/>
      <c r="AG959" s="148"/>
    </row>
    <row r="960" spans="1:33" s="58" customFormat="1">
      <c r="A960" s="51"/>
      <c r="B960" s="51"/>
      <c r="C960" s="51"/>
      <c r="D960" s="51"/>
      <c r="E960" s="64"/>
      <c r="F960" s="65"/>
      <c r="G960" s="65"/>
      <c r="H960" s="65"/>
      <c r="I960" s="292"/>
      <c r="J960" s="292"/>
      <c r="K960" s="148"/>
      <c r="L960" s="148"/>
      <c r="M960" s="148"/>
      <c r="N960" s="148"/>
      <c r="O960" s="148"/>
      <c r="P960" s="148"/>
      <c r="Q960" s="148"/>
      <c r="R960" s="148"/>
      <c r="S960" s="148"/>
      <c r="T960" s="148"/>
      <c r="U960" s="148"/>
      <c r="V960" s="148"/>
      <c r="W960" s="148"/>
      <c r="X960" s="148"/>
      <c r="Y960" s="148"/>
      <c r="AC960" s="148"/>
      <c r="AE960" s="326"/>
      <c r="AF960" s="301"/>
      <c r="AG960" s="148"/>
    </row>
    <row r="961" spans="1:33" s="58" customFormat="1">
      <c r="A961" s="51"/>
      <c r="B961" s="51"/>
      <c r="C961" s="51"/>
      <c r="D961" s="51"/>
      <c r="E961" s="64"/>
      <c r="F961" s="65"/>
      <c r="G961" s="65"/>
      <c r="H961" s="65"/>
      <c r="I961" s="292"/>
      <c r="J961" s="292"/>
      <c r="K961" s="148"/>
      <c r="L961" s="148"/>
      <c r="M961" s="148"/>
      <c r="N961" s="148"/>
      <c r="O961" s="148"/>
      <c r="P961" s="148"/>
      <c r="Q961" s="148"/>
      <c r="R961" s="148"/>
      <c r="S961" s="148"/>
      <c r="T961" s="148"/>
      <c r="U961" s="148"/>
      <c r="V961" s="148"/>
      <c r="W961" s="148"/>
      <c r="X961" s="148"/>
      <c r="Y961" s="148"/>
      <c r="AC961" s="148"/>
      <c r="AE961" s="326"/>
      <c r="AF961" s="301"/>
      <c r="AG961" s="148"/>
    </row>
    <row r="962" spans="1:33" s="58" customFormat="1">
      <c r="A962" s="51"/>
      <c r="B962" s="51"/>
      <c r="C962" s="51"/>
      <c r="D962" s="51"/>
      <c r="E962" s="64"/>
      <c r="F962" s="65"/>
      <c r="G962" s="65"/>
      <c r="H962" s="65"/>
      <c r="I962" s="292"/>
      <c r="J962" s="292"/>
      <c r="K962" s="148"/>
      <c r="L962" s="148"/>
      <c r="M962" s="148"/>
      <c r="N962" s="148"/>
      <c r="O962" s="148"/>
      <c r="P962" s="148"/>
      <c r="Q962" s="148"/>
      <c r="R962" s="148"/>
      <c r="S962" s="148"/>
      <c r="T962" s="148"/>
      <c r="U962" s="148"/>
      <c r="V962" s="148"/>
      <c r="W962" s="148"/>
      <c r="X962" s="148"/>
      <c r="Y962" s="148"/>
      <c r="AC962" s="148"/>
      <c r="AE962" s="326"/>
      <c r="AF962" s="301"/>
      <c r="AG962" s="148"/>
    </row>
    <row r="963" spans="1:33" s="58" customFormat="1">
      <c r="A963" s="51"/>
      <c r="B963" s="51"/>
      <c r="C963" s="51"/>
      <c r="D963" s="51"/>
      <c r="E963" s="64"/>
      <c r="F963" s="65"/>
      <c r="G963" s="65"/>
      <c r="H963" s="65"/>
      <c r="I963" s="292"/>
      <c r="J963" s="292"/>
      <c r="K963" s="148"/>
      <c r="L963" s="148"/>
      <c r="M963" s="148"/>
      <c r="N963" s="148"/>
      <c r="O963" s="148"/>
      <c r="P963" s="148"/>
      <c r="Q963" s="148"/>
      <c r="R963" s="148"/>
      <c r="S963" s="148"/>
      <c r="T963" s="148"/>
      <c r="U963" s="148"/>
      <c r="V963" s="148"/>
      <c r="W963" s="148"/>
      <c r="X963" s="148"/>
      <c r="Y963" s="148"/>
      <c r="AC963" s="148"/>
      <c r="AE963" s="326"/>
      <c r="AF963" s="301"/>
      <c r="AG963" s="148"/>
    </row>
    <row r="964" spans="1:33" s="58" customFormat="1">
      <c r="A964" s="51"/>
      <c r="B964" s="51"/>
      <c r="C964" s="51"/>
      <c r="D964" s="51"/>
      <c r="E964" s="64"/>
      <c r="F964" s="65"/>
      <c r="G964" s="65"/>
      <c r="H964" s="65"/>
      <c r="I964" s="292"/>
      <c r="J964" s="292"/>
      <c r="K964" s="148"/>
      <c r="L964" s="148"/>
      <c r="M964" s="148"/>
      <c r="N964" s="148"/>
      <c r="O964" s="148"/>
      <c r="P964" s="148"/>
      <c r="Q964" s="148"/>
      <c r="R964" s="148"/>
      <c r="S964" s="148"/>
      <c r="T964" s="148"/>
      <c r="U964" s="148"/>
      <c r="V964" s="148"/>
      <c r="W964" s="148"/>
      <c r="X964" s="148"/>
      <c r="Y964" s="148"/>
      <c r="AC964" s="148"/>
      <c r="AE964" s="326"/>
      <c r="AF964" s="301"/>
      <c r="AG964" s="148"/>
    </row>
    <row r="965" spans="1:33" s="58" customFormat="1">
      <c r="A965" s="51"/>
      <c r="B965" s="51"/>
      <c r="C965" s="51"/>
      <c r="D965" s="51"/>
      <c r="E965" s="64"/>
      <c r="F965" s="65"/>
      <c r="G965" s="65"/>
      <c r="H965" s="65"/>
      <c r="I965" s="292"/>
      <c r="J965" s="292"/>
      <c r="K965" s="148"/>
      <c r="L965" s="148"/>
      <c r="M965" s="148"/>
      <c r="N965" s="148"/>
      <c r="O965" s="148"/>
      <c r="P965" s="148"/>
      <c r="Q965" s="148"/>
      <c r="R965" s="148"/>
      <c r="S965" s="148"/>
      <c r="T965" s="148"/>
      <c r="U965" s="148"/>
      <c r="V965" s="148"/>
      <c r="W965" s="148"/>
      <c r="X965" s="148"/>
      <c r="Y965" s="148"/>
      <c r="AC965" s="148"/>
      <c r="AE965" s="326"/>
      <c r="AF965" s="301"/>
      <c r="AG965" s="148"/>
    </row>
    <row r="966" spans="1:33" s="58" customFormat="1">
      <c r="A966" s="51"/>
      <c r="B966" s="51"/>
      <c r="C966" s="51"/>
      <c r="D966" s="51"/>
      <c r="E966" s="64"/>
      <c r="F966" s="65"/>
      <c r="G966" s="65"/>
      <c r="H966" s="65"/>
      <c r="I966" s="292"/>
      <c r="J966" s="292"/>
      <c r="K966" s="148"/>
      <c r="L966" s="148"/>
      <c r="M966" s="148"/>
      <c r="N966" s="148"/>
      <c r="O966" s="148"/>
      <c r="P966" s="148"/>
      <c r="Q966" s="148"/>
      <c r="R966" s="148"/>
      <c r="S966" s="148"/>
      <c r="T966" s="148"/>
      <c r="U966" s="148"/>
      <c r="V966" s="148"/>
      <c r="W966" s="148"/>
      <c r="X966" s="148"/>
      <c r="Y966" s="148"/>
      <c r="AC966" s="148"/>
      <c r="AE966" s="326"/>
      <c r="AF966" s="301"/>
      <c r="AG966" s="148"/>
    </row>
    <row r="967" spans="1:33" s="58" customFormat="1">
      <c r="A967" s="51"/>
      <c r="B967" s="51"/>
      <c r="C967" s="51"/>
      <c r="D967" s="51"/>
      <c r="E967" s="64"/>
      <c r="F967" s="65"/>
      <c r="G967" s="65"/>
      <c r="H967" s="65"/>
      <c r="I967" s="292"/>
      <c r="J967" s="292"/>
      <c r="K967" s="148"/>
      <c r="L967" s="148"/>
      <c r="M967" s="148"/>
      <c r="N967" s="148"/>
      <c r="O967" s="148"/>
      <c r="P967" s="148"/>
      <c r="Q967" s="148"/>
      <c r="R967" s="148"/>
      <c r="S967" s="148"/>
      <c r="T967" s="148"/>
      <c r="U967" s="148"/>
      <c r="V967" s="148"/>
      <c r="W967" s="148"/>
      <c r="X967" s="148"/>
      <c r="Y967" s="148"/>
      <c r="AC967" s="148"/>
      <c r="AE967" s="326"/>
      <c r="AF967" s="301"/>
      <c r="AG967" s="148"/>
    </row>
    <row r="968" spans="1:33" s="58" customFormat="1">
      <c r="A968" s="51"/>
      <c r="B968" s="51"/>
      <c r="C968" s="51"/>
      <c r="D968" s="51"/>
      <c r="E968" s="64"/>
      <c r="F968" s="65"/>
      <c r="G968" s="65"/>
      <c r="H968" s="65"/>
      <c r="I968" s="292"/>
      <c r="J968" s="292"/>
      <c r="K968" s="148"/>
      <c r="L968" s="148"/>
      <c r="M968" s="148"/>
      <c r="N968" s="148"/>
      <c r="O968" s="148"/>
      <c r="P968" s="148"/>
      <c r="Q968" s="148"/>
      <c r="R968" s="148"/>
      <c r="S968" s="148"/>
      <c r="T968" s="148"/>
      <c r="U968" s="148"/>
      <c r="V968" s="148"/>
      <c r="W968" s="148"/>
      <c r="X968" s="148"/>
      <c r="Y968" s="148"/>
      <c r="AC968" s="148"/>
      <c r="AE968" s="326"/>
      <c r="AF968" s="301"/>
      <c r="AG968" s="148"/>
    </row>
    <row r="969" spans="1:33" s="58" customFormat="1">
      <c r="A969" s="51"/>
      <c r="B969" s="51"/>
      <c r="C969" s="51"/>
      <c r="D969" s="51"/>
      <c r="E969" s="64"/>
      <c r="F969" s="65"/>
      <c r="G969" s="65"/>
      <c r="H969" s="65"/>
      <c r="I969" s="292"/>
      <c r="J969" s="292"/>
      <c r="K969" s="148"/>
      <c r="L969" s="148"/>
      <c r="M969" s="148"/>
      <c r="N969" s="148"/>
      <c r="O969" s="148"/>
      <c r="P969" s="148"/>
      <c r="Q969" s="148"/>
      <c r="R969" s="148"/>
      <c r="S969" s="148"/>
      <c r="T969" s="148"/>
      <c r="U969" s="148"/>
      <c r="V969" s="148"/>
      <c r="W969" s="148"/>
      <c r="X969" s="148"/>
      <c r="Y969" s="148"/>
      <c r="AC969" s="148"/>
      <c r="AE969" s="326"/>
      <c r="AF969" s="301"/>
      <c r="AG969" s="148"/>
    </row>
    <row r="970" spans="1:33" s="58" customFormat="1">
      <c r="A970" s="51"/>
      <c r="B970" s="51"/>
      <c r="C970" s="51"/>
      <c r="D970" s="51"/>
      <c r="E970" s="64"/>
      <c r="F970" s="65"/>
      <c r="G970" s="65"/>
      <c r="H970" s="65"/>
      <c r="I970" s="292"/>
      <c r="J970" s="292"/>
      <c r="K970" s="148"/>
      <c r="L970" s="148"/>
      <c r="M970" s="148"/>
      <c r="N970" s="148"/>
      <c r="O970" s="148"/>
      <c r="P970" s="148"/>
      <c r="Q970" s="148"/>
      <c r="R970" s="148"/>
      <c r="S970" s="148"/>
      <c r="T970" s="148"/>
      <c r="U970" s="148"/>
      <c r="V970" s="148"/>
      <c r="W970" s="148"/>
      <c r="X970" s="148"/>
      <c r="Y970" s="148"/>
      <c r="AC970" s="148"/>
      <c r="AE970" s="326"/>
      <c r="AF970" s="301"/>
      <c r="AG970" s="148"/>
    </row>
    <row r="971" spans="1:33" s="58" customFormat="1">
      <c r="A971" s="51"/>
      <c r="B971" s="51"/>
      <c r="C971" s="51"/>
      <c r="D971" s="51"/>
      <c r="E971" s="64"/>
      <c r="F971" s="65"/>
      <c r="G971" s="65"/>
      <c r="H971" s="65"/>
      <c r="I971" s="292"/>
      <c r="J971" s="292"/>
      <c r="K971" s="148"/>
      <c r="L971" s="148"/>
      <c r="M971" s="148"/>
      <c r="N971" s="148"/>
      <c r="O971" s="148"/>
      <c r="P971" s="148"/>
      <c r="Q971" s="148"/>
      <c r="R971" s="148"/>
      <c r="S971" s="148"/>
      <c r="T971" s="148"/>
      <c r="U971" s="148"/>
      <c r="V971" s="148"/>
      <c r="W971" s="148"/>
      <c r="X971" s="148"/>
      <c r="Y971" s="148"/>
      <c r="AC971" s="148"/>
      <c r="AE971" s="326"/>
      <c r="AF971" s="301"/>
      <c r="AG971" s="148"/>
    </row>
    <row r="972" spans="1:33" s="58" customFormat="1">
      <c r="A972" s="51"/>
      <c r="B972" s="51"/>
      <c r="C972" s="51"/>
      <c r="D972" s="51"/>
      <c r="E972" s="64"/>
      <c r="F972" s="65"/>
      <c r="G972" s="65"/>
      <c r="H972" s="65"/>
      <c r="I972" s="292"/>
      <c r="J972" s="292"/>
      <c r="K972" s="148"/>
      <c r="L972" s="148"/>
      <c r="M972" s="148"/>
      <c r="N972" s="148"/>
      <c r="O972" s="148"/>
      <c r="P972" s="148"/>
      <c r="Q972" s="148"/>
      <c r="R972" s="148"/>
      <c r="S972" s="148"/>
      <c r="T972" s="148"/>
      <c r="U972" s="148"/>
      <c r="V972" s="148"/>
      <c r="W972" s="148"/>
      <c r="X972" s="148"/>
      <c r="Y972" s="148"/>
      <c r="AC972" s="148"/>
      <c r="AE972" s="326"/>
      <c r="AF972" s="301"/>
      <c r="AG972" s="148"/>
    </row>
    <row r="973" spans="1:33" s="58" customFormat="1">
      <c r="A973" s="51"/>
      <c r="B973" s="51"/>
      <c r="C973" s="51"/>
      <c r="D973" s="51"/>
      <c r="E973" s="64"/>
      <c r="F973" s="65"/>
      <c r="G973" s="65"/>
      <c r="H973" s="65"/>
      <c r="I973" s="292"/>
      <c r="J973" s="292"/>
      <c r="K973" s="148"/>
      <c r="L973" s="148"/>
      <c r="M973" s="148"/>
      <c r="N973" s="148"/>
      <c r="O973" s="148"/>
      <c r="P973" s="148"/>
      <c r="Q973" s="148"/>
      <c r="R973" s="148"/>
      <c r="S973" s="148"/>
      <c r="T973" s="148"/>
      <c r="U973" s="148"/>
      <c r="V973" s="148"/>
      <c r="W973" s="148"/>
      <c r="X973" s="148"/>
      <c r="Y973" s="148"/>
      <c r="AC973" s="148"/>
      <c r="AE973" s="326"/>
      <c r="AF973" s="301"/>
      <c r="AG973" s="148"/>
    </row>
    <row r="974" spans="1:33" s="58" customFormat="1">
      <c r="A974" s="51"/>
      <c r="B974" s="51"/>
      <c r="C974" s="51"/>
      <c r="D974" s="51"/>
      <c r="E974" s="64"/>
      <c r="F974" s="65"/>
      <c r="G974" s="65"/>
      <c r="H974" s="65"/>
      <c r="I974" s="292"/>
      <c r="J974" s="292"/>
      <c r="K974" s="148"/>
      <c r="L974" s="148"/>
      <c r="M974" s="148"/>
      <c r="N974" s="148"/>
      <c r="O974" s="148"/>
      <c r="P974" s="148"/>
      <c r="Q974" s="148"/>
      <c r="R974" s="148"/>
      <c r="S974" s="148"/>
      <c r="T974" s="148"/>
      <c r="U974" s="148"/>
      <c r="V974" s="148"/>
      <c r="W974" s="148"/>
      <c r="X974" s="148"/>
      <c r="Y974" s="148"/>
      <c r="AC974" s="148"/>
      <c r="AE974" s="326"/>
      <c r="AF974" s="301"/>
      <c r="AG974" s="148"/>
    </row>
    <row r="975" spans="1:33" s="58" customFormat="1">
      <c r="A975" s="51"/>
      <c r="B975" s="51"/>
      <c r="C975" s="51"/>
      <c r="D975" s="51"/>
      <c r="E975" s="64"/>
      <c r="F975" s="65"/>
      <c r="G975" s="65"/>
      <c r="H975" s="65"/>
      <c r="I975" s="292"/>
      <c r="J975" s="292"/>
      <c r="K975" s="148"/>
      <c r="L975" s="148"/>
      <c r="M975" s="148"/>
      <c r="N975" s="148"/>
      <c r="O975" s="148"/>
      <c r="P975" s="148"/>
      <c r="Q975" s="148"/>
      <c r="R975" s="148"/>
      <c r="S975" s="148"/>
      <c r="T975" s="148"/>
      <c r="U975" s="148"/>
      <c r="V975" s="148"/>
      <c r="W975" s="148"/>
      <c r="X975" s="148"/>
      <c r="Y975" s="148"/>
      <c r="AC975" s="148"/>
      <c r="AE975" s="326"/>
      <c r="AF975" s="301"/>
      <c r="AG975" s="148"/>
    </row>
    <row r="976" spans="1:33" s="58" customFormat="1">
      <c r="A976" s="51"/>
      <c r="B976" s="51"/>
      <c r="C976" s="51"/>
      <c r="D976" s="51"/>
      <c r="E976" s="64"/>
      <c r="F976" s="65"/>
      <c r="G976" s="65"/>
      <c r="H976" s="65"/>
      <c r="I976" s="292"/>
      <c r="J976" s="292"/>
      <c r="K976" s="148"/>
      <c r="L976" s="148"/>
      <c r="M976" s="148"/>
      <c r="N976" s="148"/>
      <c r="O976" s="148"/>
      <c r="P976" s="148"/>
      <c r="Q976" s="148"/>
      <c r="R976" s="148"/>
      <c r="S976" s="148"/>
      <c r="T976" s="148"/>
      <c r="U976" s="148"/>
      <c r="V976" s="148"/>
      <c r="W976" s="148"/>
      <c r="X976" s="148"/>
      <c r="Y976" s="148"/>
      <c r="AC976" s="148"/>
      <c r="AE976" s="326"/>
      <c r="AF976" s="301"/>
      <c r="AG976" s="148"/>
    </row>
    <row r="977" spans="1:33" s="58" customFormat="1">
      <c r="A977" s="51"/>
      <c r="B977" s="51"/>
      <c r="C977" s="51"/>
      <c r="D977" s="51"/>
      <c r="E977" s="64"/>
      <c r="F977" s="65"/>
      <c r="G977" s="65"/>
      <c r="H977" s="65"/>
      <c r="I977" s="292"/>
      <c r="J977" s="292"/>
      <c r="K977" s="148"/>
      <c r="L977" s="148"/>
      <c r="M977" s="148"/>
      <c r="N977" s="148"/>
      <c r="O977" s="148"/>
      <c r="P977" s="148"/>
      <c r="Q977" s="148"/>
      <c r="R977" s="148"/>
      <c r="S977" s="148"/>
      <c r="T977" s="148"/>
      <c r="U977" s="148"/>
      <c r="V977" s="148"/>
      <c r="W977" s="148"/>
      <c r="X977" s="148"/>
      <c r="Y977" s="148"/>
      <c r="AC977" s="148"/>
      <c r="AE977" s="326"/>
      <c r="AF977" s="301"/>
      <c r="AG977" s="148"/>
    </row>
    <row r="978" spans="1:33" s="58" customFormat="1">
      <c r="A978" s="51"/>
      <c r="B978" s="51"/>
      <c r="C978" s="51"/>
      <c r="D978" s="51"/>
      <c r="E978" s="64"/>
      <c r="F978" s="65"/>
      <c r="G978" s="65"/>
      <c r="H978" s="65"/>
      <c r="I978" s="292"/>
      <c r="J978" s="292"/>
      <c r="K978" s="148"/>
      <c r="L978" s="148"/>
      <c r="M978" s="148"/>
      <c r="N978" s="148"/>
      <c r="O978" s="148"/>
      <c r="P978" s="148"/>
      <c r="Q978" s="148"/>
      <c r="R978" s="148"/>
      <c r="S978" s="148"/>
      <c r="T978" s="148"/>
      <c r="U978" s="148"/>
      <c r="V978" s="148"/>
      <c r="W978" s="148"/>
      <c r="X978" s="148"/>
      <c r="Y978" s="148"/>
      <c r="AC978" s="148"/>
      <c r="AE978" s="326"/>
      <c r="AF978" s="301"/>
      <c r="AG978" s="148"/>
    </row>
    <row r="979" spans="1:33" s="58" customFormat="1">
      <c r="A979" s="51"/>
      <c r="B979" s="51"/>
      <c r="C979" s="51"/>
      <c r="D979" s="51"/>
      <c r="E979" s="64"/>
      <c r="F979" s="65"/>
      <c r="G979" s="65"/>
      <c r="H979" s="65"/>
      <c r="I979" s="292"/>
      <c r="J979" s="292"/>
      <c r="K979" s="148"/>
      <c r="L979" s="148"/>
      <c r="M979" s="148"/>
      <c r="N979" s="148"/>
      <c r="O979" s="148"/>
      <c r="P979" s="148"/>
      <c r="Q979" s="148"/>
      <c r="R979" s="148"/>
      <c r="S979" s="148"/>
      <c r="T979" s="148"/>
      <c r="U979" s="148"/>
      <c r="V979" s="148"/>
      <c r="W979" s="148"/>
      <c r="X979" s="148"/>
      <c r="Y979" s="148"/>
      <c r="AC979" s="148"/>
      <c r="AE979" s="326"/>
      <c r="AF979" s="301"/>
      <c r="AG979" s="148"/>
    </row>
    <row r="980" spans="1:33" s="58" customFormat="1">
      <c r="A980" s="51"/>
      <c r="B980" s="51"/>
      <c r="C980" s="51"/>
      <c r="D980" s="51"/>
      <c r="E980" s="64"/>
      <c r="F980" s="65"/>
      <c r="G980" s="65"/>
      <c r="H980" s="65"/>
      <c r="I980" s="292"/>
      <c r="J980" s="292"/>
      <c r="K980" s="148"/>
      <c r="L980" s="148"/>
      <c r="M980" s="148"/>
      <c r="N980" s="148"/>
      <c r="O980" s="148"/>
      <c r="P980" s="148"/>
      <c r="Q980" s="148"/>
      <c r="R980" s="148"/>
      <c r="S980" s="148"/>
      <c r="T980" s="148"/>
      <c r="U980" s="148"/>
      <c r="V980" s="148"/>
      <c r="W980" s="148"/>
      <c r="X980" s="148"/>
      <c r="Y980" s="148"/>
      <c r="AC980" s="148"/>
      <c r="AE980" s="326"/>
      <c r="AF980" s="301"/>
      <c r="AG980" s="148"/>
    </row>
    <row r="981" spans="1:33" s="58" customFormat="1">
      <c r="A981" s="51"/>
      <c r="B981" s="51"/>
      <c r="C981" s="51"/>
      <c r="D981" s="51"/>
      <c r="E981" s="64"/>
      <c r="F981" s="65"/>
      <c r="G981" s="65"/>
      <c r="H981" s="65"/>
      <c r="I981" s="292"/>
      <c r="J981" s="292"/>
      <c r="K981" s="148"/>
      <c r="L981" s="148"/>
      <c r="M981" s="148"/>
      <c r="N981" s="148"/>
      <c r="O981" s="148"/>
      <c r="P981" s="148"/>
      <c r="Q981" s="148"/>
      <c r="R981" s="148"/>
      <c r="S981" s="148"/>
      <c r="T981" s="148"/>
      <c r="U981" s="148"/>
      <c r="V981" s="148"/>
      <c r="W981" s="148"/>
      <c r="X981" s="148"/>
      <c r="Y981" s="148"/>
      <c r="AC981" s="148"/>
      <c r="AE981" s="326"/>
      <c r="AF981" s="301"/>
      <c r="AG981" s="148"/>
    </row>
    <row r="982" spans="1:33" s="58" customFormat="1">
      <c r="A982" s="51"/>
      <c r="B982" s="51"/>
      <c r="C982" s="51"/>
      <c r="D982" s="51"/>
      <c r="E982" s="64"/>
      <c r="F982" s="65"/>
      <c r="G982" s="65"/>
      <c r="H982" s="65"/>
      <c r="I982" s="292"/>
      <c r="J982" s="292"/>
      <c r="K982" s="148"/>
      <c r="L982" s="148"/>
      <c r="M982" s="148"/>
      <c r="N982" s="148"/>
      <c r="O982" s="148"/>
      <c r="P982" s="148"/>
      <c r="Q982" s="148"/>
      <c r="R982" s="148"/>
      <c r="S982" s="148"/>
      <c r="T982" s="148"/>
      <c r="U982" s="148"/>
      <c r="V982" s="148"/>
      <c r="W982" s="148"/>
      <c r="X982" s="148"/>
      <c r="Y982" s="148"/>
      <c r="AC982" s="148"/>
      <c r="AE982" s="326"/>
      <c r="AF982" s="301"/>
      <c r="AG982" s="148"/>
    </row>
    <row r="983" spans="1:33" s="58" customFormat="1">
      <c r="A983" s="51"/>
      <c r="B983" s="51"/>
      <c r="C983" s="51"/>
      <c r="D983" s="51"/>
      <c r="E983" s="64"/>
      <c r="F983" s="65"/>
      <c r="G983" s="65"/>
      <c r="H983" s="65"/>
      <c r="I983" s="292"/>
      <c r="J983" s="292"/>
      <c r="K983" s="148"/>
      <c r="L983" s="148"/>
      <c r="M983" s="148"/>
      <c r="N983" s="148"/>
      <c r="O983" s="148"/>
      <c r="P983" s="148"/>
      <c r="Q983" s="148"/>
      <c r="R983" s="148"/>
      <c r="S983" s="148"/>
      <c r="T983" s="148"/>
      <c r="U983" s="148"/>
      <c r="V983" s="148"/>
      <c r="W983" s="148"/>
      <c r="X983" s="148"/>
      <c r="Y983" s="148"/>
      <c r="AC983" s="148"/>
      <c r="AE983" s="326"/>
      <c r="AF983" s="301"/>
      <c r="AG983" s="148"/>
    </row>
    <row r="984" spans="1:33" s="58" customFormat="1">
      <c r="A984" s="51"/>
      <c r="B984" s="51"/>
      <c r="C984" s="51"/>
      <c r="D984" s="51"/>
      <c r="E984" s="64"/>
      <c r="F984" s="65"/>
      <c r="G984" s="65"/>
      <c r="H984" s="65"/>
      <c r="I984" s="292"/>
      <c r="J984" s="292"/>
      <c r="K984" s="148"/>
      <c r="L984" s="148"/>
      <c r="M984" s="148"/>
      <c r="N984" s="148"/>
      <c r="O984" s="148"/>
      <c r="P984" s="148"/>
      <c r="Q984" s="148"/>
      <c r="R984" s="148"/>
      <c r="S984" s="148"/>
      <c r="T984" s="148"/>
      <c r="U984" s="148"/>
      <c r="V984" s="148"/>
      <c r="W984" s="148"/>
      <c r="X984" s="148"/>
      <c r="Y984" s="148"/>
      <c r="AC984" s="148"/>
      <c r="AE984" s="326"/>
      <c r="AF984" s="301"/>
      <c r="AG984" s="148"/>
    </row>
    <row r="985" spans="1:33" s="58" customFormat="1">
      <c r="A985" s="51"/>
      <c r="B985" s="51"/>
      <c r="C985" s="51"/>
      <c r="D985" s="51"/>
      <c r="E985" s="64"/>
      <c r="F985" s="65"/>
      <c r="G985" s="65"/>
      <c r="H985" s="65"/>
      <c r="I985" s="292"/>
      <c r="J985" s="292"/>
      <c r="K985" s="148"/>
      <c r="L985" s="148"/>
      <c r="M985" s="148"/>
      <c r="N985" s="148"/>
      <c r="O985" s="148"/>
      <c r="P985" s="148"/>
      <c r="Q985" s="148"/>
      <c r="R985" s="148"/>
      <c r="S985" s="148"/>
      <c r="T985" s="148"/>
      <c r="U985" s="148"/>
      <c r="V985" s="148"/>
      <c r="W985" s="148"/>
      <c r="X985" s="148"/>
      <c r="Y985" s="148"/>
      <c r="AC985" s="148"/>
      <c r="AE985" s="326"/>
      <c r="AF985" s="301"/>
      <c r="AG985" s="148"/>
    </row>
    <row r="986" spans="1:33" s="58" customFormat="1">
      <c r="A986" s="51"/>
      <c r="B986" s="51"/>
      <c r="C986" s="51"/>
      <c r="D986" s="51"/>
      <c r="E986" s="64"/>
      <c r="F986" s="65"/>
      <c r="G986" s="65"/>
      <c r="H986" s="65"/>
      <c r="I986" s="292"/>
      <c r="J986" s="292"/>
      <c r="K986" s="148"/>
      <c r="L986" s="148"/>
      <c r="M986" s="148"/>
      <c r="N986" s="148"/>
      <c r="O986" s="148"/>
      <c r="P986" s="148"/>
      <c r="Q986" s="148"/>
      <c r="R986" s="148"/>
      <c r="S986" s="148"/>
      <c r="T986" s="148"/>
      <c r="U986" s="148"/>
      <c r="V986" s="148"/>
      <c r="W986" s="148"/>
      <c r="X986" s="148"/>
      <c r="Y986" s="148"/>
      <c r="AC986" s="148"/>
      <c r="AE986" s="326"/>
      <c r="AF986" s="301"/>
      <c r="AG986" s="148"/>
    </row>
    <row r="987" spans="1:33" s="58" customFormat="1">
      <c r="A987" s="51"/>
      <c r="B987" s="51"/>
      <c r="C987" s="51"/>
      <c r="D987" s="51"/>
      <c r="E987" s="64"/>
      <c r="F987" s="65"/>
      <c r="G987" s="65"/>
      <c r="H987" s="65"/>
      <c r="I987" s="292"/>
      <c r="J987" s="292"/>
      <c r="K987" s="148"/>
      <c r="L987" s="148"/>
      <c r="M987" s="148"/>
      <c r="N987" s="148"/>
      <c r="O987" s="148"/>
      <c r="P987" s="148"/>
      <c r="Q987" s="148"/>
      <c r="R987" s="148"/>
      <c r="S987" s="148"/>
      <c r="T987" s="148"/>
      <c r="U987" s="148"/>
      <c r="V987" s="148"/>
      <c r="W987" s="148"/>
      <c r="X987" s="148"/>
      <c r="Y987" s="148"/>
      <c r="AC987" s="148"/>
      <c r="AE987" s="326"/>
      <c r="AF987" s="301"/>
      <c r="AG987" s="148"/>
    </row>
    <row r="988" spans="1:33" s="58" customFormat="1">
      <c r="A988" s="51"/>
      <c r="B988" s="51"/>
      <c r="C988" s="51"/>
      <c r="D988" s="51"/>
      <c r="E988" s="64"/>
      <c r="F988" s="65"/>
      <c r="G988" s="65"/>
      <c r="H988" s="65"/>
      <c r="I988" s="292"/>
      <c r="J988" s="292"/>
      <c r="K988" s="148"/>
      <c r="L988" s="148"/>
      <c r="M988" s="148"/>
      <c r="N988" s="148"/>
      <c r="O988" s="148"/>
      <c r="P988" s="148"/>
      <c r="Q988" s="148"/>
      <c r="R988" s="148"/>
      <c r="S988" s="148"/>
      <c r="T988" s="148"/>
      <c r="U988" s="148"/>
      <c r="V988" s="148"/>
      <c r="W988" s="148"/>
      <c r="X988" s="148"/>
      <c r="Y988" s="148"/>
      <c r="AC988" s="148"/>
      <c r="AE988" s="326"/>
      <c r="AF988" s="301"/>
      <c r="AG988" s="148"/>
    </row>
    <row r="989" spans="1:33" s="58" customFormat="1">
      <c r="A989" s="51"/>
      <c r="B989" s="51"/>
      <c r="C989" s="51"/>
      <c r="D989" s="51"/>
      <c r="E989" s="64"/>
      <c r="F989" s="65"/>
      <c r="G989" s="65"/>
      <c r="H989" s="65"/>
      <c r="I989" s="292"/>
      <c r="J989" s="292"/>
      <c r="K989" s="148"/>
      <c r="L989" s="148"/>
      <c r="M989" s="148"/>
      <c r="N989" s="148"/>
      <c r="O989" s="148"/>
      <c r="P989" s="148"/>
      <c r="Q989" s="148"/>
      <c r="R989" s="148"/>
      <c r="S989" s="148"/>
      <c r="T989" s="148"/>
      <c r="U989" s="148"/>
      <c r="V989" s="148"/>
      <c r="W989" s="148"/>
      <c r="X989" s="148"/>
      <c r="Y989" s="148"/>
      <c r="AC989" s="148"/>
      <c r="AE989" s="326"/>
      <c r="AF989" s="301"/>
      <c r="AG989" s="148"/>
    </row>
    <row r="990" spans="1:33" s="58" customFormat="1">
      <c r="A990" s="51"/>
      <c r="B990" s="51"/>
      <c r="C990" s="51"/>
      <c r="D990" s="51"/>
      <c r="E990" s="64"/>
      <c r="F990" s="65"/>
      <c r="G990" s="65"/>
      <c r="H990" s="65"/>
      <c r="I990" s="292"/>
      <c r="J990" s="292"/>
      <c r="K990" s="148"/>
      <c r="L990" s="148"/>
      <c r="M990" s="148"/>
      <c r="N990" s="148"/>
      <c r="O990" s="148"/>
      <c r="P990" s="148"/>
      <c r="Q990" s="148"/>
      <c r="R990" s="148"/>
      <c r="S990" s="148"/>
      <c r="T990" s="148"/>
      <c r="U990" s="148"/>
      <c r="V990" s="148"/>
      <c r="W990" s="148"/>
      <c r="X990" s="148"/>
      <c r="Y990" s="148"/>
      <c r="AC990" s="148"/>
      <c r="AE990" s="326"/>
      <c r="AF990" s="301"/>
      <c r="AG990" s="148"/>
    </row>
    <row r="991" spans="1:33" s="58" customFormat="1">
      <c r="A991" s="51"/>
      <c r="B991" s="51"/>
      <c r="C991" s="51"/>
      <c r="D991" s="51"/>
      <c r="E991" s="64"/>
      <c r="F991" s="65"/>
      <c r="G991" s="65"/>
      <c r="H991" s="65"/>
      <c r="I991" s="292"/>
      <c r="J991" s="292"/>
      <c r="K991" s="148"/>
      <c r="L991" s="148"/>
      <c r="M991" s="148"/>
      <c r="N991" s="148"/>
      <c r="O991" s="148"/>
      <c r="P991" s="148"/>
      <c r="Q991" s="148"/>
      <c r="R991" s="148"/>
      <c r="S991" s="148"/>
      <c r="T991" s="148"/>
      <c r="U991" s="148"/>
      <c r="V991" s="148"/>
      <c r="W991" s="148"/>
      <c r="X991" s="148"/>
      <c r="Y991" s="148"/>
      <c r="AC991" s="148"/>
      <c r="AE991" s="326"/>
      <c r="AF991" s="301"/>
      <c r="AG991" s="148"/>
    </row>
    <row r="992" spans="1:33" s="58" customFormat="1">
      <c r="A992" s="51"/>
      <c r="B992" s="51"/>
      <c r="C992" s="51"/>
      <c r="D992" s="51"/>
      <c r="E992" s="64"/>
      <c r="F992" s="65"/>
      <c r="G992" s="65"/>
      <c r="H992" s="65"/>
      <c r="I992" s="292"/>
      <c r="J992" s="292"/>
      <c r="K992" s="148"/>
      <c r="L992" s="148"/>
      <c r="M992" s="148"/>
      <c r="N992" s="148"/>
      <c r="O992" s="148"/>
      <c r="P992" s="148"/>
      <c r="Q992" s="148"/>
      <c r="R992" s="148"/>
      <c r="S992" s="148"/>
      <c r="T992" s="148"/>
      <c r="U992" s="148"/>
      <c r="V992" s="148"/>
      <c r="W992" s="148"/>
      <c r="X992" s="148"/>
      <c r="Y992" s="148"/>
      <c r="AC992" s="148"/>
      <c r="AE992" s="326"/>
      <c r="AF992" s="301"/>
      <c r="AG992" s="148"/>
    </row>
    <row r="993" spans="1:33" s="58" customFormat="1">
      <c r="A993" s="51"/>
      <c r="B993" s="51"/>
      <c r="C993" s="51"/>
      <c r="D993" s="51"/>
      <c r="E993" s="64"/>
      <c r="F993" s="65"/>
      <c r="G993" s="65"/>
      <c r="H993" s="65"/>
      <c r="I993" s="292"/>
      <c r="J993" s="292"/>
      <c r="K993" s="148"/>
      <c r="L993" s="148"/>
      <c r="M993" s="148"/>
      <c r="N993" s="148"/>
      <c r="O993" s="148"/>
      <c r="P993" s="148"/>
      <c r="Q993" s="148"/>
      <c r="R993" s="148"/>
      <c r="S993" s="148"/>
      <c r="T993" s="148"/>
      <c r="U993" s="148"/>
      <c r="V993" s="148"/>
      <c r="W993" s="148"/>
      <c r="X993" s="148"/>
      <c r="Y993" s="148"/>
      <c r="AC993" s="148"/>
      <c r="AE993" s="326"/>
      <c r="AF993" s="301"/>
      <c r="AG993" s="148"/>
    </row>
    <row r="994" spans="1:33" s="58" customFormat="1">
      <c r="A994" s="51"/>
      <c r="B994" s="51"/>
      <c r="C994" s="51"/>
      <c r="D994" s="51"/>
      <c r="E994" s="64"/>
      <c r="F994" s="65"/>
      <c r="G994" s="65"/>
      <c r="H994" s="65"/>
      <c r="I994" s="292"/>
      <c r="J994" s="292"/>
      <c r="K994" s="148"/>
      <c r="L994" s="148"/>
      <c r="M994" s="148"/>
      <c r="N994" s="148"/>
      <c r="O994" s="148"/>
      <c r="P994" s="148"/>
      <c r="Q994" s="148"/>
      <c r="R994" s="148"/>
      <c r="S994" s="148"/>
      <c r="T994" s="148"/>
      <c r="U994" s="148"/>
      <c r="V994" s="148"/>
      <c r="W994" s="148"/>
      <c r="X994" s="148"/>
      <c r="Y994" s="148"/>
      <c r="AC994" s="148"/>
      <c r="AE994" s="326"/>
      <c r="AF994" s="301"/>
      <c r="AG994" s="148"/>
    </row>
    <row r="995" spans="1:33" s="58" customFormat="1">
      <c r="A995" s="51"/>
      <c r="B995" s="51"/>
      <c r="C995" s="51"/>
      <c r="D995" s="51"/>
      <c r="E995" s="64"/>
      <c r="F995" s="65"/>
      <c r="G995" s="65"/>
      <c r="H995" s="65"/>
      <c r="I995" s="292"/>
      <c r="J995" s="292"/>
      <c r="K995" s="148"/>
      <c r="L995" s="148"/>
      <c r="M995" s="148"/>
      <c r="N995" s="148"/>
      <c r="O995" s="148"/>
      <c r="P995" s="148"/>
      <c r="Q995" s="148"/>
      <c r="R995" s="148"/>
      <c r="S995" s="148"/>
      <c r="T995" s="148"/>
      <c r="U995" s="148"/>
      <c r="V995" s="148"/>
      <c r="W995" s="148"/>
      <c r="X995" s="148"/>
      <c r="Y995" s="148"/>
      <c r="AC995" s="148"/>
      <c r="AE995" s="326"/>
      <c r="AF995" s="301"/>
      <c r="AG995" s="148"/>
    </row>
    <row r="996" spans="1:33" s="58" customFormat="1">
      <c r="A996" s="51"/>
      <c r="B996" s="51"/>
      <c r="C996" s="51"/>
      <c r="D996" s="51"/>
      <c r="E996" s="64"/>
      <c r="F996" s="65"/>
      <c r="G996" s="65"/>
      <c r="H996" s="65"/>
      <c r="I996" s="292"/>
      <c r="J996" s="292"/>
      <c r="K996" s="148"/>
      <c r="L996" s="148"/>
      <c r="M996" s="148"/>
      <c r="N996" s="148"/>
      <c r="O996" s="148"/>
      <c r="P996" s="148"/>
      <c r="Q996" s="148"/>
      <c r="R996" s="148"/>
      <c r="S996" s="148"/>
      <c r="T996" s="148"/>
      <c r="U996" s="148"/>
      <c r="V996" s="148"/>
      <c r="W996" s="148"/>
      <c r="X996" s="148"/>
      <c r="Y996" s="148"/>
      <c r="AC996" s="148"/>
      <c r="AE996" s="326"/>
      <c r="AF996" s="301"/>
      <c r="AG996" s="148"/>
    </row>
    <row r="997" spans="1:33" s="58" customFormat="1">
      <c r="A997" s="51"/>
      <c r="B997" s="51"/>
      <c r="C997" s="51"/>
      <c r="D997" s="51"/>
      <c r="E997" s="64"/>
      <c r="F997" s="65"/>
      <c r="G997" s="65"/>
      <c r="H997" s="65"/>
      <c r="I997" s="292"/>
      <c r="J997" s="292"/>
      <c r="K997" s="148"/>
      <c r="L997" s="148"/>
      <c r="M997" s="148"/>
      <c r="N997" s="148"/>
      <c r="O997" s="148"/>
      <c r="P997" s="148"/>
      <c r="Q997" s="148"/>
      <c r="R997" s="148"/>
      <c r="S997" s="148"/>
      <c r="T997" s="148"/>
      <c r="U997" s="148"/>
      <c r="V997" s="148"/>
      <c r="W997" s="148"/>
      <c r="X997" s="148"/>
      <c r="Y997" s="148"/>
      <c r="AC997" s="148"/>
      <c r="AE997" s="326"/>
      <c r="AF997" s="301"/>
      <c r="AG997" s="148"/>
    </row>
    <row r="998" spans="1:33" s="58" customFormat="1">
      <c r="A998" s="51"/>
      <c r="B998" s="51"/>
      <c r="C998" s="51"/>
      <c r="D998" s="51"/>
      <c r="E998" s="64"/>
      <c r="F998" s="65"/>
      <c r="G998" s="65"/>
      <c r="H998" s="65"/>
      <c r="I998" s="292"/>
      <c r="J998" s="292"/>
      <c r="K998" s="148"/>
      <c r="L998" s="148"/>
      <c r="M998" s="148"/>
      <c r="N998" s="148"/>
      <c r="O998" s="148"/>
      <c r="P998" s="148"/>
      <c r="Q998" s="148"/>
      <c r="R998" s="148"/>
      <c r="S998" s="148"/>
      <c r="T998" s="148"/>
      <c r="U998" s="148"/>
      <c r="V998" s="148"/>
      <c r="W998" s="148"/>
      <c r="X998" s="148"/>
      <c r="Y998" s="148"/>
      <c r="AC998" s="148"/>
      <c r="AE998" s="326"/>
      <c r="AF998" s="301"/>
      <c r="AG998" s="148"/>
    </row>
    <row r="999" spans="1:33" s="58" customFormat="1">
      <c r="A999" s="51"/>
      <c r="B999" s="51"/>
      <c r="C999" s="51"/>
      <c r="D999" s="51"/>
      <c r="E999" s="64"/>
      <c r="F999" s="65"/>
      <c r="G999" s="65"/>
      <c r="H999" s="65"/>
      <c r="I999" s="292"/>
      <c r="J999" s="292"/>
      <c r="K999" s="148"/>
      <c r="L999" s="148"/>
      <c r="M999" s="148"/>
      <c r="N999" s="148"/>
      <c r="O999" s="148"/>
      <c r="P999" s="148"/>
      <c r="Q999" s="148"/>
      <c r="R999" s="148"/>
      <c r="S999" s="148"/>
      <c r="T999" s="148"/>
      <c r="U999" s="148"/>
      <c r="V999" s="148"/>
      <c r="W999" s="148"/>
      <c r="X999" s="148"/>
      <c r="Y999" s="148"/>
      <c r="AC999" s="148"/>
      <c r="AE999" s="326"/>
      <c r="AF999" s="301"/>
      <c r="AG999" s="148"/>
    </row>
    <row r="1000" spans="1:33" s="58" customFormat="1">
      <c r="A1000" s="51"/>
      <c r="B1000" s="51"/>
      <c r="C1000" s="51"/>
      <c r="D1000" s="51"/>
      <c r="E1000" s="64"/>
      <c r="F1000" s="65"/>
      <c r="G1000" s="65"/>
      <c r="H1000" s="65"/>
      <c r="I1000" s="292"/>
      <c r="J1000" s="292"/>
      <c r="K1000" s="148"/>
      <c r="L1000" s="148"/>
      <c r="M1000" s="148"/>
      <c r="N1000" s="148"/>
      <c r="O1000" s="148"/>
      <c r="P1000" s="148"/>
      <c r="Q1000" s="148"/>
      <c r="R1000" s="148"/>
      <c r="S1000" s="148"/>
      <c r="T1000" s="148"/>
      <c r="U1000" s="148"/>
      <c r="V1000" s="148"/>
      <c r="W1000" s="148"/>
      <c r="X1000" s="148"/>
      <c r="Y1000" s="148"/>
      <c r="AC1000" s="148"/>
      <c r="AE1000" s="326"/>
      <c r="AF1000" s="301"/>
      <c r="AG1000" s="148"/>
    </row>
    <row r="1001" spans="1:33" s="58" customFormat="1">
      <c r="A1001" s="51"/>
      <c r="B1001" s="51"/>
      <c r="C1001" s="51"/>
      <c r="D1001" s="51"/>
      <c r="E1001" s="64"/>
      <c r="F1001" s="65"/>
      <c r="G1001" s="65"/>
      <c r="H1001" s="65"/>
      <c r="I1001" s="292"/>
      <c r="J1001" s="292"/>
      <c r="K1001" s="148"/>
      <c r="L1001" s="148"/>
      <c r="M1001" s="148"/>
      <c r="N1001" s="148"/>
      <c r="O1001" s="148"/>
      <c r="P1001" s="148"/>
      <c r="Q1001" s="148"/>
      <c r="R1001" s="148"/>
      <c r="S1001" s="148"/>
      <c r="T1001" s="148"/>
      <c r="U1001" s="148"/>
      <c r="V1001" s="148"/>
      <c r="W1001" s="148"/>
      <c r="X1001" s="148"/>
      <c r="Y1001" s="148"/>
      <c r="AC1001" s="148"/>
      <c r="AE1001" s="326"/>
      <c r="AF1001" s="301"/>
      <c r="AG1001" s="148"/>
    </row>
    <row r="1002" spans="1:33" s="58" customFormat="1">
      <c r="A1002" s="51"/>
      <c r="B1002" s="51"/>
      <c r="C1002" s="51"/>
      <c r="D1002" s="51"/>
      <c r="E1002" s="64"/>
      <c r="F1002" s="65"/>
      <c r="G1002" s="65"/>
      <c r="H1002" s="65"/>
      <c r="I1002" s="292"/>
      <c r="J1002" s="292"/>
      <c r="K1002" s="148"/>
      <c r="L1002" s="148"/>
      <c r="M1002" s="148"/>
      <c r="N1002" s="148"/>
      <c r="O1002" s="148"/>
      <c r="P1002" s="148"/>
      <c r="Q1002" s="148"/>
      <c r="R1002" s="148"/>
      <c r="S1002" s="148"/>
      <c r="T1002" s="148"/>
      <c r="U1002" s="148"/>
      <c r="V1002" s="148"/>
      <c r="W1002" s="148"/>
      <c r="X1002" s="148"/>
      <c r="Y1002" s="148"/>
      <c r="AC1002" s="148"/>
      <c r="AE1002" s="326"/>
      <c r="AF1002" s="301"/>
      <c r="AG1002" s="148"/>
    </row>
    <row r="1003" spans="1:33" s="58" customFormat="1">
      <c r="A1003" s="51"/>
      <c r="B1003" s="51"/>
      <c r="C1003" s="51"/>
      <c r="D1003" s="51"/>
      <c r="E1003" s="64"/>
      <c r="F1003" s="65"/>
      <c r="G1003" s="65"/>
      <c r="H1003" s="65"/>
      <c r="I1003" s="292"/>
      <c r="J1003" s="292"/>
      <c r="K1003" s="148"/>
      <c r="L1003" s="148"/>
      <c r="M1003" s="148"/>
      <c r="N1003" s="148"/>
      <c r="O1003" s="148"/>
      <c r="P1003" s="148"/>
      <c r="Q1003" s="148"/>
      <c r="R1003" s="148"/>
      <c r="S1003" s="148"/>
      <c r="T1003" s="148"/>
      <c r="U1003" s="148"/>
      <c r="V1003" s="148"/>
      <c r="W1003" s="148"/>
      <c r="X1003" s="148"/>
      <c r="Y1003" s="148"/>
      <c r="AC1003" s="148"/>
      <c r="AE1003" s="326"/>
      <c r="AF1003" s="301"/>
      <c r="AG1003" s="148"/>
    </row>
    <row r="1004" spans="1:33" s="58" customFormat="1">
      <c r="A1004" s="51"/>
      <c r="B1004" s="51"/>
      <c r="C1004" s="51"/>
      <c r="D1004" s="51"/>
      <c r="E1004" s="64"/>
      <c r="F1004" s="65"/>
      <c r="G1004" s="65"/>
      <c r="H1004" s="65"/>
      <c r="I1004" s="292"/>
      <c r="J1004" s="292"/>
      <c r="K1004" s="148"/>
      <c r="L1004" s="148"/>
      <c r="M1004" s="148"/>
      <c r="N1004" s="148"/>
      <c r="O1004" s="148"/>
      <c r="P1004" s="148"/>
      <c r="Q1004" s="148"/>
      <c r="R1004" s="148"/>
      <c r="S1004" s="148"/>
      <c r="T1004" s="148"/>
      <c r="U1004" s="148"/>
      <c r="V1004" s="148"/>
      <c r="W1004" s="148"/>
      <c r="X1004" s="148"/>
      <c r="Y1004" s="148"/>
      <c r="AC1004" s="148"/>
      <c r="AE1004" s="326"/>
      <c r="AF1004" s="301"/>
      <c r="AG1004" s="148"/>
    </row>
    <row r="1005" spans="1:33" s="58" customFormat="1">
      <c r="A1005" s="51"/>
      <c r="B1005" s="51"/>
      <c r="C1005" s="51"/>
      <c r="D1005" s="51"/>
      <c r="E1005" s="64"/>
      <c r="F1005" s="65"/>
      <c r="G1005" s="65"/>
      <c r="H1005" s="65"/>
      <c r="I1005" s="292"/>
      <c r="J1005" s="292"/>
      <c r="K1005" s="148"/>
      <c r="L1005" s="148"/>
      <c r="M1005" s="148"/>
      <c r="N1005" s="148"/>
      <c r="O1005" s="148"/>
      <c r="P1005" s="148"/>
      <c r="Q1005" s="148"/>
      <c r="R1005" s="148"/>
      <c r="S1005" s="148"/>
      <c r="T1005" s="148"/>
      <c r="U1005" s="148"/>
      <c r="V1005" s="148"/>
      <c r="W1005" s="148"/>
      <c r="X1005" s="148"/>
      <c r="Y1005" s="148"/>
      <c r="AC1005" s="148"/>
      <c r="AE1005" s="326"/>
      <c r="AF1005" s="301"/>
      <c r="AG1005" s="148"/>
    </row>
    <row r="1006" spans="1:33" s="58" customFormat="1">
      <c r="A1006" s="51"/>
      <c r="B1006" s="51"/>
      <c r="C1006" s="51"/>
      <c r="D1006" s="51"/>
      <c r="E1006" s="64"/>
      <c r="F1006" s="65"/>
      <c r="G1006" s="65"/>
      <c r="H1006" s="65"/>
      <c r="I1006" s="292"/>
      <c r="J1006" s="292"/>
      <c r="K1006" s="148"/>
      <c r="L1006" s="148"/>
      <c r="M1006" s="148"/>
      <c r="N1006" s="148"/>
      <c r="O1006" s="148"/>
      <c r="P1006" s="148"/>
      <c r="Q1006" s="148"/>
      <c r="R1006" s="148"/>
      <c r="S1006" s="148"/>
      <c r="T1006" s="148"/>
      <c r="U1006" s="148"/>
      <c r="V1006" s="148"/>
      <c r="W1006" s="148"/>
      <c r="X1006" s="148"/>
      <c r="Y1006" s="148"/>
      <c r="AC1006" s="148"/>
      <c r="AE1006" s="326"/>
      <c r="AF1006" s="301"/>
      <c r="AG1006" s="148"/>
    </row>
    <row r="1007" spans="1:33" s="58" customFormat="1">
      <c r="A1007" s="51"/>
      <c r="B1007" s="51"/>
      <c r="C1007" s="51"/>
      <c r="D1007" s="51"/>
      <c r="E1007" s="64"/>
      <c r="F1007" s="65"/>
      <c r="G1007" s="65"/>
      <c r="H1007" s="65"/>
      <c r="I1007" s="292"/>
      <c r="J1007" s="292"/>
      <c r="K1007" s="148"/>
      <c r="L1007" s="148"/>
      <c r="M1007" s="148"/>
      <c r="N1007" s="148"/>
      <c r="O1007" s="148"/>
      <c r="P1007" s="148"/>
      <c r="Q1007" s="148"/>
      <c r="R1007" s="148"/>
      <c r="S1007" s="148"/>
      <c r="T1007" s="148"/>
      <c r="U1007" s="148"/>
      <c r="V1007" s="148"/>
      <c r="W1007" s="148"/>
      <c r="X1007" s="148"/>
      <c r="Y1007" s="148"/>
      <c r="AC1007" s="148"/>
      <c r="AE1007" s="326"/>
      <c r="AF1007" s="301"/>
      <c r="AG1007" s="148"/>
    </row>
    <row r="1008" spans="1:33" s="58" customFormat="1">
      <c r="A1008" s="51"/>
      <c r="B1008" s="51"/>
      <c r="C1008" s="51"/>
      <c r="D1008" s="51"/>
      <c r="E1008" s="64"/>
      <c r="F1008" s="65"/>
      <c r="G1008" s="65"/>
      <c r="H1008" s="65"/>
      <c r="I1008" s="292"/>
      <c r="J1008" s="292"/>
      <c r="K1008" s="148"/>
      <c r="L1008" s="148"/>
      <c r="M1008" s="148"/>
      <c r="N1008" s="148"/>
      <c r="O1008" s="148"/>
      <c r="P1008" s="148"/>
      <c r="Q1008" s="148"/>
      <c r="R1008" s="148"/>
      <c r="S1008" s="148"/>
      <c r="T1008" s="148"/>
      <c r="U1008" s="148"/>
      <c r="V1008" s="148"/>
      <c r="W1008" s="148"/>
      <c r="X1008" s="148"/>
      <c r="Y1008" s="148"/>
      <c r="AC1008" s="148"/>
      <c r="AE1008" s="326"/>
      <c r="AF1008" s="301"/>
      <c r="AG1008" s="148"/>
    </row>
    <row r="1009" spans="1:33" s="58" customFormat="1">
      <c r="A1009" s="51"/>
      <c r="B1009" s="51"/>
      <c r="C1009" s="51"/>
      <c r="D1009" s="51"/>
      <c r="E1009" s="64"/>
      <c r="F1009" s="65"/>
      <c r="G1009" s="65"/>
      <c r="H1009" s="65"/>
      <c r="I1009" s="292"/>
      <c r="J1009" s="292"/>
      <c r="K1009" s="148"/>
      <c r="L1009" s="148"/>
      <c r="M1009" s="148"/>
      <c r="N1009" s="148"/>
      <c r="O1009" s="148"/>
      <c r="P1009" s="148"/>
      <c r="Q1009" s="148"/>
      <c r="R1009" s="148"/>
      <c r="S1009" s="148"/>
      <c r="T1009" s="148"/>
      <c r="U1009" s="148"/>
      <c r="V1009" s="148"/>
      <c r="W1009" s="148"/>
      <c r="X1009" s="148"/>
      <c r="Y1009" s="148"/>
      <c r="AC1009" s="148"/>
      <c r="AE1009" s="326"/>
      <c r="AF1009" s="301"/>
      <c r="AG1009" s="148"/>
    </row>
    <row r="1010" spans="1:33" s="58" customFormat="1">
      <c r="A1010" s="51"/>
      <c r="B1010" s="51"/>
      <c r="C1010" s="51"/>
      <c r="D1010" s="51"/>
      <c r="E1010" s="64"/>
      <c r="F1010" s="65"/>
      <c r="G1010" s="65"/>
      <c r="H1010" s="65"/>
      <c r="I1010" s="292"/>
      <c r="J1010" s="292"/>
      <c r="K1010" s="148"/>
      <c r="L1010" s="148"/>
      <c r="M1010" s="148"/>
      <c r="N1010" s="148"/>
      <c r="O1010" s="148"/>
      <c r="P1010" s="148"/>
      <c r="Q1010" s="148"/>
      <c r="R1010" s="148"/>
      <c r="S1010" s="148"/>
      <c r="T1010" s="148"/>
      <c r="U1010" s="148"/>
      <c r="V1010" s="148"/>
      <c r="W1010" s="148"/>
      <c r="X1010" s="148"/>
      <c r="Y1010" s="148"/>
      <c r="AC1010" s="148"/>
      <c r="AE1010" s="326"/>
      <c r="AF1010" s="301"/>
      <c r="AG1010" s="148"/>
    </row>
    <row r="1011" spans="1:33" s="58" customFormat="1">
      <c r="A1011" s="51"/>
      <c r="B1011" s="51"/>
      <c r="C1011" s="51"/>
      <c r="D1011" s="51"/>
      <c r="E1011" s="64"/>
      <c r="F1011" s="65"/>
      <c r="G1011" s="65"/>
      <c r="H1011" s="65"/>
      <c r="I1011" s="292"/>
      <c r="J1011" s="292"/>
      <c r="K1011" s="148"/>
      <c r="L1011" s="148"/>
      <c r="M1011" s="148"/>
      <c r="N1011" s="148"/>
      <c r="O1011" s="148"/>
      <c r="P1011" s="148"/>
      <c r="Q1011" s="148"/>
      <c r="R1011" s="148"/>
      <c r="S1011" s="148"/>
      <c r="T1011" s="148"/>
      <c r="U1011" s="148"/>
      <c r="V1011" s="148"/>
      <c r="W1011" s="148"/>
      <c r="X1011" s="148"/>
      <c r="Y1011" s="148"/>
      <c r="AC1011" s="148"/>
      <c r="AE1011" s="326"/>
      <c r="AF1011" s="301"/>
      <c r="AG1011" s="148"/>
    </row>
    <row r="1012" spans="1:33" s="58" customFormat="1">
      <c r="A1012" s="51"/>
      <c r="B1012" s="51"/>
      <c r="C1012" s="51"/>
      <c r="D1012" s="51"/>
      <c r="E1012" s="64"/>
      <c r="F1012" s="65"/>
      <c r="G1012" s="65"/>
      <c r="H1012" s="65"/>
      <c r="I1012" s="292"/>
      <c r="J1012" s="292"/>
      <c r="K1012" s="148"/>
      <c r="L1012" s="148"/>
      <c r="M1012" s="148"/>
      <c r="N1012" s="148"/>
      <c r="O1012" s="148"/>
      <c r="P1012" s="148"/>
      <c r="Q1012" s="148"/>
      <c r="R1012" s="148"/>
      <c r="S1012" s="148"/>
      <c r="T1012" s="148"/>
      <c r="U1012" s="148"/>
      <c r="V1012" s="148"/>
      <c r="W1012" s="148"/>
      <c r="X1012" s="148"/>
      <c r="Y1012" s="148"/>
      <c r="AC1012" s="148"/>
      <c r="AE1012" s="326"/>
      <c r="AF1012" s="301"/>
      <c r="AG1012" s="148"/>
    </row>
  </sheetData>
  <autoFilter ref="A4:BA453"/>
  <mergeCells count="1">
    <mergeCell ref="M454:O454"/>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D135"/>
  <sheetViews>
    <sheetView workbookViewId="0">
      <selection sqref="A1:R1"/>
    </sheetView>
  </sheetViews>
  <sheetFormatPr defaultColWidth="8" defaultRowHeight="16.5"/>
  <cols>
    <col min="1" max="1" width="6.875" style="401" customWidth="1"/>
    <col min="2" max="2" width="14.625" style="401" customWidth="1"/>
    <col min="3" max="3" width="18.375" style="402" customWidth="1"/>
    <col min="4" max="4" width="9.625" style="402" customWidth="1"/>
    <col min="5" max="5" width="11.5" style="402" customWidth="1"/>
    <col min="6" max="6" width="16.625" style="402" customWidth="1"/>
    <col min="7" max="7" width="32.125" style="403" customWidth="1"/>
    <col min="8" max="8" width="26.625" style="388" hidden="1" customWidth="1"/>
    <col min="9" max="9" width="15.625" style="388" hidden="1" customWidth="1"/>
    <col min="10" max="10" width="11.125" style="402" hidden="1" customWidth="1"/>
    <col min="11" max="11" width="19.875" style="445" hidden="1" customWidth="1"/>
    <col min="12" max="12" width="15.625" style="446" hidden="1" customWidth="1"/>
    <col min="13" max="13" width="12.125" style="446" hidden="1" customWidth="1"/>
    <col min="14" max="14" width="15.5" style="389" hidden="1" customWidth="1"/>
    <col min="15" max="15" width="7.125" style="402" customWidth="1"/>
    <col min="16" max="16" width="11.125" style="444" customWidth="1"/>
    <col min="17" max="17" width="9.5" style="444" customWidth="1"/>
    <col min="18" max="18" width="16.625" style="444" customWidth="1"/>
    <col min="19" max="23" width="10.5" style="444" customWidth="1"/>
    <col min="24" max="25" width="14" style="444" customWidth="1"/>
    <col min="26" max="26" width="16.125" style="444" customWidth="1"/>
    <col min="27" max="28" width="20.375" style="444" customWidth="1"/>
    <col min="29" max="29" width="24.375" style="388" customWidth="1"/>
    <col min="30" max="30" width="21.625" style="390" customWidth="1"/>
    <col min="31" max="16384" width="8" style="390"/>
  </cols>
  <sheetData>
    <row r="1" spans="1:30" ht="25.5" customHeight="1">
      <c r="A1" s="727" t="s">
        <v>1148</v>
      </c>
      <c r="B1" s="727"/>
      <c r="C1" s="727"/>
      <c r="D1" s="727"/>
      <c r="E1" s="727"/>
      <c r="F1" s="727"/>
      <c r="G1" s="727"/>
      <c r="H1" s="727"/>
      <c r="I1" s="727"/>
      <c r="J1" s="727"/>
      <c r="K1" s="727"/>
      <c r="L1" s="727"/>
      <c r="M1" s="727"/>
      <c r="N1" s="727"/>
      <c r="O1" s="727"/>
      <c r="P1" s="727"/>
      <c r="Q1" s="727"/>
      <c r="R1" s="727"/>
      <c r="S1" s="387"/>
      <c r="T1" s="387"/>
      <c r="U1" s="387"/>
      <c r="V1" s="387"/>
      <c r="W1" s="387"/>
      <c r="X1" s="387"/>
      <c r="Y1" s="387"/>
      <c r="Z1" s="387"/>
      <c r="AA1" s="387"/>
      <c r="AB1" s="387"/>
      <c r="AD1" s="389">
        <v>1</v>
      </c>
    </row>
    <row r="2" spans="1:30" ht="32.25" customHeight="1">
      <c r="A2" s="727" t="s">
        <v>289</v>
      </c>
      <c r="B2" s="727"/>
      <c r="C2" s="727"/>
      <c r="D2" s="727"/>
      <c r="E2" s="727"/>
      <c r="F2" s="727"/>
      <c r="G2" s="727"/>
      <c r="H2" s="727"/>
      <c r="I2" s="727"/>
      <c r="J2" s="727"/>
      <c r="K2" s="727"/>
      <c r="L2" s="727"/>
      <c r="M2" s="727"/>
      <c r="N2" s="727"/>
      <c r="O2" s="727"/>
      <c r="P2" s="727"/>
      <c r="Q2" s="727"/>
      <c r="R2" s="727"/>
      <c r="S2" s="387"/>
      <c r="T2" s="387"/>
      <c r="U2" s="387"/>
      <c r="V2" s="387"/>
      <c r="W2" s="387"/>
      <c r="X2" s="387"/>
      <c r="Y2" s="387"/>
      <c r="Z2" s="387"/>
      <c r="AA2" s="387"/>
      <c r="AB2" s="387"/>
    </row>
    <row r="3" spans="1:30" ht="32.25" customHeight="1">
      <c r="A3" s="728" t="s">
        <v>1149</v>
      </c>
      <c r="B3" s="728"/>
      <c r="C3" s="728"/>
      <c r="D3" s="728"/>
      <c r="E3" s="728"/>
      <c r="F3" s="728"/>
      <c r="G3" s="728"/>
      <c r="H3" s="728"/>
      <c r="I3" s="728"/>
      <c r="J3" s="728"/>
      <c r="K3" s="728"/>
      <c r="L3" s="728"/>
      <c r="M3" s="728"/>
      <c r="N3" s="728"/>
      <c r="O3" s="728"/>
      <c r="P3" s="728"/>
      <c r="Q3" s="728"/>
      <c r="R3" s="728"/>
      <c r="S3" s="391"/>
      <c r="T3" s="391"/>
      <c r="U3" s="391"/>
      <c r="V3" s="391"/>
      <c r="W3" s="391"/>
      <c r="X3" s="391"/>
      <c r="Y3" s="391"/>
      <c r="Z3" s="391"/>
      <c r="AA3" s="391"/>
      <c r="AB3" s="391"/>
      <c r="AD3" s="392" t="s">
        <v>1149</v>
      </c>
    </row>
    <row r="4" spans="1:30" ht="32.25" hidden="1" customHeight="1">
      <c r="A4" s="393"/>
      <c r="B4" s="393"/>
      <c r="C4" s="394"/>
      <c r="D4" s="394"/>
      <c r="E4" s="394"/>
      <c r="F4" s="394"/>
      <c r="G4" s="395"/>
      <c r="H4" s="396"/>
      <c r="I4" s="396"/>
      <c r="J4" s="394"/>
      <c r="K4" s="394"/>
      <c r="L4" s="394"/>
      <c r="M4" s="394"/>
      <c r="N4" s="397"/>
      <c r="O4" s="394"/>
      <c r="P4" s="398"/>
      <c r="Q4" s="399"/>
      <c r="R4" s="398"/>
      <c r="S4" s="398"/>
      <c r="T4" s="398"/>
      <c r="U4" s="398"/>
      <c r="V4" s="398"/>
      <c r="W4" s="398"/>
      <c r="X4" s="398"/>
      <c r="Y4" s="398"/>
      <c r="Z4" s="398"/>
      <c r="AA4" s="398"/>
      <c r="AB4" s="398"/>
      <c r="AD4" s="400" t="s">
        <v>1150</v>
      </c>
    </row>
    <row r="5" spans="1:30">
      <c r="E5" s="402">
        <v>1</v>
      </c>
      <c r="F5" s="402">
        <v>2</v>
      </c>
      <c r="G5" s="402">
        <v>3</v>
      </c>
      <c r="H5" s="402">
        <v>4</v>
      </c>
      <c r="I5" s="402">
        <v>5</v>
      </c>
      <c r="J5" s="402">
        <v>6</v>
      </c>
      <c r="K5" s="402">
        <v>7</v>
      </c>
      <c r="L5" s="402">
        <v>8</v>
      </c>
      <c r="M5" s="402">
        <v>9</v>
      </c>
      <c r="N5" s="402">
        <v>10</v>
      </c>
      <c r="O5" s="402">
        <v>11</v>
      </c>
      <c r="P5" s="402">
        <v>12</v>
      </c>
      <c r="Q5" s="402">
        <v>13</v>
      </c>
      <c r="R5" s="402">
        <v>14</v>
      </c>
      <c r="S5" s="402">
        <v>15</v>
      </c>
      <c r="T5" s="402">
        <v>16</v>
      </c>
      <c r="U5" s="402">
        <v>17</v>
      </c>
      <c r="V5" s="402">
        <v>18</v>
      </c>
      <c r="W5" s="402">
        <v>19</v>
      </c>
      <c r="X5" s="402">
        <v>20</v>
      </c>
      <c r="Y5" s="402">
        <v>21</v>
      </c>
      <c r="Z5" s="402">
        <v>22</v>
      </c>
      <c r="AA5" s="402">
        <v>23</v>
      </c>
      <c r="AB5" s="402">
        <v>24</v>
      </c>
      <c r="AC5" s="402">
        <v>25</v>
      </c>
      <c r="AD5" s="402">
        <v>15</v>
      </c>
    </row>
    <row r="6" spans="1:30" s="412" customFormat="1" ht="73.5" customHeight="1">
      <c r="A6" s="404" t="s">
        <v>1151</v>
      </c>
      <c r="B6" s="405" t="s">
        <v>1152</v>
      </c>
      <c r="C6" s="406"/>
      <c r="D6" s="407" t="s">
        <v>1153</v>
      </c>
      <c r="E6" s="407"/>
      <c r="F6" s="407" t="s">
        <v>1119</v>
      </c>
      <c r="G6" s="406" t="s">
        <v>1</v>
      </c>
      <c r="H6" s="406" t="s">
        <v>1154</v>
      </c>
      <c r="I6" s="344" t="s">
        <v>1155</v>
      </c>
      <c r="J6" s="406" t="s">
        <v>1156</v>
      </c>
      <c r="K6" s="406" t="s">
        <v>1157</v>
      </c>
      <c r="L6" s="406" t="s">
        <v>480</v>
      </c>
      <c r="M6" s="406" t="s">
        <v>1158</v>
      </c>
      <c r="N6" s="406" t="s">
        <v>1159</v>
      </c>
      <c r="O6" s="406" t="s">
        <v>1160</v>
      </c>
      <c r="P6" s="408" t="s">
        <v>1161</v>
      </c>
      <c r="Q6" s="408" t="s">
        <v>1162</v>
      </c>
      <c r="R6" s="408" t="s">
        <v>1163</v>
      </c>
      <c r="S6" s="408" t="s">
        <v>1164</v>
      </c>
      <c r="T6" s="408" t="s">
        <v>1165</v>
      </c>
      <c r="U6" s="408" t="s">
        <v>1166</v>
      </c>
      <c r="V6" s="408" t="s">
        <v>1167</v>
      </c>
      <c r="W6" s="409" t="s">
        <v>1168</v>
      </c>
      <c r="X6" s="408"/>
      <c r="Y6" s="410" t="s">
        <v>1169</v>
      </c>
      <c r="Z6" s="411" t="s">
        <v>1170</v>
      </c>
      <c r="AA6" s="408" t="s">
        <v>1170</v>
      </c>
      <c r="AB6" s="408"/>
      <c r="AC6" s="406" t="s">
        <v>1171</v>
      </c>
      <c r="AD6" s="406" t="s">
        <v>199</v>
      </c>
    </row>
    <row r="7" spans="1:30" ht="23.25" hidden="1" customHeight="1">
      <c r="A7" s="413" t="s">
        <v>135</v>
      </c>
      <c r="B7" s="413" t="s">
        <v>196</v>
      </c>
      <c r="C7" s="414"/>
      <c r="D7" s="415" t="s">
        <v>136</v>
      </c>
      <c r="E7" s="415"/>
      <c r="F7" s="415"/>
      <c r="G7" s="415" t="s">
        <v>137</v>
      </c>
      <c r="H7" s="415" t="s">
        <v>138</v>
      </c>
      <c r="I7" s="415" t="s">
        <v>291</v>
      </c>
      <c r="J7" s="415" t="s">
        <v>200</v>
      </c>
      <c r="K7" s="415" t="s">
        <v>201</v>
      </c>
      <c r="L7" s="415" t="s">
        <v>202</v>
      </c>
      <c r="M7" s="415" t="s">
        <v>219</v>
      </c>
      <c r="N7" s="415" t="s">
        <v>204</v>
      </c>
      <c r="O7" s="415" t="s">
        <v>237</v>
      </c>
      <c r="P7" s="416">
        <v>1</v>
      </c>
      <c r="Q7" s="417">
        <v>2</v>
      </c>
      <c r="R7" s="416" t="s">
        <v>1172</v>
      </c>
      <c r="S7" s="416"/>
      <c r="T7" s="416"/>
      <c r="U7" s="416"/>
      <c r="V7" s="416"/>
      <c r="W7" s="416"/>
      <c r="X7" s="416"/>
      <c r="Y7" s="416" t="s">
        <v>1161</v>
      </c>
      <c r="Z7" s="416" t="s">
        <v>1173</v>
      </c>
      <c r="AA7" s="416" t="s">
        <v>1161</v>
      </c>
      <c r="AB7" s="416" t="s">
        <v>1173</v>
      </c>
      <c r="AC7" s="418">
        <v>4</v>
      </c>
      <c r="AD7" s="419"/>
    </row>
    <row r="8" spans="1:30" ht="30.75" hidden="1" customHeight="1">
      <c r="A8" s="420" t="s">
        <v>6</v>
      </c>
      <c r="B8" s="421" t="s">
        <v>7</v>
      </c>
      <c r="C8" s="422"/>
      <c r="D8" s="422"/>
      <c r="E8" s="422"/>
      <c r="F8" s="422"/>
      <c r="G8" s="423"/>
      <c r="H8" s="424"/>
      <c r="I8" s="424"/>
      <c r="J8" s="425"/>
      <c r="K8" s="425"/>
      <c r="L8" s="426"/>
      <c r="M8" s="427"/>
      <c r="N8" s="428"/>
      <c r="O8" s="414"/>
      <c r="P8" s="426"/>
      <c r="Q8" s="429"/>
      <c r="R8" s="426"/>
      <c r="S8" s="426"/>
      <c r="T8" s="426"/>
      <c r="U8" s="426"/>
      <c r="V8" s="426"/>
      <c r="W8" s="426"/>
      <c r="X8" s="426"/>
      <c r="Y8" s="426"/>
      <c r="Z8" s="426"/>
      <c r="AA8" s="426"/>
      <c r="AB8" s="426"/>
      <c r="AC8" s="418"/>
      <c r="AD8" s="419"/>
    </row>
    <row r="9" spans="1:30" ht="51" hidden="1" customHeight="1">
      <c r="A9" s="430">
        <v>1</v>
      </c>
      <c r="B9" s="430" t="s">
        <v>1174</v>
      </c>
      <c r="C9" s="431" t="s">
        <v>1174</v>
      </c>
      <c r="D9" s="428" t="s">
        <v>139</v>
      </c>
      <c r="E9" s="428" t="s">
        <v>292</v>
      </c>
      <c r="F9" s="428" t="s">
        <v>1175</v>
      </c>
      <c r="G9" s="432" t="s">
        <v>8</v>
      </c>
      <c r="H9" s="418" t="s">
        <v>1176</v>
      </c>
      <c r="I9" s="418" t="s">
        <v>1176</v>
      </c>
      <c r="J9" s="418" t="s">
        <v>1177</v>
      </c>
      <c r="K9" s="418" t="s">
        <v>1178</v>
      </c>
      <c r="L9" s="418" t="s">
        <v>1179</v>
      </c>
      <c r="M9" s="418" t="s">
        <v>1180</v>
      </c>
      <c r="N9" s="418" t="s">
        <v>1181</v>
      </c>
      <c r="O9" s="418" t="s">
        <v>3</v>
      </c>
      <c r="P9" s="418">
        <v>14340</v>
      </c>
      <c r="Q9" s="418">
        <v>843</v>
      </c>
      <c r="R9" s="433">
        <v>12088620</v>
      </c>
      <c r="S9" s="433">
        <v>1200</v>
      </c>
      <c r="T9" s="433">
        <v>1200</v>
      </c>
      <c r="U9" s="433"/>
      <c r="V9" s="433">
        <v>1200</v>
      </c>
      <c r="W9" s="433">
        <v>1200</v>
      </c>
      <c r="X9" s="433"/>
      <c r="Y9" s="433">
        <f>SUM(S9:X9)</f>
        <v>4800</v>
      </c>
      <c r="Z9" s="433">
        <f>P9-Y9</f>
        <v>9540</v>
      </c>
      <c r="AA9" s="433">
        <f>P9-SUM(S9:X9)</f>
        <v>9540</v>
      </c>
      <c r="AB9" s="433"/>
      <c r="AC9" s="418" t="s">
        <v>1182</v>
      </c>
      <c r="AD9" s="419"/>
    </row>
    <row r="10" spans="1:30" ht="49.5" hidden="1">
      <c r="A10" s="430">
        <v>2</v>
      </c>
      <c r="B10" s="430" t="s">
        <v>1183</v>
      </c>
      <c r="C10" s="431" t="s">
        <v>1183</v>
      </c>
      <c r="D10" s="428" t="s">
        <v>140</v>
      </c>
      <c r="E10" s="428" t="s">
        <v>293</v>
      </c>
      <c r="F10" s="428" t="s">
        <v>1184</v>
      </c>
      <c r="G10" s="432" t="s">
        <v>9</v>
      </c>
      <c r="H10" s="418" t="s">
        <v>1185</v>
      </c>
      <c r="I10" s="418" t="s">
        <v>1186</v>
      </c>
      <c r="J10" s="418" t="s">
        <v>1187</v>
      </c>
      <c r="K10" s="418" t="s">
        <v>1188</v>
      </c>
      <c r="L10" s="418" t="s">
        <v>1189</v>
      </c>
      <c r="M10" s="418" t="s">
        <v>1190</v>
      </c>
      <c r="N10" s="418" t="s">
        <v>1191</v>
      </c>
      <c r="O10" s="418" t="s">
        <v>3</v>
      </c>
      <c r="P10" s="418">
        <v>5870</v>
      </c>
      <c r="Q10" s="418">
        <v>518</v>
      </c>
      <c r="R10" s="433">
        <v>3040660</v>
      </c>
      <c r="S10" s="433">
        <v>500</v>
      </c>
      <c r="T10" s="433"/>
      <c r="U10" s="433">
        <v>500</v>
      </c>
      <c r="V10" s="433"/>
      <c r="W10" s="433">
        <v>200</v>
      </c>
      <c r="X10" s="433"/>
      <c r="Y10" s="433">
        <f t="shared" ref="Y10:Y30" si="0">SUM(S10:X10)</f>
        <v>1200</v>
      </c>
      <c r="Z10" s="433">
        <f t="shared" ref="Z10:Z30" si="1">P10-Y10</f>
        <v>4670</v>
      </c>
      <c r="AA10" s="433">
        <f t="shared" ref="AA10:AA73" si="2">P10-SUM(S10:X10)</f>
        <v>4670</v>
      </c>
      <c r="AB10" s="433"/>
      <c r="AC10" s="418" t="s">
        <v>1192</v>
      </c>
      <c r="AD10" s="419"/>
    </row>
    <row r="11" spans="1:30" ht="49.5" hidden="1">
      <c r="A11" s="430">
        <v>3</v>
      </c>
      <c r="B11" s="430" t="s">
        <v>1193</v>
      </c>
      <c r="C11" s="431" t="s">
        <v>1193</v>
      </c>
      <c r="D11" s="428" t="s">
        <v>141</v>
      </c>
      <c r="E11" s="428" t="s">
        <v>294</v>
      </c>
      <c r="F11" s="428" t="s">
        <v>1194</v>
      </c>
      <c r="G11" s="432" t="s">
        <v>246</v>
      </c>
      <c r="H11" s="418" t="s">
        <v>1185</v>
      </c>
      <c r="I11" s="418" t="s">
        <v>1186</v>
      </c>
      <c r="J11" s="418" t="s">
        <v>1195</v>
      </c>
      <c r="K11" s="418" t="s">
        <v>1188</v>
      </c>
      <c r="L11" s="418" t="s">
        <v>1189</v>
      </c>
      <c r="M11" s="418" t="s">
        <v>1190</v>
      </c>
      <c r="N11" s="418" t="s">
        <v>1191</v>
      </c>
      <c r="O11" s="418" t="s">
        <v>3</v>
      </c>
      <c r="P11" s="418">
        <v>3188</v>
      </c>
      <c r="Q11" s="418">
        <v>518</v>
      </c>
      <c r="R11" s="433">
        <v>1651384</v>
      </c>
      <c r="S11" s="433"/>
      <c r="T11" s="433"/>
      <c r="U11" s="433"/>
      <c r="V11" s="433"/>
      <c r="W11" s="433"/>
      <c r="X11" s="433"/>
      <c r="Y11" s="433">
        <f t="shared" si="0"/>
        <v>0</v>
      </c>
      <c r="Z11" s="433">
        <f t="shared" si="1"/>
        <v>3188</v>
      </c>
      <c r="AA11" s="433">
        <f t="shared" si="2"/>
        <v>3188</v>
      </c>
      <c r="AB11" s="433"/>
      <c r="AC11" s="418" t="s">
        <v>1192</v>
      </c>
      <c r="AD11" s="419"/>
    </row>
    <row r="12" spans="1:30" ht="49.5" hidden="1">
      <c r="A12" s="430">
        <v>4</v>
      </c>
      <c r="B12" s="430" t="s">
        <v>1196</v>
      </c>
      <c r="C12" s="431" t="s">
        <v>1196</v>
      </c>
      <c r="D12" s="428" t="s">
        <v>142</v>
      </c>
      <c r="E12" s="428" t="s">
        <v>295</v>
      </c>
      <c r="F12" s="428" t="s">
        <v>1197</v>
      </c>
      <c r="G12" s="432" t="s">
        <v>10</v>
      </c>
      <c r="H12" s="418" t="s">
        <v>1198</v>
      </c>
      <c r="I12" s="418" t="s">
        <v>1186</v>
      </c>
      <c r="J12" s="418" t="s">
        <v>1199</v>
      </c>
      <c r="K12" s="418" t="s">
        <v>1188</v>
      </c>
      <c r="L12" s="418" t="s">
        <v>1189</v>
      </c>
      <c r="M12" s="418" t="s">
        <v>1190</v>
      </c>
      <c r="N12" s="418" t="s">
        <v>1191</v>
      </c>
      <c r="O12" s="418" t="s">
        <v>3</v>
      </c>
      <c r="P12" s="418">
        <v>1320</v>
      </c>
      <c r="Q12" s="418">
        <v>1250</v>
      </c>
      <c r="R12" s="433">
        <v>1650000</v>
      </c>
      <c r="S12" s="433">
        <v>300</v>
      </c>
      <c r="T12" s="433"/>
      <c r="U12" s="433"/>
      <c r="V12" s="433">
        <v>200</v>
      </c>
      <c r="W12" s="433">
        <v>200</v>
      </c>
      <c r="X12" s="433"/>
      <c r="Y12" s="433">
        <f t="shared" si="0"/>
        <v>700</v>
      </c>
      <c r="Z12" s="433">
        <f t="shared" si="1"/>
        <v>620</v>
      </c>
      <c r="AA12" s="433">
        <f t="shared" si="2"/>
        <v>620</v>
      </c>
      <c r="AB12" s="433"/>
      <c r="AC12" s="418" t="s">
        <v>1192</v>
      </c>
      <c r="AD12" s="419"/>
    </row>
    <row r="13" spans="1:30" ht="46.5" hidden="1" customHeight="1">
      <c r="A13" s="430">
        <v>5</v>
      </c>
      <c r="B13" s="430" t="s">
        <v>1200</v>
      </c>
      <c r="C13" s="431" t="s">
        <v>1200</v>
      </c>
      <c r="D13" s="428" t="s">
        <v>143</v>
      </c>
      <c r="E13" s="428" t="s">
        <v>297</v>
      </c>
      <c r="F13" s="428" t="s">
        <v>1201</v>
      </c>
      <c r="G13" s="432" t="s">
        <v>11</v>
      </c>
      <c r="H13" s="418" t="s">
        <v>1202</v>
      </c>
      <c r="I13" s="418" t="s">
        <v>1203</v>
      </c>
      <c r="J13" s="418" t="s">
        <v>1203</v>
      </c>
      <c r="K13" s="418" t="s">
        <v>1204</v>
      </c>
      <c r="L13" s="418" t="s">
        <v>1205</v>
      </c>
      <c r="M13" s="418">
        <v>2024</v>
      </c>
      <c r="N13" s="418" t="s">
        <v>1206</v>
      </c>
      <c r="O13" s="418" t="s">
        <v>3</v>
      </c>
      <c r="P13" s="418">
        <v>25000</v>
      </c>
      <c r="Q13" s="418">
        <v>462</v>
      </c>
      <c r="R13" s="433">
        <v>11550000</v>
      </c>
      <c r="S13" s="433">
        <v>3000</v>
      </c>
      <c r="T13" s="433"/>
      <c r="U13" s="433"/>
      <c r="V13" s="433">
        <v>3000</v>
      </c>
      <c r="W13" s="433">
        <v>6000</v>
      </c>
      <c r="X13" s="433"/>
      <c r="Y13" s="433">
        <f t="shared" si="0"/>
        <v>12000</v>
      </c>
      <c r="Z13" s="433">
        <f t="shared" si="1"/>
        <v>13000</v>
      </c>
      <c r="AA13" s="433">
        <f t="shared" si="2"/>
        <v>13000</v>
      </c>
      <c r="AB13" s="433"/>
      <c r="AC13" s="418" t="s">
        <v>1207</v>
      </c>
      <c r="AD13" s="419"/>
    </row>
    <row r="14" spans="1:30" ht="49.5" hidden="1">
      <c r="A14" s="430">
        <v>6</v>
      </c>
      <c r="B14" s="430" t="s">
        <v>1208</v>
      </c>
      <c r="C14" s="431" t="s">
        <v>1208</v>
      </c>
      <c r="D14" s="428" t="s">
        <v>144</v>
      </c>
      <c r="E14" s="428" t="s">
        <v>298</v>
      </c>
      <c r="F14" s="428" t="s">
        <v>1209</v>
      </c>
      <c r="G14" s="432" t="s">
        <v>12</v>
      </c>
      <c r="H14" s="418" t="s">
        <v>1210</v>
      </c>
      <c r="I14" s="418" t="s">
        <v>1210</v>
      </c>
      <c r="J14" s="418" t="s">
        <v>1211</v>
      </c>
      <c r="K14" s="418" t="s">
        <v>1178</v>
      </c>
      <c r="L14" s="418" t="s">
        <v>1179</v>
      </c>
      <c r="M14" s="418" t="s">
        <v>1180</v>
      </c>
      <c r="N14" s="418" t="s">
        <v>1212</v>
      </c>
      <c r="O14" s="418" t="s">
        <v>3</v>
      </c>
      <c r="P14" s="418">
        <v>7600</v>
      </c>
      <c r="Q14" s="418">
        <v>570</v>
      </c>
      <c r="R14" s="433">
        <v>4332000</v>
      </c>
      <c r="S14" s="433"/>
      <c r="T14" s="433">
        <v>900</v>
      </c>
      <c r="U14" s="433"/>
      <c r="V14" s="433"/>
      <c r="W14" s="433"/>
      <c r="X14" s="433"/>
      <c r="Y14" s="433">
        <f t="shared" si="0"/>
        <v>900</v>
      </c>
      <c r="Z14" s="433">
        <f t="shared" si="1"/>
        <v>6700</v>
      </c>
      <c r="AA14" s="433">
        <f t="shared" si="2"/>
        <v>6700</v>
      </c>
      <c r="AB14" s="433"/>
      <c r="AC14" s="418" t="s">
        <v>1182</v>
      </c>
      <c r="AD14" s="419"/>
    </row>
    <row r="15" spans="1:30" ht="49.5" hidden="1">
      <c r="A15" s="430">
        <v>7</v>
      </c>
      <c r="B15" s="430" t="s">
        <v>1213</v>
      </c>
      <c r="C15" s="431" t="s">
        <v>1213</v>
      </c>
      <c r="D15" s="428" t="s">
        <v>145</v>
      </c>
      <c r="E15" s="428" t="s">
        <v>299</v>
      </c>
      <c r="F15" s="428" t="s">
        <v>1214</v>
      </c>
      <c r="G15" s="432" t="s">
        <v>13</v>
      </c>
      <c r="H15" s="418" t="s">
        <v>1215</v>
      </c>
      <c r="I15" s="418" t="s">
        <v>1186</v>
      </c>
      <c r="J15" s="418" t="s">
        <v>1216</v>
      </c>
      <c r="K15" s="418" t="s">
        <v>1188</v>
      </c>
      <c r="L15" s="418" t="s">
        <v>1189</v>
      </c>
      <c r="M15" s="418" t="s">
        <v>1190</v>
      </c>
      <c r="N15" s="418" t="s">
        <v>1191</v>
      </c>
      <c r="O15" s="418" t="s">
        <v>3</v>
      </c>
      <c r="P15" s="418">
        <v>121479</v>
      </c>
      <c r="Q15" s="418">
        <v>525</v>
      </c>
      <c r="R15" s="433">
        <v>63776475</v>
      </c>
      <c r="S15" s="433">
        <v>5400</v>
      </c>
      <c r="T15" s="433">
        <f>5400+1800</f>
        <v>7200</v>
      </c>
      <c r="U15" s="433">
        <v>15000</v>
      </c>
      <c r="V15" s="433">
        <v>15000</v>
      </c>
      <c r="W15" s="433">
        <v>5000</v>
      </c>
      <c r="X15" s="433"/>
      <c r="Y15" s="433">
        <f t="shared" si="0"/>
        <v>47600</v>
      </c>
      <c r="Z15" s="433">
        <f t="shared" si="1"/>
        <v>73879</v>
      </c>
      <c r="AA15" s="433">
        <f t="shared" si="2"/>
        <v>73879</v>
      </c>
      <c r="AB15" s="433"/>
      <c r="AC15" s="418" t="s">
        <v>1192</v>
      </c>
      <c r="AD15" s="419"/>
    </row>
    <row r="16" spans="1:30" ht="49.5" hidden="1">
      <c r="A16" s="430">
        <v>8</v>
      </c>
      <c r="B16" s="430" t="s">
        <v>1217</v>
      </c>
      <c r="C16" s="431" t="s">
        <v>1217</v>
      </c>
      <c r="D16" s="428" t="s">
        <v>146</v>
      </c>
      <c r="E16" s="428" t="s">
        <v>300</v>
      </c>
      <c r="F16" s="428" t="s">
        <v>1218</v>
      </c>
      <c r="G16" s="432" t="s">
        <v>14</v>
      </c>
      <c r="H16" s="418" t="s">
        <v>1219</v>
      </c>
      <c r="I16" s="418" t="s">
        <v>1219</v>
      </c>
      <c r="J16" s="418" t="s">
        <v>1220</v>
      </c>
      <c r="K16" s="418" t="s">
        <v>1178</v>
      </c>
      <c r="L16" s="418" t="s">
        <v>1179</v>
      </c>
      <c r="M16" s="418" t="s">
        <v>1180</v>
      </c>
      <c r="N16" s="418" t="s">
        <v>1221</v>
      </c>
      <c r="O16" s="418" t="s">
        <v>3</v>
      </c>
      <c r="P16" s="418">
        <v>491</v>
      </c>
      <c r="Q16" s="418">
        <v>3370</v>
      </c>
      <c r="R16" s="433">
        <v>1654670</v>
      </c>
      <c r="S16" s="433"/>
      <c r="T16" s="433"/>
      <c r="U16" s="433"/>
      <c r="V16" s="433"/>
      <c r="W16" s="433"/>
      <c r="X16" s="433"/>
      <c r="Y16" s="433">
        <f t="shared" si="0"/>
        <v>0</v>
      </c>
      <c r="Z16" s="433">
        <f t="shared" si="1"/>
        <v>491</v>
      </c>
      <c r="AA16" s="433">
        <f t="shared" si="2"/>
        <v>491</v>
      </c>
      <c r="AB16" s="433"/>
      <c r="AC16" s="418" t="s">
        <v>1182</v>
      </c>
      <c r="AD16" s="419"/>
    </row>
    <row r="17" spans="1:30" ht="49.5" hidden="1">
      <c r="A17" s="430">
        <v>9</v>
      </c>
      <c r="B17" s="430" t="s">
        <v>1222</v>
      </c>
      <c r="C17" s="431" t="s">
        <v>1222</v>
      </c>
      <c r="D17" s="428" t="s">
        <v>147</v>
      </c>
      <c r="E17" s="428" t="s">
        <v>302</v>
      </c>
      <c r="F17" s="428" t="s">
        <v>1223</v>
      </c>
      <c r="G17" s="432" t="s">
        <v>15</v>
      </c>
      <c r="H17" s="418" t="s">
        <v>1224</v>
      </c>
      <c r="I17" s="418" t="s">
        <v>1224</v>
      </c>
      <c r="J17" s="418" t="s">
        <v>1225</v>
      </c>
      <c r="K17" s="418" t="s">
        <v>1178</v>
      </c>
      <c r="L17" s="418" t="s">
        <v>1179</v>
      </c>
      <c r="M17" s="418" t="s">
        <v>1180</v>
      </c>
      <c r="N17" s="418" t="s">
        <v>1221</v>
      </c>
      <c r="O17" s="418" t="s">
        <v>3</v>
      </c>
      <c r="P17" s="418">
        <v>41</v>
      </c>
      <c r="Q17" s="418">
        <v>3450</v>
      </c>
      <c r="R17" s="433">
        <v>141450</v>
      </c>
      <c r="S17" s="433"/>
      <c r="T17" s="433"/>
      <c r="U17" s="433"/>
      <c r="V17" s="433"/>
      <c r="W17" s="433"/>
      <c r="X17" s="433"/>
      <c r="Y17" s="433">
        <f t="shared" si="0"/>
        <v>0</v>
      </c>
      <c r="Z17" s="433">
        <f t="shared" si="1"/>
        <v>41</v>
      </c>
      <c r="AA17" s="433">
        <f t="shared" si="2"/>
        <v>41</v>
      </c>
      <c r="AB17" s="433"/>
      <c r="AC17" s="418" t="s">
        <v>1182</v>
      </c>
      <c r="AD17" s="419" t="s">
        <v>1226</v>
      </c>
    </row>
    <row r="18" spans="1:30" ht="54.75" hidden="1" customHeight="1">
      <c r="A18" s="430">
        <v>10</v>
      </c>
      <c r="B18" s="430" t="s">
        <v>1227</v>
      </c>
      <c r="C18" s="431" t="s">
        <v>1227</v>
      </c>
      <c r="D18" s="428" t="s">
        <v>148</v>
      </c>
      <c r="E18" s="428" t="s">
        <v>303</v>
      </c>
      <c r="F18" s="428" t="s">
        <v>1228</v>
      </c>
      <c r="G18" s="432" t="s">
        <v>16</v>
      </c>
      <c r="H18" s="418" t="s">
        <v>1229</v>
      </c>
      <c r="I18" s="418" t="s">
        <v>1203</v>
      </c>
      <c r="J18" s="418" t="s">
        <v>1203</v>
      </c>
      <c r="K18" s="418" t="s">
        <v>1204</v>
      </c>
      <c r="L18" s="418" t="s">
        <v>1205</v>
      </c>
      <c r="M18" s="418">
        <v>2024</v>
      </c>
      <c r="N18" s="418" t="s">
        <v>1230</v>
      </c>
      <c r="O18" s="418" t="s">
        <v>3</v>
      </c>
      <c r="P18" s="418">
        <v>100000</v>
      </c>
      <c r="Q18" s="418">
        <v>693</v>
      </c>
      <c r="R18" s="433">
        <v>69300000</v>
      </c>
      <c r="S18" s="433">
        <v>6400</v>
      </c>
      <c r="T18" s="433">
        <v>3200</v>
      </c>
      <c r="U18" s="433">
        <f>3200+3200</f>
        <v>6400</v>
      </c>
      <c r="V18" s="433">
        <v>6400</v>
      </c>
      <c r="W18" s="433">
        <v>12800</v>
      </c>
      <c r="X18" s="433"/>
      <c r="Y18" s="433">
        <f t="shared" si="0"/>
        <v>35200</v>
      </c>
      <c r="Z18" s="433">
        <f t="shared" si="1"/>
        <v>64800</v>
      </c>
      <c r="AA18" s="433">
        <f t="shared" si="2"/>
        <v>64800</v>
      </c>
      <c r="AB18" s="433"/>
      <c r="AC18" s="418" t="s">
        <v>1207</v>
      </c>
      <c r="AD18" s="419"/>
    </row>
    <row r="19" spans="1:30" ht="33" hidden="1">
      <c r="A19" s="430">
        <v>11</v>
      </c>
      <c r="B19" s="430" t="s">
        <v>1231</v>
      </c>
      <c r="C19" s="431" t="s">
        <v>1231</v>
      </c>
      <c r="D19" s="428" t="s">
        <v>149</v>
      </c>
      <c r="E19" s="428" t="s">
        <v>304</v>
      </c>
      <c r="F19" s="428" t="s">
        <v>1232</v>
      </c>
      <c r="G19" s="432" t="s">
        <v>17</v>
      </c>
      <c r="H19" s="434" t="s">
        <v>1233</v>
      </c>
      <c r="I19" s="418" t="s">
        <v>1234</v>
      </c>
      <c r="J19" s="418" t="s">
        <v>1235</v>
      </c>
      <c r="K19" s="418" t="s">
        <v>1236</v>
      </c>
      <c r="L19" s="418" t="s">
        <v>1237</v>
      </c>
      <c r="M19" s="418" t="s">
        <v>1180</v>
      </c>
      <c r="N19" s="418" t="s">
        <v>1238</v>
      </c>
      <c r="O19" s="418" t="s">
        <v>3</v>
      </c>
      <c r="P19" s="418">
        <v>13902</v>
      </c>
      <c r="Q19" s="418">
        <v>205</v>
      </c>
      <c r="R19" s="433">
        <v>2849910</v>
      </c>
      <c r="S19" s="433">
        <v>500</v>
      </c>
      <c r="T19" s="433">
        <v>1000</v>
      </c>
      <c r="U19" s="433">
        <v>1000</v>
      </c>
      <c r="V19" s="433">
        <v>1000</v>
      </c>
      <c r="W19" s="433">
        <v>500</v>
      </c>
      <c r="X19" s="433"/>
      <c r="Y19" s="433">
        <f t="shared" si="0"/>
        <v>4000</v>
      </c>
      <c r="Z19" s="433">
        <f t="shared" si="1"/>
        <v>9902</v>
      </c>
      <c r="AA19" s="433">
        <f t="shared" si="2"/>
        <v>9902</v>
      </c>
      <c r="AB19" s="433"/>
      <c r="AC19" s="418" t="s">
        <v>1239</v>
      </c>
      <c r="AD19" s="419"/>
    </row>
    <row r="20" spans="1:30" ht="115.5" hidden="1">
      <c r="A20" s="430">
        <v>12</v>
      </c>
      <c r="B20" s="430" t="s">
        <v>1240</v>
      </c>
      <c r="C20" s="431" t="s">
        <v>1240</v>
      </c>
      <c r="D20" s="428" t="s">
        <v>150</v>
      </c>
      <c r="E20" s="428" t="s">
        <v>307</v>
      </c>
      <c r="F20" s="428" t="s">
        <v>1241</v>
      </c>
      <c r="G20" s="432" t="s">
        <v>18</v>
      </c>
      <c r="H20" s="418" t="s">
        <v>1242</v>
      </c>
      <c r="I20" s="418" t="s">
        <v>1186</v>
      </c>
      <c r="J20" s="418" t="s">
        <v>1243</v>
      </c>
      <c r="K20" s="418" t="s">
        <v>1244</v>
      </c>
      <c r="L20" s="418" t="s">
        <v>1189</v>
      </c>
      <c r="M20" s="418" t="s">
        <v>1190</v>
      </c>
      <c r="N20" s="418" t="s">
        <v>1191</v>
      </c>
      <c r="O20" s="418" t="s">
        <v>3</v>
      </c>
      <c r="P20" s="418">
        <v>1500</v>
      </c>
      <c r="Q20" s="418">
        <v>212</v>
      </c>
      <c r="R20" s="433">
        <v>318000</v>
      </c>
      <c r="S20" s="433">
        <v>500</v>
      </c>
      <c r="T20" s="433"/>
      <c r="U20" s="433"/>
      <c r="V20" s="433"/>
      <c r="W20" s="433"/>
      <c r="X20" s="433"/>
      <c r="Y20" s="433">
        <f t="shared" si="0"/>
        <v>500</v>
      </c>
      <c r="Z20" s="433">
        <f t="shared" si="1"/>
        <v>1000</v>
      </c>
      <c r="AA20" s="433">
        <f t="shared" si="2"/>
        <v>1000</v>
      </c>
      <c r="AB20" s="433"/>
      <c r="AC20" s="418" t="s">
        <v>1192</v>
      </c>
      <c r="AD20" s="419"/>
    </row>
    <row r="21" spans="1:30" ht="49.5" hidden="1">
      <c r="A21" s="430">
        <v>13</v>
      </c>
      <c r="B21" s="430" t="s">
        <v>1245</v>
      </c>
      <c r="C21" s="431" t="s">
        <v>1245</v>
      </c>
      <c r="D21" s="428" t="s">
        <v>151</v>
      </c>
      <c r="E21" s="428" t="s">
        <v>308</v>
      </c>
      <c r="F21" s="428" t="s">
        <v>1246</v>
      </c>
      <c r="G21" s="432" t="s">
        <v>123</v>
      </c>
      <c r="H21" s="418" t="s">
        <v>1242</v>
      </c>
      <c r="I21" s="418" t="s">
        <v>1186</v>
      </c>
      <c r="J21" s="418" t="s">
        <v>1247</v>
      </c>
      <c r="K21" s="418" t="s">
        <v>1244</v>
      </c>
      <c r="L21" s="418" t="s">
        <v>1189</v>
      </c>
      <c r="M21" s="418" t="s">
        <v>1190</v>
      </c>
      <c r="N21" s="418" t="s">
        <v>1191</v>
      </c>
      <c r="O21" s="418" t="s">
        <v>3</v>
      </c>
      <c r="P21" s="418">
        <v>1320</v>
      </c>
      <c r="Q21" s="418">
        <v>212</v>
      </c>
      <c r="R21" s="433">
        <v>279840</v>
      </c>
      <c r="S21" s="433"/>
      <c r="T21" s="433">
        <v>200</v>
      </c>
      <c r="U21" s="433"/>
      <c r="V21" s="433">
        <v>200</v>
      </c>
      <c r="W21" s="433"/>
      <c r="X21" s="433"/>
      <c r="Y21" s="433">
        <f t="shared" si="0"/>
        <v>400</v>
      </c>
      <c r="Z21" s="433">
        <f t="shared" si="1"/>
        <v>920</v>
      </c>
      <c r="AA21" s="433">
        <f t="shared" si="2"/>
        <v>920</v>
      </c>
      <c r="AB21" s="433"/>
      <c r="AC21" s="418" t="s">
        <v>1192</v>
      </c>
      <c r="AD21" s="419"/>
    </row>
    <row r="22" spans="1:30" ht="80.25" hidden="1" customHeight="1">
      <c r="A22" s="430">
        <v>14</v>
      </c>
      <c r="B22" s="430" t="s">
        <v>1248</v>
      </c>
      <c r="C22" s="431" t="s">
        <v>1248</v>
      </c>
      <c r="D22" s="428" t="s">
        <v>152</v>
      </c>
      <c r="E22" s="428" t="s">
        <v>309</v>
      </c>
      <c r="F22" s="428" t="s">
        <v>1249</v>
      </c>
      <c r="G22" s="432" t="s">
        <v>247</v>
      </c>
      <c r="H22" s="418" t="s">
        <v>1250</v>
      </c>
      <c r="I22" s="418" t="s">
        <v>1251</v>
      </c>
      <c r="J22" s="418" t="s">
        <v>1252</v>
      </c>
      <c r="K22" s="418" t="s">
        <v>1236</v>
      </c>
      <c r="L22" s="418" t="s">
        <v>1237</v>
      </c>
      <c r="M22" s="418" t="s">
        <v>1180</v>
      </c>
      <c r="N22" s="418" t="s">
        <v>1238</v>
      </c>
      <c r="O22" s="418" t="s">
        <v>3</v>
      </c>
      <c r="P22" s="418">
        <v>120</v>
      </c>
      <c r="Q22" s="418">
        <v>950</v>
      </c>
      <c r="R22" s="433">
        <v>114000</v>
      </c>
      <c r="S22" s="433"/>
      <c r="T22" s="433"/>
      <c r="U22" s="433"/>
      <c r="V22" s="433"/>
      <c r="W22" s="433"/>
      <c r="X22" s="433"/>
      <c r="Y22" s="433">
        <f t="shared" si="0"/>
        <v>0</v>
      </c>
      <c r="Z22" s="433">
        <f t="shared" si="1"/>
        <v>120</v>
      </c>
      <c r="AA22" s="433">
        <f t="shared" si="2"/>
        <v>120</v>
      </c>
      <c r="AB22" s="433"/>
      <c r="AC22" s="418" t="s">
        <v>1239</v>
      </c>
      <c r="AD22" s="419"/>
    </row>
    <row r="23" spans="1:30" ht="117" hidden="1" customHeight="1">
      <c r="A23" s="430">
        <v>15</v>
      </c>
      <c r="B23" s="430" t="s">
        <v>1253</v>
      </c>
      <c r="C23" s="431" t="s">
        <v>1253</v>
      </c>
      <c r="D23" s="428" t="s">
        <v>153</v>
      </c>
      <c r="E23" s="428" t="s">
        <v>310</v>
      </c>
      <c r="F23" s="428" t="s">
        <v>1254</v>
      </c>
      <c r="G23" s="432" t="s">
        <v>268</v>
      </c>
      <c r="H23" s="418" t="s">
        <v>1255</v>
      </c>
      <c r="I23" s="418" t="s">
        <v>1256</v>
      </c>
      <c r="J23" s="418" t="s">
        <v>1257</v>
      </c>
      <c r="K23" s="418" t="s">
        <v>1258</v>
      </c>
      <c r="L23" s="418" t="s">
        <v>1259</v>
      </c>
      <c r="M23" s="418" t="s">
        <v>1190</v>
      </c>
      <c r="N23" s="418" t="s">
        <v>1260</v>
      </c>
      <c r="O23" s="418" t="s">
        <v>3</v>
      </c>
      <c r="P23" s="418">
        <v>59</v>
      </c>
      <c r="Q23" s="418">
        <v>15435</v>
      </c>
      <c r="R23" s="433">
        <v>910665</v>
      </c>
      <c r="S23" s="433"/>
      <c r="T23" s="433"/>
      <c r="U23" s="433">
        <v>50</v>
      </c>
      <c r="V23" s="433"/>
      <c r="W23" s="433"/>
      <c r="X23" s="433"/>
      <c r="Y23" s="433">
        <f t="shared" si="0"/>
        <v>50</v>
      </c>
      <c r="Z23" s="433">
        <f t="shared" si="1"/>
        <v>9</v>
      </c>
      <c r="AA23" s="433">
        <f t="shared" si="2"/>
        <v>9</v>
      </c>
      <c r="AB23" s="433"/>
      <c r="AC23" s="418" t="s">
        <v>1261</v>
      </c>
      <c r="AD23" s="419"/>
    </row>
    <row r="24" spans="1:30" ht="96.75" hidden="1" customHeight="1">
      <c r="A24" s="430">
        <v>16</v>
      </c>
      <c r="B24" s="430" t="s">
        <v>1262</v>
      </c>
      <c r="C24" s="431" t="s">
        <v>1262</v>
      </c>
      <c r="D24" s="428" t="s">
        <v>154</v>
      </c>
      <c r="E24" s="428" t="s">
        <v>311</v>
      </c>
      <c r="F24" s="428" t="s">
        <v>1263</v>
      </c>
      <c r="G24" s="432" t="s">
        <v>265</v>
      </c>
      <c r="H24" s="418" t="s">
        <v>1264</v>
      </c>
      <c r="I24" s="418" t="s">
        <v>1265</v>
      </c>
      <c r="J24" s="418" t="s">
        <v>1265</v>
      </c>
      <c r="K24" s="418" t="s">
        <v>1266</v>
      </c>
      <c r="L24" s="418" t="s">
        <v>1267</v>
      </c>
      <c r="M24" s="418" t="s">
        <v>1268</v>
      </c>
      <c r="N24" s="418" t="s">
        <v>1269</v>
      </c>
      <c r="O24" s="418" t="s">
        <v>3</v>
      </c>
      <c r="P24" s="418">
        <v>850</v>
      </c>
      <c r="Q24" s="418">
        <v>7959</v>
      </c>
      <c r="R24" s="433">
        <v>6765150</v>
      </c>
      <c r="S24" s="433"/>
      <c r="T24" s="433"/>
      <c r="U24" s="433"/>
      <c r="V24" s="433"/>
      <c r="W24" s="433"/>
      <c r="X24" s="433"/>
      <c r="Y24" s="433">
        <f t="shared" si="0"/>
        <v>0</v>
      </c>
      <c r="Z24" s="433">
        <f t="shared" si="1"/>
        <v>850</v>
      </c>
      <c r="AA24" s="433">
        <f t="shared" si="2"/>
        <v>850</v>
      </c>
      <c r="AB24" s="433"/>
      <c r="AC24" s="418" t="s">
        <v>1270</v>
      </c>
      <c r="AD24" s="419" t="s">
        <v>1271</v>
      </c>
    </row>
    <row r="25" spans="1:30" ht="49.5" hidden="1">
      <c r="A25" s="430">
        <v>17</v>
      </c>
      <c r="B25" s="430" t="s">
        <v>1272</v>
      </c>
      <c r="C25" s="431" t="s">
        <v>1272</v>
      </c>
      <c r="D25" s="428" t="s">
        <v>155</v>
      </c>
      <c r="E25" s="428" t="s">
        <v>312</v>
      </c>
      <c r="F25" s="428" t="s">
        <v>1273</v>
      </c>
      <c r="G25" s="432" t="s">
        <v>266</v>
      </c>
      <c r="H25" s="418" t="s">
        <v>1274</v>
      </c>
      <c r="I25" s="418" t="s">
        <v>1275</v>
      </c>
      <c r="J25" s="418" t="s">
        <v>1276</v>
      </c>
      <c r="K25" s="418" t="s">
        <v>1277</v>
      </c>
      <c r="L25" s="418" t="s">
        <v>1179</v>
      </c>
      <c r="M25" s="418" t="s">
        <v>1268</v>
      </c>
      <c r="N25" s="418" t="s">
        <v>1278</v>
      </c>
      <c r="O25" s="418" t="s">
        <v>3</v>
      </c>
      <c r="P25" s="418">
        <v>11560</v>
      </c>
      <c r="Q25" s="418">
        <v>9800</v>
      </c>
      <c r="R25" s="433">
        <v>113288000</v>
      </c>
      <c r="S25" s="433"/>
      <c r="T25" s="433">
        <v>600</v>
      </c>
      <c r="U25" s="433">
        <v>700</v>
      </c>
      <c r="V25" s="433">
        <v>1000</v>
      </c>
      <c r="W25" s="433">
        <v>500</v>
      </c>
      <c r="X25" s="433"/>
      <c r="Y25" s="433">
        <f t="shared" si="0"/>
        <v>2800</v>
      </c>
      <c r="Z25" s="433">
        <f t="shared" si="1"/>
        <v>8760</v>
      </c>
      <c r="AA25" s="433">
        <f t="shared" si="2"/>
        <v>8760</v>
      </c>
      <c r="AB25" s="433"/>
      <c r="AC25" s="418" t="s">
        <v>1279</v>
      </c>
      <c r="AD25" s="419"/>
    </row>
    <row r="26" spans="1:30" ht="49.5" hidden="1">
      <c r="A26" s="430">
        <v>18</v>
      </c>
      <c r="B26" s="430" t="s">
        <v>1280</v>
      </c>
      <c r="C26" s="431" t="s">
        <v>1280</v>
      </c>
      <c r="D26" s="428" t="s">
        <v>156</v>
      </c>
      <c r="E26" s="428" t="s">
        <v>313</v>
      </c>
      <c r="F26" s="428" t="s">
        <v>1281</v>
      </c>
      <c r="G26" s="432" t="s">
        <v>267</v>
      </c>
      <c r="H26" s="418" t="s">
        <v>1274</v>
      </c>
      <c r="I26" s="418" t="s">
        <v>1275</v>
      </c>
      <c r="J26" s="418" t="s">
        <v>1282</v>
      </c>
      <c r="K26" s="418" t="s">
        <v>1277</v>
      </c>
      <c r="L26" s="418" t="s">
        <v>1179</v>
      </c>
      <c r="M26" s="418">
        <v>2024</v>
      </c>
      <c r="N26" s="418" t="s">
        <v>1278</v>
      </c>
      <c r="O26" s="418" t="s">
        <v>3</v>
      </c>
      <c r="P26" s="418">
        <v>1560</v>
      </c>
      <c r="Q26" s="418">
        <v>9800</v>
      </c>
      <c r="R26" s="433">
        <v>15288000</v>
      </c>
      <c r="S26" s="433">
        <v>300</v>
      </c>
      <c r="T26" s="433"/>
      <c r="U26" s="433">
        <v>100</v>
      </c>
      <c r="V26" s="433">
        <v>100</v>
      </c>
      <c r="W26" s="433">
        <v>200</v>
      </c>
      <c r="X26" s="433"/>
      <c r="Y26" s="433">
        <f t="shared" si="0"/>
        <v>700</v>
      </c>
      <c r="Z26" s="433">
        <f t="shared" si="1"/>
        <v>860</v>
      </c>
      <c r="AA26" s="433">
        <f t="shared" si="2"/>
        <v>860</v>
      </c>
      <c r="AB26" s="433"/>
      <c r="AC26" s="418" t="s">
        <v>1279</v>
      </c>
      <c r="AD26" s="419"/>
    </row>
    <row r="27" spans="1:30" ht="66" hidden="1">
      <c r="A27" s="430">
        <v>19</v>
      </c>
      <c r="B27" s="430" t="s">
        <v>1283</v>
      </c>
      <c r="C27" s="431" t="s">
        <v>1283</v>
      </c>
      <c r="D27" s="428" t="s">
        <v>157</v>
      </c>
      <c r="E27" s="428" t="s">
        <v>315</v>
      </c>
      <c r="F27" s="428" t="s">
        <v>1284</v>
      </c>
      <c r="G27" s="432" t="s">
        <v>134</v>
      </c>
      <c r="H27" s="418" t="s">
        <v>1285</v>
      </c>
      <c r="I27" s="418" t="s">
        <v>1286</v>
      </c>
      <c r="J27" s="418" t="s">
        <v>1287</v>
      </c>
      <c r="K27" s="418" t="s">
        <v>1288</v>
      </c>
      <c r="L27" s="418" t="s">
        <v>1237</v>
      </c>
      <c r="M27" s="418" t="s">
        <v>1180</v>
      </c>
      <c r="N27" s="418" t="s">
        <v>1289</v>
      </c>
      <c r="O27" s="418" t="s">
        <v>3</v>
      </c>
      <c r="P27" s="418">
        <v>10</v>
      </c>
      <c r="Q27" s="418">
        <v>250000</v>
      </c>
      <c r="R27" s="433">
        <v>2500000</v>
      </c>
      <c r="S27" s="433"/>
      <c r="T27" s="433"/>
      <c r="U27" s="433"/>
      <c r="V27" s="433"/>
      <c r="W27" s="433"/>
      <c r="X27" s="433"/>
      <c r="Y27" s="433">
        <f t="shared" si="0"/>
        <v>0</v>
      </c>
      <c r="Z27" s="433">
        <f t="shared" si="1"/>
        <v>10</v>
      </c>
      <c r="AA27" s="433">
        <f t="shared" si="2"/>
        <v>10</v>
      </c>
      <c r="AB27" s="433"/>
      <c r="AC27" s="418" t="s">
        <v>1239</v>
      </c>
      <c r="AD27" s="419"/>
    </row>
    <row r="28" spans="1:30" ht="125.25" hidden="1" customHeight="1">
      <c r="A28" s="430">
        <v>20</v>
      </c>
      <c r="B28" s="430" t="s">
        <v>1290</v>
      </c>
      <c r="C28" s="431" t="s">
        <v>1290</v>
      </c>
      <c r="D28" s="428" t="s">
        <v>158</v>
      </c>
      <c r="E28" s="428" t="s">
        <v>316</v>
      </c>
      <c r="F28" s="428" t="s">
        <v>1291</v>
      </c>
      <c r="G28" s="432" t="s">
        <v>273</v>
      </c>
      <c r="H28" s="418" t="s">
        <v>1292</v>
      </c>
      <c r="I28" s="418" t="s">
        <v>1293</v>
      </c>
      <c r="J28" s="418" t="s">
        <v>1294</v>
      </c>
      <c r="K28" s="418" t="s">
        <v>1293</v>
      </c>
      <c r="L28" s="418" t="s">
        <v>1189</v>
      </c>
      <c r="M28" s="418" t="s">
        <v>1268</v>
      </c>
      <c r="N28" s="418" t="s">
        <v>296</v>
      </c>
      <c r="O28" s="418" t="s">
        <v>4</v>
      </c>
      <c r="P28" s="418">
        <v>750000</v>
      </c>
      <c r="Q28" s="418">
        <v>259</v>
      </c>
      <c r="R28" s="433">
        <v>194250000</v>
      </c>
      <c r="S28" s="433">
        <v>30000</v>
      </c>
      <c r="T28" s="433">
        <v>30000</v>
      </c>
      <c r="U28" s="433">
        <v>60000</v>
      </c>
      <c r="V28" s="433">
        <v>30000</v>
      </c>
      <c r="W28" s="433">
        <v>50000</v>
      </c>
      <c r="X28" s="433"/>
      <c r="Y28" s="433">
        <f t="shared" si="0"/>
        <v>200000</v>
      </c>
      <c r="Z28" s="433">
        <f t="shared" si="1"/>
        <v>550000</v>
      </c>
      <c r="AA28" s="433">
        <f t="shared" si="2"/>
        <v>550000</v>
      </c>
      <c r="AB28" s="433"/>
      <c r="AC28" s="418" t="s">
        <v>1295</v>
      </c>
      <c r="AD28" s="419"/>
    </row>
    <row r="29" spans="1:30" ht="66" hidden="1">
      <c r="A29" s="430">
        <v>21</v>
      </c>
      <c r="B29" s="430" t="s">
        <v>1296</v>
      </c>
      <c r="C29" s="431" t="s">
        <v>1296</v>
      </c>
      <c r="D29" s="428" t="s">
        <v>159</v>
      </c>
      <c r="E29" s="428" t="s">
        <v>317</v>
      </c>
      <c r="F29" s="428" t="s">
        <v>1297</v>
      </c>
      <c r="G29" s="432" t="s">
        <v>272</v>
      </c>
      <c r="H29" s="418" t="s">
        <v>1292</v>
      </c>
      <c r="I29" s="418" t="s">
        <v>1293</v>
      </c>
      <c r="J29" s="418" t="s">
        <v>1298</v>
      </c>
      <c r="K29" s="418" t="s">
        <v>1293</v>
      </c>
      <c r="L29" s="418" t="s">
        <v>1189</v>
      </c>
      <c r="M29" s="418" t="s">
        <v>1268</v>
      </c>
      <c r="N29" s="418" t="s">
        <v>296</v>
      </c>
      <c r="O29" s="418" t="s">
        <v>4</v>
      </c>
      <c r="P29" s="418">
        <v>60000</v>
      </c>
      <c r="Q29" s="418">
        <v>259</v>
      </c>
      <c r="R29" s="433">
        <v>15540000</v>
      </c>
      <c r="S29" s="433">
        <v>2000</v>
      </c>
      <c r="T29" s="433">
        <v>2000</v>
      </c>
      <c r="U29" s="433"/>
      <c r="V29" s="433"/>
      <c r="W29" s="433"/>
      <c r="X29" s="433"/>
      <c r="Y29" s="433">
        <f t="shared" si="0"/>
        <v>4000</v>
      </c>
      <c r="Z29" s="433">
        <f t="shared" si="1"/>
        <v>56000</v>
      </c>
      <c r="AA29" s="433">
        <f t="shared" si="2"/>
        <v>56000</v>
      </c>
      <c r="AB29" s="433"/>
      <c r="AC29" s="418" t="s">
        <v>1295</v>
      </c>
      <c r="AD29" s="419"/>
    </row>
    <row r="30" spans="1:30" ht="73.5" hidden="1" customHeight="1">
      <c r="A30" s="430">
        <v>22</v>
      </c>
      <c r="B30" s="430" t="s">
        <v>1299</v>
      </c>
      <c r="C30" s="431" t="s">
        <v>1299</v>
      </c>
      <c r="D30" s="428" t="s">
        <v>1126</v>
      </c>
      <c r="E30" s="428" t="s">
        <v>318</v>
      </c>
      <c r="F30" s="428" t="s">
        <v>1300</v>
      </c>
      <c r="G30" s="432" t="s">
        <v>20</v>
      </c>
      <c r="H30" s="418" t="s">
        <v>1301</v>
      </c>
      <c r="I30" s="418" t="s">
        <v>1302</v>
      </c>
      <c r="J30" s="418" t="s">
        <v>1302</v>
      </c>
      <c r="K30" s="418" t="s">
        <v>1204</v>
      </c>
      <c r="L30" s="418" t="s">
        <v>1205</v>
      </c>
      <c r="M30" s="418">
        <v>2024</v>
      </c>
      <c r="N30" s="418" t="s">
        <v>1206</v>
      </c>
      <c r="O30" s="418" t="s">
        <v>3</v>
      </c>
      <c r="P30" s="418">
        <v>6060</v>
      </c>
      <c r="Q30" s="418">
        <v>693</v>
      </c>
      <c r="R30" s="433">
        <v>4199580</v>
      </c>
      <c r="S30" s="433"/>
      <c r="T30" s="433">
        <v>100</v>
      </c>
      <c r="U30" s="433">
        <v>100</v>
      </c>
      <c r="V30" s="433">
        <v>200</v>
      </c>
      <c r="W30" s="433">
        <v>100</v>
      </c>
      <c r="X30" s="433"/>
      <c r="Y30" s="433">
        <f t="shared" si="0"/>
        <v>500</v>
      </c>
      <c r="Z30" s="433">
        <f t="shared" si="1"/>
        <v>5560</v>
      </c>
      <c r="AA30" s="433">
        <f t="shared" si="2"/>
        <v>5560</v>
      </c>
      <c r="AB30" s="433"/>
      <c r="AC30" s="418" t="s">
        <v>1207</v>
      </c>
      <c r="AD30" s="419"/>
    </row>
    <row r="31" spans="1:30" ht="26.25" hidden="1" customHeight="1">
      <c r="A31" s="420" t="s">
        <v>21</v>
      </c>
      <c r="B31" s="345" t="s">
        <v>22</v>
      </c>
      <c r="C31" s="26"/>
      <c r="D31" s="435"/>
      <c r="E31" s="435"/>
      <c r="F31" s="428" t="s">
        <v>296</v>
      </c>
      <c r="G31" s="423"/>
      <c r="H31" s="424"/>
      <c r="I31" s="424"/>
      <c r="J31" s="425"/>
      <c r="K31" s="425"/>
      <c r="L31" s="426"/>
      <c r="M31" s="427"/>
      <c r="N31" s="428"/>
      <c r="O31" s="414"/>
      <c r="P31" s="426"/>
      <c r="Q31" s="429"/>
      <c r="R31" s="426"/>
      <c r="S31" s="426"/>
      <c r="T31" s="426"/>
      <c r="U31" s="426"/>
      <c r="V31" s="426"/>
      <c r="W31" s="426"/>
      <c r="X31" s="426"/>
      <c r="Y31" s="426"/>
      <c r="Z31" s="426"/>
      <c r="AA31" s="433">
        <f t="shared" si="2"/>
        <v>0</v>
      </c>
      <c r="AB31" s="426"/>
      <c r="AC31" s="418"/>
      <c r="AD31" s="419"/>
    </row>
    <row r="32" spans="1:30" ht="82.5" hidden="1">
      <c r="A32" s="430">
        <v>23</v>
      </c>
      <c r="B32" s="430" t="s">
        <v>1303</v>
      </c>
      <c r="C32" s="431" t="s">
        <v>1303</v>
      </c>
      <c r="D32" s="428" t="s">
        <v>160</v>
      </c>
      <c r="E32" s="428" t="s">
        <v>321</v>
      </c>
      <c r="F32" s="428" t="s">
        <v>1304</v>
      </c>
      <c r="G32" s="432" t="s">
        <v>23</v>
      </c>
      <c r="H32" s="418" t="s">
        <v>1305</v>
      </c>
      <c r="I32" s="418" t="s">
        <v>1306</v>
      </c>
      <c r="J32" s="418" t="s">
        <v>1307</v>
      </c>
      <c r="K32" s="418" t="s">
        <v>1308</v>
      </c>
      <c r="L32" s="418" t="s">
        <v>1237</v>
      </c>
      <c r="M32" s="418" t="s">
        <v>1180</v>
      </c>
      <c r="N32" s="418" t="s">
        <v>1309</v>
      </c>
      <c r="O32" s="418" t="s">
        <v>113</v>
      </c>
      <c r="P32" s="418">
        <v>120</v>
      </c>
      <c r="Q32" s="418">
        <v>15000</v>
      </c>
      <c r="R32" s="433">
        <v>1800000</v>
      </c>
      <c r="S32" s="433"/>
      <c r="T32" s="433"/>
      <c r="U32" s="433"/>
      <c r="V32" s="433"/>
      <c r="W32" s="433"/>
      <c r="X32" s="433"/>
      <c r="Y32" s="433">
        <f>SUM(S32:X32)</f>
        <v>0</v>
      </c>
      <c r="Z32" s="433">
        <f>P32-Y32</f>
        <v>120</v>
      </c>
      <c r="AA32" s="433">
        <f t="shared" si="2"/>
        <v>120</v>
      </c>
      <c r="AB32" s="433"/>
      <c r="AC32" s="418" t="s">
        <v>1239</v>
      </c>
      <c r="AD32" s="419"/>
    </row>
    <row r="33" spans="1:30" ht="59.25" hidden="1" customHeight="1">
      <c r="A33" s="430">
        <v>24</v>
      </c>
      <c r="B33" s="430" t="s">
        <v>1310</v>
      </c>
      <c r="C33" s="431" t="s">
        <v>1310</v>
      </c>
      <c r="D33" s="428" t="s">
        <v>161</v>
      </c>
      <c r="E33" s="428" t="s">
        <v>323</v>
      </c>
      <c r="F33" s="428" t="s">
        <v>1311</v>
      </c>
      <c r="G33" s="432" t="s">
        <v>126</v>
      </c>
      <c r="H33" s="418" t="s">
        <v>1312</v>
      </c>
      <c r="I33" s="418" t="s">
        <v>1313</v>
      </c>
      <c r="J33" s="418" t="s">
        <v>1314</v>
      </c>
      <c r="K33" s="418" t="s">
        <v>1315</v>
      </c>
      <c r="L33" s="418" t="s">
        <v>1179</v>
      </c>
      <c r="M33" s="418">
        <v>2024</v>
      </c>
      <c r="N33" s="418" t="s">
        <v>1316</v>
      </c>
      <c r="O33" s="418" t="s">
        <v>113</v>
      </c>
      <c r="P33" s="418">
        <v>60</v>
      </c>
      <c r="Q33" s="418">
        <v>32340</v>
      </c>
      <c r="R33" s="433">
        <v>1940400</v>
      </c>
      <c r="S33" s="433"/>
      <c r="T33" s="433"/>
      <c r="U33" s="433"/>
      <c r="V33" s="433"/>
      <c r="W33" s="433"/>
      <c r="X33" s="433"/>
      <c r="Y33" s="433">
        <f t="shared" ref="Y33:Y45" si="3">SUM(S33:X33)</f>
        <v>0</v>
      </c>
      <c r="Z33" s="433">
        <f t="shared" ref="Z33:Z45" si="4">P33-Y33</f>
        <v>60</v>
      </c>
      <c r="AA33" s="433">
        <f t="shared" si="2"/>
        <v>60</v>
      </c>
      <c r="AB33" s="433"/>
      <c r="AC33" s="418" t="s">
        <v>1317</v>
      </c>
      <c r="AD33" s="419"/>
    </row>
    <row r="34" spans="1:30" ht="82.5" hidden="1">
      <c r="A34" s="430">
        <v>25</v>
      </c>
      <c r="B34" s="430" t="s">
        <v>1318</v>
      </c>
      <c r="C34" s="431" t="s">
        <v>1318</v>
      </c>
      <c r="D34" s="428" t="s">
        <v>162</v>
      </c>
      <c r="E34" s="428" t="s">
        <v>325</v>
      </c>
      <c r="F34" s="428" t="s">
        <v>1319</v>
      </c>
      <c r="G34" s="432" t="s">
        <v>24</v>
      </c>
      <c r="H34" s="418" t="s">
        <v>1320</v>
      </c>
      <c r="I34" s="418" t="s">
        <v>1306</v>
      </c>
      <c r="J34" s="418" t="s">
        <v>1321</v>
      </c>
      <c r="K34" s="418" t="s">
        <v>1308</v>
      </c>
      <c r="L34" s="418" t="s">
        <v>1237</v>
      </c>
      <c r="M34" s="418" t="s">
        <v>1180</v>
      </c>
      <c r="N34" s="418" t="s">
        <v>1309</v>
      </c>
      <c r="O34" s="418" t="s">
        <v>113</v>
      </c>
      <c r="P34" s="418">
        <v>82</v>
      </c>
      <c r="Q34" s="418">
        <v>15000</v>
      </c>
      <c r="R34" s="433">
        <v>1230000</v>
      </c>
      <c r="S34" s="433"/>
      <c r="T34" s="433"/>
      <c r="U34" s="433">
        <v>12</v>
      </c>
      <c r="V34" s="433"/>
      <c r="W34" s="433">
        <v>12</v>
      </c>
      <c r="X34" s="433"/>
      <c r="Y34" s="433">
        <f t="shared" si="3"/>
        <v>24</v>
      </c>
      <c r="Z34" s="433">
        <f t="shared" si="4"/>
        <v>58</v>
      </c>
      <c r="AA34" s="433">
        <f t="shared" si="2"/>
        <v>58</v>
      </c>
      <c r="AB34" s="433"/>
      <c r="AC34" s="418" t="s">
        <v>1239</v>
      </c>
      <c r="AD34" s="419"/>
    </row>
    <row r="35" spans="1:30" ht="82.5" hidden="1">
      <c r="A35" s="430">
        <v>26</v>
      </c>
      <c r="B35" s="430" t="s">
        <v>1322</v>
      </c>
      <c r="C35" s="431" t="s">
        <v>1322</v>
      </c>
      <c r="D35" s="428" t="s">
        <v>163</v>
      </c>
      <c r="E35" s="428" t="s">
        <v>327</v>
      </c>
      <c r="F35" s="428" t="s">
        <v>1323</v>
      </c>
      <c r="G35" s="432" t="s">
        <v>25</v>
      </c>
      <c r="H35" s="418" t="s">
        <v>1324</v>
      </c>
      <c r="I35" s="418" t="s">
        <v>1306</v>
      </c>
      <c r="J35" s="418" t="s">
        <v>1325</v>
      </c>
      <c r="K35" s="418" t="s">
        <v>1308</v>
      </c>
      <c r="L35" s="418" t="s">
        <v>1237</v>
      </c>
      <c r="M35" s="418" t="s">
        <v>1180</v>
      </c>
      <c r="N35" s="418" t="s">
        <v>1309</v>
      </c>
      <c r="O35" s="418" t="s">
        <v>113</v>
      </c>
      <c r="P35" s="418">
        <v>304</v>
      </c>
      <c r="Q35" s="418">
        <v>15000</v>
      </c>
      <c r="R35" s="433">
        <v>4560000</v>
      </c>
      <c r="S35" s="433">
        <v>24</v>
      </c>
      <c r="T35" s="433"/>
      <c r="U35" s="433">
        <v>24</v>
      </c>
      <c r="V35" s="433"/>
      <c r="W35" s="433">
        <v>12</v>
      </c>
      <c r="X35" s="433"/>
      <c r="Y35" s="433">
        <f t="shared" si="3"/>
        <v>60</v>
      </c>
      <c r="Z35" s="433">
        <f t="shared" si="4"/>
        <v>244</v>
      </c>
      <c r="AA35" s="433">
        <f t="shared" si="2"/>
        <v>244</v>
      </c>
      <c r="AB35" s="433"/>
      <c r="AC35" s="418" t="s">
        <v>1239</v>
      </c>
      <c r="AD35" s="419"/>
    </row>
    <row r="36" spans="1:30" ht="82.5">
      <c r="A36" s="430">
        <v>27</v>
      </c>
      <c r="B36" s="430" t="s">
        <v>1326</v>
      </c>
      <c r="C36" s="431" t="s">
        <v>1326</v>
      </c>
      <c r="D36" s="428" t="s">
        <v>164</v>
      </c>
      <c r="E36" s="428" t="s">
        <v>329</v>
      </c>
      <c r="F36" s="428" t="s">
        <v>1327</v>
      </c>
      <c r="G36" s="432" t="s">
        <v>129</v>
      </c>
      <c r="H36" s="418" t="s">
        <v>1328</v>
      </c>
      <c r="I36" s="418" t="s">
        <v>1306</v>
      </c>
      <c r="J36" s="418" t="s">
        <v>1325</v>
      </c>
      <c r="K36" s="418" t="s">
        <v>1308</v>
      </c>
      <c r="L36" s="418" t="s">
        <v>1237</v>
      </c>
      <c r="M36" s="418" t="s">
        <v>1180</v>
      </c>
      <c r="N36" s="418" t="s">
        <v>1309</v>
      </c>
      <c r="O36" s="418" t="s">
        <v>113</v>
      </c>
      <c r="P36" s="418">
        <v>288</v>
      </c>
      <c r="Q36" s="418">
        <v>15000</v>
      </c>
      <c r="R36" s="433">
        <v>4320000</v>
      </c>
      <c r="S36" s="433">
        <f>24+48</f>
        <v>72</v>
      </c>
      <c r="T36" s="433"/>
      <c r="U36" s="433">
        <f>48+24</f>
        <v>72</v>
      </c>
      <c r="V36" s="433">
        <v>72</v>
      </c>
      <c r="W36" s="433"/>
      <c r="X36" s="433"/>
      <c r="Y36" s="433">
        <f>SUM(S36:X36)</f>
        <v>216</v>
      </c>
      <c r="Z36" s="433">
        <f t="shared" si="4"/>
        <v>72</v>
      </c>
      <c r="AA36" s="433">
        <f t="shared" si="2"/>
        <v>72</v>
      </c>
      <c r="AB36" s="433"/>
      <c r="AC36" s="418" t="s">
        <v>1239</v>
      </c>
      <c r="AD36" s="419"/>
    </row>
    <row r="37" spans="1:30" ht="82.5" hidden="1">
      <c r="A37" s="430">
        <v>28</v>
      </c>
      <c r="B37" s="430" t="s">
        <v>1329</v>
      </c>
      <c r="C37" s="431" t="s">
        <v>1329</v>
      </c>
      <c r="D37" s="428" t="s">
        <v>165</v>
      </c>
      <c r="E37" s="428" t="s">
        <v>331</v>
      </c>
      <c r="F37" s="428" t="s">
        <v>1330</v>
      </c>
      <c r="G37" s="432" t="s">
        <v>26</v>
      </c>
      <c r="H37" s="418" t="s">
        <v>1331</v>
      </c>
      <c r="I37" s="418" t="s">
        <v>1306</v>
      </c>
      <c r="J37" s="418" t="s">
        <v>1332</v>
      </c>
      <c r="K37" s="418" t="s">
        <v>1308</v>
      </c>
      <c r="L37" s="418" t="s">
        <v>1237</v>
      </c>
      <c r="M37" s="418" t="s">
        <v>1180</v>
      </c>
      <c r="N37" s="418" t="s">
        <v>1309</v>
      </c>
      <c r="O37" s="418" t="s">
        <v>113</v>
      </c>
      <c r="P37" s="418">
        <v>40</v>
      </c>
      <c r="Q37" s="418">
        <v>15000</v>
      </c>
      <c r="R37" s="433">
        <v>600000</v>
      </c>
      <c r="S37" s="433">
        <v>24</v>
      </c>
      <c r="T37" s="433"/>
      <c r="U37" s="433"/>
      <c r="V37" s="433"/>
      <c r="W37" s="433"/>
      <c r="X37" s="433"/>
      <c r="Y37" s="433">
        <f t="shared" si="3"/>
        <v>24</v>
      </c>
      <c r="Z37" s="433">
        <f t="shared" si="4"/>
        <v>16</v>
      </c>
      <c r="AA37" s="433">
        <f t="shared" si="2"/>
        <v>16</v>
      </c>
      <c r="AB37" s="433"/>
      <c r="AC37" s="418" t="s">
        <v>1239</v>
      </c>
      <c r="AD37" s="419"/>
    </row>
    <row r="38" spans="1:30" ht="66" hidden="1">
      <c r="A38" s="430">
        <v>29</v>
      </c>
      <c r="B38" s="430" t="s">
        <v>1333</v>
      </c>
      <c r="C38" s="431" t="s">
        <v>1333</v>
      </c>
      <c r="D38" s="428" t="s">
        <v>166</v>
      </c>
      <c r="E38" s="428" t="s">
        <v>335</v>
      </c>
      <c r="F38" s="428" t="s">
        <v>1334</v>
      </c>
      <c r="G38" s="432" t="s">
        <v>269</v>
      </c>
      <c r="H38" s="418" t="s">
        <v>1335</v>
      </c>
      <c r="I38" s="418" t="s">
        <v>1336</v>
      </c>
      <c r="J38" s="418" t="s">
        <v>1337</v>
      </c>
      <c r="K38" s="418" t="s">
        <v>1277</v>
      </c>
      <c r="L38" s="418" t="s">
        <v>1179</v>
      </c>
      <c r="M38" s="418">
        <v>2024</v>
      </c>
      <c r="N38" s="418" t="s">
        <v>1338</v>
      </c>
      <c r="O38" s="418" t="s">
        <v>113</v>
      </c>
      <c r="P38" s="418">
        <v>240</v>
      </c>
      <c r="Q38" s="418">
        <v>45000</v>
      </c>
      <c r="R38" s="433">
        <v>10800000</v>
      </c>
      <c r="S38" s="433"/>
      <c r="T38" s="433"/>
      <c r="U38" s="433"/>
      <c r="V38" s="433">
        <v>12</v>
      </c>
      <c r="W38" s="433">
        <v>12</v>
      </c>
      <c r="X38" s="433"/>
      <c r="Y38" s="433">
        <f t="shared" si="3"/>
        <v>24</v>
      </c>
      <c r="Z38" s="433">
        <f t="shared" si="4"/>
        <v>216</v>
      </c>
      <c r="AA38" s="433">
        <f t="shared" si="2"/>
        <v>216</v>
      </c>
      <c r="AB38" s="433"/>
      <c r="AC38" s="418" t="s">
        <v>1279</v>
      </c>
      <c r="AD38" s="419"/>
    </row>
    <row r="39" spans="1:30" ht="66" hidden="1">
      <c r="A39" s="430">
        <v>30</v>
      </c>
      <c r="B39" s="430" t="s">
        <v>1339</v>
      </c>
      <c r="C39" s="431" t="s">
        <v>1339</v>
      </c>
      <c r="D39" s="428" t="s">
        <v>168</v>
      </c>
      <c r="E39" s="428" t="s">
        <v>341</v>
      </c>
      <c r="F39" s="428" t="s">
        <v>1340</v>
      </c>
      <c r="G39" s="432" t="s">
        <v>27</v>
      </c>
      <c r="H39" s="418" t="s">
        <v>1341</v>
      </c>
      <c r="I39" s="418" t="s">
        <v>1342</v>
      </c>
      <c r="J39" s="418" t="s">
        <v>1343</v>
      </c>
      <c r="K39" s="418" t="s">
        <v>1308</v>
      </c>
      <c r="L39" s="418" t="s">
        <v>1237</v>
      </c>
      <c r="M39" s="418" t="s">
        <v>1180</v>
      </c>
      <c r="N39" s="418" t="s">
        <v>1309</v>
      </c>
      <c r="O39" s="418" t="s">
        <v>113</v>
      </c>
      <c r="P39" s="418">
        <v>1577</v>
      </c>
      <c r="Q39" s="418">
        <v>9000</v>
      </c>
      <c r="R39" s="433">
        <v>14193000</v>
      </c>
      <c r="S39" s="433">
        <v>60</v>
      </c>
      <c r="T39" s="433">
        <v>48</v>
      </c>
      <c r="U39" s="433">
        <f>24+84</f>
        <v>108</v>
      </c>
      <c r="V39" s="433">
        <v>24</v>
      </c>
      <c r="W39" s="433">
        <v>120</v>
      </c>
      <c r="X39" s="433"/>
      <c r="Y39" s="433">
        <f t="shared" si="3"/>
        <v>360</v>
      </c>
      <c r="Z39" s="433">
        <f t="shared" si="4"/>
        <v>1217</v>
      </c>
      <c r="AA39" s="433">
        <f t="shared" si="2"/>
        <v>1217</v>
      </c>
      <c r="AB39" s="433"/>
      <c r="AC39" s="418" t="s">
        <v>1239</v>
      </c>
      <c r="AD39" s="419"/>
    </row>
    <row r="40" spans="1:30" ht="49.5" hidden="1" customHeight="1">
      <c r="A40" s="430">
        <v>31</v>
      </c>
      <c r="B40" s="430" t="s">
        <v>1344</v>
      </c>
      <c r="C40" s="431" t="s">
        <v>1344</v>
      </c>
      <c r="D40" s="428" t="s">
        <v>169</v>
      </c>
      <c r="E40" s="428" t="s">
        <v>343</v>
      </c>
      <c r="F40" s="428" t="s">
        <v>1345</v>
      </c>
      <c r="G40" s="432" t="s">
        <v>28</v>
      </c>
      <c r="H40" s="418" t="s">
        <v>1346</v>
      </c>
      <c r="I40" s="418" t="s">
        <v>1347</v>
      </c>
      <c r="J40" s="418" t="s">
        <v>1348</v>
      </c>
      <c r="K40" s="418" t="s">
        <v>1315</v>
      </c>
      <c r="L40" s="418" t="s">
        <v>1179</v>
      </c>
      <c r="M40" s="418" t="s">
        <v>1268</v>
      </c>
      <c r="N40" s="418" t="s">
        <v>1316</v>
      </c>
      <c r="O40" s="418" t="s">
        <v>113</v>
      </c>
      <c r="P40" s="418">
        <v>150</v>
      </c>
      <c r="Q40" s="418">
        <v>12075</v>
      </c>
      <c r="R40" s="433">
        <v>1811250</v>
      </c>
      <c r="S40" s="433"/>
      <c r="T40" s="433">
        <v>12</v>
      </c>
      <c r="U40" s="433">
        <v>24</v>
      </c>
      <c r="V40" s="433"/>
      <c r="W40" s="433">
        <v>24</v>
      </c>
      <c r="X40" s="433"/>
      <c r="Y40" s="433">
        <f t="shared" si="3"/>
        <v>60</v>
      </c>
      <c r="Z40" s="433">
        <f t="shared" si="4"/>
        <v>90</v>
      </c>
      <c r="AA40" s="433">
        <f t="shared" si="2"/>
        <v>90</v>
      </c>
      <c r="AB40" s="433"/>
      <c r="AC40" s="418" t="s">
        <v>1317</v>
      </c>
      <c r="AD40" s="419"/>
    </row>
    <row r="41" spans="1:30" ht="60" hidden="1" customHeight="1">
      <c r="A41" s="430">
        <v>32</v>
      </c>
      <c r="B41" s="430" t="s">
        <v>1349</v>
      </c>
      <c r="C41" s="431" t="s">
        <v>1349</v>
      </c>
      <c r="D41" s="428" t="s">
        <v>170</v>
      </c>
      <c r="E41" s="428" t="s">
        <v>345</v>
      </c>
      <c r="F41" s="428" t="s">
        <v>1350</v>
      </c>
      <c r="G41" s="432" t="s">
        <v>29</v>
      </c>
      <c r="H41" s="418" t="s">
        <v>1351</v>
      </c>
      <c r="I41" s="418" t="s">
        <v>1352</v>
      </c>
      <c r="J41" s="418" t="s">
        <v>1353</v>
      </c>
      <c r="K41" s="418" t="s">
        <v>1315</v>
      </c>
      <c r="L41" s="418" t="s">
        <v>1179</v>
      </c>
      <c r="M41" s="418">
        <v>2024</v>
      </c>
      <c r="N41" s="418" t="s">
        <v>1354</v>
      </c>
      <c r="O41" s="418" t="s">
        <v>113</v>
      </c>
      <c r="P41" s="418">
        <v>60</v>
      </c>
      <c r="Q41" s="418">
        <v>136500</v>
      </c>
      <c r="R41" s="433">
        <v>8190000</v>
      </c>
      <c r="S41" s="433"/>
      <c r="T41" s="433"/>
      <c r="U41" s="433"/>
      <c r="V41" s="433"/>
      <c r="W41" s="433"/>
      <c r="X41" s="433"/>
      <c r="Y41" s="433">
        <f t="shared" si="3"/>
        <v>0</v>
      </c>
      <c r="Z41" s="433">
        <f t="shared" si="4"/>
        <v>60</v>
      </c>
      <c r="AA41" s="433">
        <f t="shared" si="2"/>
        <v>60</v>
      </c>
      <c r="AB41" s="433"/>
      <c r="AC41" s="418" t="s">
        <v>1317</v>
      </c>
      <c r="AD41" s="419"/>
    </row>
    <row r="42" spans="1:30" ht="74.25" hidden="1" customHeight="1">
      <c r="A42" s="430">
        <v>33</v>
      </c>
      <c r="B42" s="430" t="s">
        <v>1355</v>
      </c>
      <c r="C42" s="431" t="s">
        <v>1355</v>
      </c>
      <c r="D42" s="428" t="s">
        <v>171</v>
      </c>
      <c r="E42" s="428" t="s">
        <v>347</v>
      </c>
      <c r="F42" s="428" t="s">
        <v>1356</v>
      </c>
      <c r="G42" s="432" t="s">
        <v>30</v>
      </c>
      <c r="H42" s="418" t="s">
        <v>1357</v>
      </c>
      <c r="I42" s="418" t="s">
        <v>1352</v>
      </c>
      <c r="J42" s="418" t="s">
        <v>1358</v>
      </c>
      <c r="K42" s="418" t="s">
        <v>1315</v>
      </c>
      <c r="L42" s="418" t="s">
        <v>1179</v>
      </c>
      <c r="M42" s="418">
        <v>2024</v>
      </c>
      <c r="N42" s="418" t="s">
        <v>1354</v>
      </c>
      <c r="O42" s="418" t="s">
        <v>113</v>
      </c>
      <c r="P42" s="418">
        <v>240</v>
      </c>
      <c r="Q42" s="418">
        <v>124950</v>
      </c>
      <c r="R42" s="433">
        <v>29988000</v>
      </c>
      <c r="S42" s="433"/>
      <c r="T42" s="433">
        <v>24</v>
      </c>
      <c r="U42" s="433">
        <v>12</v>
      </c>
      <c r="V42" s="433"/>
      <c r="W42" s="433">
        <v>12</v>
      </c>
      <c r="X42" s="433"/>
      <c r="Y42" s="433">
        <f t="shared" si="3"/>
        <v>48</v>
      </c>
      <c r="Z42" s="433">
        <f t="shared" si="4"/>
        <v>192</v>
      </c>
      <c r="AA42" s="433">
        <f t="shared" si="2"/>
        <v>192</v>
      </c>
      <c r="AB42" s="433"/>
      <c r="AC42" s="418" t="s">
        <v>1317</v>
      </c>
      <c r="AD42" s="419"/>
    </row>
    <row r="43" spans="1:30" ht="102.75" hidden="1" customHeight="1">
      <c r="A43" s="430">
        <v>34</v>
      </c>
      <c r="B43" s="430" t="s">
        <v>1359</v>
      </c>
      <c r="C43" s="431" t="s">
        <v>1359</v>
      </c>
      <c r="D43" s="428" t="s">
        <v>173</v>
      </c>
      <c r="E43" s="428" t="s">
        <v>351</v>
      </c>
      <c r="F43" s="428" t="s">
        <v>1360</v>
      </c>
      <c r="G43" s="432" t="s">
        <v>283</v>
      </c>
      <c r="H43" s="418" t="s">
        <v>1361</v>
      </c>
      <c r="I43" s="418" t="s">
        <v>1336</v>
      </c>
      <c r="J43" s="418" t="s">
        <v>1362</v>
      </c>
      <c r="K43" s="418" t="s">
        <v>1277</v>
      </c>
      <c r="L43" s="418" t="s">
        <v>1179</v>
      </c>
      <c r="M43" s="418">
        <v>2024</v>
      </c>
      <c r="N43" s="418" t="s">
        <v>1338</v>
      </c>
      <c r="O43" s="418" t="s">
        <v>113</v>
      </c>
      <c r="P43" s="418">
        <v>240</v>
      </c>
      <c r="Q43" s="418">
        <v>35000</v>
      </c>
      <c r="R43" s="433">
        <v>8400000</v>
      </c>
      <c r="S43" s="433"/>
      <c r="T43" s="433"/>
      <c r="U43" s="433"/>
      <c r="V43" s="433"/>
      <c r="W43" s="433"/>
      <c r="X43" s="433"/>
      <c r="Y43" s="433">
        <f t="shared" si="3"/>
        <v>0</v>
      </c>
      <c r="Z43" s="433">
        <f t="shared" si="4"/>
        <v>240</v>
      </c>
      <c r="AA43" s="433">
        <f t="shared" si="2"/>
        <v>240</v>
      </c>
      <c r="AB43" s="433"/>
      <c r="AC43" s="418" t="s">
        <v>1279</v>
      </c>
      <c r="AD43" s="419"/>
    </row>
    <row r="44" spans="1:30" ht="82.5" hidden="1" customHeight="1">
      <c r="A44" s="430">
        <v>35</v>
      </c>
      <c r="B44" s="430" t="s">
        <v>1363</v>
      </c>
      <c r="C44" s="431" t="s">
        <v>1363</v>
      </c>
      <c r="D44" s="428" t="s">
        <v>174</v>
      </c>
      <c r="E44" s="428" t="s">
        <v>353</v>
      </c>
      <c r="F44" s="428" t="s">
        <v>1364</v>
      </c>
      <c r="G44" s="432" t="s">
        <v>282</v>
      </c>
      <c r="H44" s="418" t="s">
        <v>1361</v>
      </c>
      <c r="I44" s="418" t="s">
        <v>1336</v>
      </c>
      <c r="J44" s="418" t="s">
        <v>1365</v>
      </c>
      <c r="K44" s="418" t="s">
        <v>1277</v>
      </c>
      <c r="L44" s="418" t="s">
        <v>1179</v>
      </c>
      <c r="M44" s="418">
        <v>2024</v>
      </c>
      <c r="N44" s="418" t="s">
        <v>1338</v>
      </c>
      <c r="O44" s="418" t="s">
        <v>113</v>
      </c>
      <c r="P44" s="418">
        <v>360</v>
      </c>
      <c r="Q44" s="418">
        <v>35000</v>
      </c>
      <c r="R44" s="433">
        <v>12600000</v>
      </c>
      <c r="S44" s="433"/>
      <c r="T44" s="433"/>
      <c r="U44" s="433">
        <v>24</v>
      </c>
      <c r="V44" s="433"/>
      <c r="W44" s="433">
        <v>12</v>
      </c>
      <c r="X44" s="433"/>
      <c r="Y44" s="433">
        <f t="shared" si="3"/>
        <v>36</v>
      </c>
      <c r="Z44" s="433">
        <f t="shared" si="4"/>
        <v>324</v>
      </c>
      <c r="AA44" s="433">
        <f t="shared" si="2"/>
        <v>324</v>
      </c>
      <c r="AB44" s="433"/>
      <c r="AC44" s="418" t="s">
        <v>1279</v>
      </c>
      <c r="AD44" s="419"/>
    </row>
    <row r="45" spans="1:30" ht="82.5" hidden="1" customHeight="1">
      <c r="A45" s="430">
        <v>36</v>
      </c>
      <c r="B45" s="430" t="s">
        <v>1366</v>
      </c>
      <c r="C45" s="431" t="s">
        <v>1366</v>
      </c>
      <c r="D45" s="428" t="s">
        <v>175</v>
      </c>
      <c r="E45" s="428" t="s">
        <v>357</v>
      </c>
      <c r="F45" s="428" t="s">
        <v>1367</v>
      </c>
      <c r="G45" s="432" t="s">
        <v>31</v>
      </c>
      <c r="H45" s="418" t="s">
        <v>1368</v>
      </c>
      <c r="I45" s="418" t="s">
        <v>1369</v>
      </c>
      <c r="J45" s="418" t="s">
        <v>1370</v>
      </c>
      <c r="K45" s="418" t="s">
        <v>1315</v>
      </c>
      <c r="L45" s="418" t="s">
        <v>1179</v>
      </c>
      <c r="M45" s="418" t="s">
        <v>1268</v>
      </c>
      <c r="N45" s="418" t="s">
        <v>1354</v>
      </c>
      <c r="O45" s="418" t="s">
        <v>113</v>
      </c>
      <c r="P45" s="418">
        <v>36</v>
      </c>
      <c r="Q45" s="418">
        <v>94500</v>
      </c>
      <c r="R45" s="433">
        <v>3402000</v>
      </c>
      <c r="S45" s="433"/>
      <c r="T45" s="433"/>
      <c r="U45" s="433"/>
      <c r="V45" s="433"/>
      <c r="W45" s="433"/>
      <c r="X45" s="433"/>
      <c r="Y45" s="433">
        <f t="shared" si="3"/>
        <v>0</v>
      </c>
      <c r="Z45" s="433">
        <f t="shared" si="4"/>
        <v>36</v>
      </c>
      <c r="AA45" s="433">
        <f t="shared" si="2"/>
        <v>36</v>
      </c>
      <c r="AB45" s="433"/>
      <c r="AC45" s="418" t="s">
        <v>1317</v>
      </c>
      <c r="AD45" s="419"/>
    </row>
    <row r="46" spans="1:30" ht="21" hidden="1" customHeight="1">
      <c r="A46" s="420" t="s">
        <v>32</v>
      </c>
      <c r="B46" s="345" t="s">
        <v>33</v>
      </c>
      <c r="C46" s="26"/>
      <c r="D46" s="435"/>
      <c r="E46" s="435"/>
      <c r="F46" s="428" t="s">
        <v>296</v>
      </c>
      <c r="G46" s="423"/>
      <c r="H46" s="424"/>
      <c r="I46" s="424"/>
      <c r="J46" s="425"/>
      <c r="K46" s="425"/>
      <c r="L46" s="426"/>
      <c r="M46" s="427"/>
      <c r="N46" s="428"/>
      <c r="O46" s="414"/>
      <c r="P46" s="426"/>
      <c r="Q46" s="429"/>
      <c r="R46" s="426"/>
      <c r="S46" s="426"/>
      <c r="T46" s="426"/>
      <c r="U46" s="426"/>
      <c r="V46" s="426"/>
      <c r="W46" s="426"/>
      <c r="X46" s="426"/>
      <c r="Y46" s="426"/>
      <c r="Z46" s="426"/>
      <c r="AA46" s="433">
        <f t="shared" si="2"/>
        <v>0</v>
      </c>
      <c r="AB46" s="426"/>
      <c r="AC46" s="418"/>
      <c r="AD46" s="419"/>
    </row>
    <row r="47" spans="1:30" ht="49.5" hidden="1">
      <c r="A47" s="430">
        <v>37</v>
      </c>
      <c r="B47" s="430" t="s">
        <v>1371</v>
      </c>
      <c r="C47" s="431" t="s">
        <v>1371</v>
      </c>
      <c r="D47" s="428" t="s">
        <v>1372</v>
      </c>
      <c r="E47" s="428" t="s">
        <v>359</v>
      </c>
      <c r="F47" s="428" t="s">
        <v>1373</v>
      </c>
      <c r="G47" s="432" t="s">
        <v>34</v>
      </c>
      <c r="H47" s="418" t="s">
        <v>1374</v>
      </c>
      <c r="I47" s="418" t="s">
        <v>1375</v>
      </c>
      <c r="J47" s="418" t="s">
        <v>1376</v>
      </c>
      <c r="K47" s="418" t="s">
        <v>1236</v>
      </c>
      <c r="L47" s="418" t="s">
        <v>1237</v>
      </c>
      <c r="M47" s="418" t="s">
        <v>1180</v>
      </c>
      <c r="N47" s="418" t="s">
        <v>1377</v>
      </c>
      <c r="O47" s="418" t="s">
        <v>114</v>
      </c>
      <c r="P47" s="418">
        <v>18810</v>
      </c>
      <c r="Q47" s="418">
        <v>2450</v>
      </c>
      <c r="R47" s="433">
        <v>46084500</v>
      </c>
      <c r="S47" s="433">
        <f>100+1000</f>
        <v>1100</v>
      </c>
      <c r="T47" s="433">
        <v>500</v>
      </c>
      <c r="U47" s="433">
        <f>1500+300</f>
        <v>1800</v>
      </c>
      <c r="V47" s="433">
        <v>1500</v>
      </c>
      <c r="W47" s="433">
        <v>1000</v>
      </c>
      <c r="X47" s="433"/>
      <c r="Y47" s="433">
        <f t="shared" ref="Y47:Y58" si="5">SUM(S47:X47)</f>
        <v>5900</v>
      </c>
      <c r="Z47" s="433">
        <f t="shared" ref="Z47:Z58" si="6">P47-Y47</f>
        <v>12910</v>
      </c>
      <c r="AA47" s="433">
        <f t="shared" si="2"/>
        <v>12910</v>
      </c>
      <c r="AB47" s="433"/>
      <c r="AC47" s="418" t="s">
        <v>1239</v>
      </c>
      <c r="AD47" s="419"/>
    </row>
    <row r="48" spans="1:30" ht="62.25" hidden="1" customHeight="1">
      <c r="A48" s="430">
        <v>38</v>
      </c>
      <c r="B48" s="430" t="s">
        <v>1378</v>
      </c>
      <c r="C48" s="431" t="s">
        <v>1378</v>
      </c>
      <c r="D48" s="428" t="s">
        <v>1379</v>
      </c>
      <c r="E48" s="428" t="s">
        <v>360</v>
      </c>
      <c r="F48" s="428" t="s">
        <v>1380</v>
      </c>
      <c r="G48" s="432" t="s">
        <v>35</v>
      </c>
      <c r="H48" s="418" t="s">
        <v>1381</v>
      </c>
      <c r="I48" s="418" t="s">
        <v>1382</v>
      </c>
      <c r="J48" s="418" t="s">
        <v>1383</v>
      </c>
      <c r="K48" s="418" t="s">
        <v>1178</v>
      </c>
      <c r="L48" s="418" t="s">
        <v>1179</v>
      </c>
      <c r="M48" s="418" t="s">
        <v>1180</v>
      </c>
      <c r="N48" s="418" t="s">
        <v>1384</v>
      </c>
      <c r="O48" s="418" t="s">
        <v>3</v>
      </c>
      <c r="P48" s="418">
        <v>195</v>
      </c>
      <c r="Q48" s="418">
        <v>4000</v>
      </c>
      <c r="R48" s="433">
        <v>780000</v>
      </c>
      <c r="S48" s="433"/>
      <c r="T48" s="433"/>
      <c r="U48" s="433"/>
      <c r="V48" s="433"/>
      <c r="W48" s="433"/>
      <c r="X48" s="433"/>
      <c r="Y48" s="433">
        <f t="shared" si="5"/>
        <v>0</v>
      </c>
      <c r="Z48" s="433">
        <f t="shared" si="6"/>
        <v>195</v>
      </c>
      <c r="AA48" s="433">
        <f t="shared" si="2"/>
        <v>195</v>
      </c>
      <c r="AB48" s="433"/>
      <c r="AC48" s="418" t="s">
        <v>1182</v>
      </c>
      <c r="AD48" s="419"/>
    </row>
    <row r="49" spans="1:30" ht="49.5" hidden="1">
      <c r="A49" s="430">
        <v>39</v>
      </c>
      <c r="B49" s="430" t="s">
        <v>1385</v>
      </c>
      <c r="C49" s="431" t="s">
        <v>1385</v>
      </c>
      <c r="D49" s="428" t="s">
        <v>1386</v>
      </c>
      <c r="E49" s="431" t="s">
        <v>361</v>
      </c>
      <c r="F49" s="428" t="s">
        <v>1387</v>
      </c>
      <c r="G49" s="432" t="s">
        <v>36</v>
      </c>
      <c r="H49" s="418" t="s">
        <v>1388</v>
      </c>
      <c r="I49" s="418" t="s">
        <v>1389</v>
      </c>
      <c r="J49" s="418" t="s">
        <v>1389</v>
      </c>
      <c r="K49" s="418" t="s">
        <v>1390</v>
      </c>
      <c r="L49" s="418" t="s">
        <v>1205</v>
      </c>
      <c r="M49" s="418">
        <v>2024</v>
      </c>
      <c r="N49" s="418" t="s">
        <v>1391</v>
      </c>
      <c r="O49" s="418" t="s">
        <v>3</v>
      </c>
      <c r="P49" s="418">
        <v>35</v>
      </c>
      <c r="Q49" s="418">
        <v>3886</v>
      </c>
      <c r="R49" s="433">
        <v>136010</v>
      </c>
      <c r="S49" s="433"/>
      <c r="T49" s="433"/>
      <c r="U49" s="433"/>
      <c r="V49" s="433"/>
      <c r="W49" s="433">
        <v>10</v>
      </c>
      <c r="X49" s="433"/>
      <c r="Y49" s="433">
        <f t="shared" si="5"/>
        <v>10</v>
      </c>
      <c r="Z49" s="433">
        <f t="shared" si="6"/>
        <v>25</v>
      </c>
      <c r="AA49" s="433">
        <f t="shared" si="2"/>
        <v>25</v>
      </c>
      <c r="AB49" s="433"/>
      <c r="AC49" s="418" t="s">
        <v>1207</v>
      </c>
      <c r="AD49" s="419"/>
    </row>
    <row r="50" spans="1:30" ht="46.5" hidden="1" customHeight="1">
      <c r="A50" s="430">
        <v>40</v>
      </c>
      <c r="B50" s="430" t="s">
        <v>1392</v>
      </c>
      <c r="C50" s="431" t="s">
        <v>1392</v>
      </c>
      <c r="D50" s="428" t="s">
        <v>527</v>
      </c>
      <c r="E50" s="431" t="s">
        <v>362</v>
      </c>
      <c r="F50" s="428" t="s">
        <v>1393</v>
      </c>
      <c r="G50" s="432" t="s">
        <v>37</v>
      </c>
      <c r="H50" s="418" t="s">
        <v>1388</v>
      </c>
      <c r="I50" s="418" t="s">
        <v>1389</v>
      </c>
      <c r="J50" s="418" t="s">
        <v>1389</v>
      </c>
      <c r="K50" s="418" t="s">
        <v>1390</v>
      </c>
      <c r="L50" s="418" t="s">
        <v>1205</v>
      </c>
      <c r="M50" s="418">
        <v>2024</v>
      </c>
      <c r="N50" s="418" t="s">
        <v>1391</v>
      </c>
      <c r="O50" s="418" t="s">
        <v>3</v>
      </c>
      <c r="P50" s="418">
        <v>2180</v>
      </c>
      <c r="Q50" s="418">
        <v>3700</v>
      </c>
      <c r="R50" s="433">
        <v>8066000</v>
      </c>
      <c r="S50" s="433">
        <v>100</v>
      </c>
      <c r="T50" s="433">
        <v>120</v>
      </c>
      <c r="U50" s="433">
        <v>200</v>
      </c>
      <c r="V50" s="433">
        <v>200</v>
      </c>
      <c r="W50" s="433">
        <v>200</v>
      </c>
      <c r="X50" s="433"/>
      <c r="Y50" s="433">
        <f t="shared" si="5"/>
        <v>820</v>
      </c>
      <c r="Z50" s="433">
        <f t="shared" si="6"/>
        <v>1360</v>
      </c>
      <c r="AA50" s="433">
        <f t="shared" si="2"/>
        <v>1360</v>
      </c>
      <c r="AB50" s="433"/>
      <c r="AC50" s="418" t="s">
        <v>1207</v>
      </c>
      <c r="AD50" s="419"/>
    </row>
    <row r="51" spans="1:30" ht="56.25" hidden="1" customHeight="1">
      <c r="A51" s="430">
        <v>41</v>
      </c>
      <c r="B51" s="430" t="s">
        <v>1394</v>
      </c>
      <c r="C51" s="431" t="s">
        <v>1394</v>
      </c>
      <c r="D51" s="428" t="s">
        <v>1127</v>
      </c>
      <c r="E51" s="431" t="s">
        <v>363</v>
      </c>
      <c r="F51" s="428" t="s">
        <v>1395</v>
      </c>
      <c r="G51" s="432" t="s">
        <v>128</v>
      </c>
      <c r="H51" s="418" t="s">
        <v>1396</v>
      </c>
      <c r="I51" s="418" t="s">
        <v>1396</v>
      </c>
      <c r="J51" s="418" t="s">
        <v>1397</v>
      </c>
      <c r="K51" s="418" t="s">
        <v>1398</v>
      </c>
      <c r="L51" s="418" t="s">
        <v>1399</v>
      </c>
      <c r="M51" s="418">
        <v>2024</v>
      </c>
      <c r="N51" s="418" t="s">
        <v>1400</v>
      </c>
      <c r="O51" s="418" t="s">
        <v>243</v>
      </c>
      <c r="P51" s="418">
        <v>30</v>
      </c>
      <c r="Q51" s="418">
        <v>5040</v>
      </c>
      <c r="R51" s="433">
        <v>151200</v>
      </c>
      <c r="S51" s="433"/>
      <c r="T51" s="433"/>
      <c r="U51" s="433"/>
      <c r="V51" s="433">
        <v>10</v>
      </c>
      <c r="W51" s="433"/>
      <c r="X51" s="433"/>
      <c r="Y51" s="433">
        <f t="shared" si="5"/>
        <v>10</v>
      </c>
      <c r="Z51" s="433">
        <f t="shared" si="6"/>
        <v>20</v>
      </c>
      <c r="AA51" s="433">
        <f t="shared" si="2"/>
        <v>20</v>
      </c>
      <c r="AB51" s="433"/>
      <c r="AC51" s="418" t="s">
        <v>1401</v>
      </c>
      <c r="AD51" s="419"/>
    </row>
    <row r="52" spans="1:30" ht="44.25" hidden="1" customHeight="1">
      <c r="A52" s="430">
        <v>42</v>
      </c>
      <c r="B52" s="430" t="s">
        <v>1402</v>
      </c>
      <c r="C52" s="431" t="s">
        <v>1402</v>
      </c>
      <c r="D52" s="428" t="s">
        <v>1128</v>
      </c>
      <c r="E52" s="431" t="s">
        <v>364</v>
      </c>
      <c r="F52" s="428" t="s">
        <v>1403</v>
      </c>
      <c r="G52" s="432" t="s">
        <v>38</v>
      </c>
      <c r="H52" s="418" t="s">
        <v>1404</v>
      </c>
      <c r="I52" s="418" t="s">
        <v>1405</v>
      </c>
      <c r="J52" s="418" t="s">
        <v>1405</v>
      </c>
      <c r="K52" s="418" t="s">
        <v>1390</v>
      </c>
      <c r="L52" s="418" t="s">
        <v>1205</v>
      </c>
      <c r="M52" s="418">
        <v>2024</v>
      </c>
      <c r="N52" s="418" t="s">
        <v>1391</v>
      </c>
      <c r="O52" s="418" t="s">
        <v>3</v>
      </c>
      <c r="P52" s="418">
        <v>610</v>
      </c>
      <c r="Q52" s="418">
        <v>10500</v>
      </c>
      <c r="R52" s="433">
        <v>6405000</v>
      </c>
      <c r="S52" s="433">
        <v>30</v>
      </c>
      <c r="T52" s="433">
        <v>20</v>
      </c>
      <c r="U52" s="433">
        <v>30</v>
      </c>
      <c r="V52" s="433">
        <v>30</v>
      </c>
      <c r="W52" s="433">
        <v>50</v>
      </c>
      <c r="X52" s="433"/>
      <c r="Y52" s="433">
        <f t="shared" si="5"/>
        <v>160</v>
      </c>
      <c r="Z52" s="433">
        <f t="shared" si="6"/>
        <v>450</v>
      </c>
      <c r="AA52" s="433">
        <f t="shared" si="2"/>
        <v>450</v>
      </c>
      <c r="AB52" s="433"/>
      <c r="AC52" s="418" t="s">
        <v>1207</v>
      </c>
      <c r="AD52" s="419"/>
    </row>
    <row r="53" spans="1:30" ht="44.25" hidden="1" customHeight="1">
      <c r="A53" s="430">
        <v>43</v>
      </c>
      <c r="B53" s="430" t="s">
        <v>1406</v>
      </c>
      <c r="C53" s="431" t="s">
        <v>1406</v>
      </c>
      <c r="D53" s="428" t="s">
        <v>743</v>
      </c>
      <c r="E53" s="431" t="s">
        <v>365</v>
      </c>
      <c r="F53" s="428" t="s">
        <v>1407</v>
      </c>
      <c r="G53" s="432" t="s">
        <v>39</v>
      </c>
      <c r="H53" s="418" t="s">
        <v>1404</v>
      </c>
      <c r="I53" s="418" t="s">
        <v>1405</v>
      </c>
      <c r="J53" s="418" t="s">
        <v>1405</v>
      </c>
      <c r="K53" s="418" t="s">
        <v>1390</v>
      </c>
      <c r="L53" s="418" t="s">
        <v>1205</v>
      </c>
      <c r="M53" s="418">
        <v>2024</v>
      </c>
      <c r="N53" s="418" t="s">
        <v>1391</v>
      </c>
      <c r="O53" s="418" t="s">
        <v>3</v>
      </c>
      <c r="P53" s="418">
        <v>64</v>
      </c>
      <c r="Q53" s="418">
        <v>10500</v>
      </c>
      <c r="R53" s="433">
        <v>672000</v>
      </c>
      <c r="S53" s="433">
        <v>10</v>
      </c>
      <c r="T53" s="433">
        <v>20</v>
      </c>
      <c r="U53" s="433"/>
      <c r="V53" s="433"/>
      <c r="W53" s="433"/>
      <c r="X53" s="433"/>
      <c r="Y53" s="433">
        <f t="shared" si="5"/>
        <v>30</v>
      </c>
      <c r="Z53" s="433">
        <f t="shared" si="6"/>
        <v>34</v>
      </c>
      <c r="AA53" s="433">
        <f t="shared" si="2"/>
        <v>34</v>
      </c>
      <c r="AB53" s="433"/>
      <c r="AC53" s="418" t="s">
        <v>1207</v>
      </c>
      <c r="AD53" s="419"/>
    </row>
    <row r="54" spans="1:30" ht="44.25" hidden="1" customHeight="1">
      <c r="A54" s="430">
        <v>44</v>
      </c>
      <c r="B54" s="430" t="s">
        <v>1408</v>
      </c>
      <c r="C54" s="431" t="s">
        <v>1408</v>
      </c>
      <c r="D54" s="428" t="s">
        <v>176</v>
      </c>
      <c r="E54" s="431" t="s">
        <v>366</v>
      </c>
      <c r="F54" s="428" t="s">
        <v>1409</v>
      </c>
      <c r="G54" s="432" t="s">
        <v>40</v>
      </c>
      <c r="H54" s="418" t="s">
        <v>1410</v>
      </c>
      <c r="I54" s="418" t="s">
        <v>1411</v>
      </c>
      <c r="J54" s="418" t="s">
        <v>1411</v>
      </c>
      <c r="K54" s="418" t="s">
        <v>1390</v>
      </c>
      <c r="L54" s="418" t="s">
        <v>1205</v>
      </c>
      <c r="M54" s="418">
        <v>2024</v>
      </c>
      <c r="N54" s="418" t="s">
        <v>1391</v>
      </c>
      <c r="O54" s="418" t="s">
        <v>3</v>
      </c>
      <c r="P54" s="418">
        <v>144</v>
      </c>
      <c r="Q54" s="418">
        <v>10290</v>
      </c>
      <c r="R54" s="433">
        <v>1481760</v>
      </c>
      <c r="S54" s="433">
        <v>30</v>
      </c>
      <c r="T54" s="433"/>
      <c r="U54" s="433"/>
      <c r="V54" s="433"/>
      <c r="W54" s="433">
        <v>20</v>
      </c>
      <c r="X54" s="433"/>
      <c r="Y54" s="433">
        <f t="shared" si="5"/>
        <v>50</v>
      </c>
      <c r="Z54" s="433">
        <f t="shared" si="6"/>
        <v>94</v>
      </c>
      <c r="AA54" s="433">
        <f t="shared" si="2"/>
        <v>94</v>
      </c>
      <c r="AB54" s="433"/>
      <c r="AC54" s="418" t="s">
        <v>1207</v>
      </c>
      <c r="AD54" s="419"/>
    </row>
    <row r="55" spans="1:30" ht="99" hidden="1">
      <c r="A55" s="430">
        <v>45</v>
      </c>
      <c r="B55" s="430" t="s">
        <v>1412</v>
      </c>
      <c r="C55" s="431" t="s">
        <v>1412</v>
      </c>
      <c r="D55" s="428" t="s">
        <v>177</v>
      </c>
      <c r="E55" s="431" t="s">
        <v>367</v>
      </c>
      <c r="F55" s="428" t="s">
        <v>1413</v>
      </c>
      <c r="G55" s="432" t="s">
        <v>41</v>
      </c>
      <c r="H55" s="418" t="s">
        <v>1414</v>
      </c>
      <c r="I55" s="418" t="s">
        <v>1415</v>
      </c>
      <c r="J55" s="418" t="s">
        <v>1416</v>
      </c>
      <c r="K55" s="418" t="s">
        <v>1415</v>
      </c>
      <c r="L55" s="418" t="s">
        <v>1417</v>
      </c>
      <c r="M55" s="418" t="s">
        <v>1180</v>
      </c>
      <c r="N55" s="418" t="s">
        <v>1418</v>
      </c>
      <c r="O55" s="418" t="s">
        <v>3</v>
      </c>
      <c r="P55" s="418">
        <v>30</v>
      </c>
      <c r="Q55" s="418">
        <v>13083</v>
      </c>
      <c r="R55" s="433">
        <v>392490</v>
      </c>
      <c r="S55" s="433"/>
      <c r="T55" s="433"/>
      <c r="U55" s="433"/>
      <c r="V55" s="433"/>
      <c r="W55" s="433"/>
      <c r="X55" s="433"/>
      <c r="Y55" s="433">
        <f t="shared" si="5"/>
        <v>0</v>
      </c>
      <c r="Z55" s="433">
        <f t="shared" si="6"/>
        <v>30</v>
      </c>
      <c r="AA55" s="433">
        <f t="shared" si="2"/>
        <v>30</v>
      </c>
      <c r="AB55" s="433"/>
      <c r="AC55" s="418" t="s">
        <v>1419</v>
      </c>
      <c r="AD55" s="419"/>
    </row>
    <row r="56" spans="1:30" ht="49.5" hidden="1">
      <c r="A56" s="430">
        <v>46</v>
      </c>
      <c r="B56" s="430" t="s">
        <v>1420</v>
      </c>
      <c r="C56" s="431" t="s">
        <v>1420</v>
      </c>
      <c r="D56" s="428" t="s">
        <v>178</v>
      </c>
      <c r="E56" s="428" t="s">
        <v>368</v>
      </c>
      <c r="F56" s="428" t="s">
        <v>1421</v>
      </c>
      <c r="G56" s="432" t="s">
        <v>132</v>
      </c>
      <c r="H56" s="418" t="s">
        <v>1422</v>
      </c>
      <c r="I56" s="418" t="s">
        <v>1423</v>
      </c>
      <c r="J56" s="418" t="s">
        <v>1423</v>
      </c>
      <c r="K56" s="418" t="s">
        <v>1424</v>
      </c>
      <c r="L56" s="418" t="s">
        <v>1189</v>
      </c>
      <c r="M56" s="418" t="s">
        <v>1268</v>
      </c>
      <c r="N56" s="418" t="s">
        <v>1269</v>
      </c>
      <c r="O56" s="418" t="s">
        <v>3</v>
      </c>
      <c r="P56" s="418">
        <v>180</v>
      </c>
      <c r="Q56" s="418">
        <v>19929</v>
      </c>
      <c r="R56" s="433">
        <v>3587220</v>
      </c>
      <c r="S56" s="433"/>
      <c r="T56" s="433"/>
      <c r="U56" s="433">
        <v>30</v>
      </c>
      <c r="V56" s="433"/>
      <c r="W56" s="433"/>
      <c r="X56" s="433"/>
      <c r="Y56" s="433">
        <f t="shared" si="5"/>
        <v>30</v>
      </c>
      <c r="Z56" s="433">
        <f t="shared" si="6"/>
        <v>150</v>
      </c>
      <c r="AA56" s="433">
        <f t="shared" si="2"/>
        <v>150</v>
      </c>
      <c r="AB56" s="433"/>
      <c r="AC56" s="418" t="s">
        <v>1270</v>
      </c>
      <c r="AD56" s="419"/>
    </row>
    <row r="57" spans="1:30" ht="49.5" hidden="1">
      <c r="A57" s="430">
        <v>47</v>
      </c>
      <c r="B57" s="430" t="s">
        <v>1425</v>
      </c>
      <c r="C57" s="431" t="s">
        <v>1425</v>
      </c>
      <c r="D57" s="428" t="s">
        <v>179</v>
      </c>
      <c r="E57" s="428" t="s">
        <v>369</v>
      </c>
      <c r="F57" s="428" t="s">
        <v>1426</v>
      </c>
      <c r="G57" s="432" t="s">
        <v>42</v>
      </c>
      <c r="H57" s="418" t="s">
        <v>1427</v>
      </c>
      <c r="I57" s="418" t="s">
        <v>1428</v>
      </c>
      <c r="J57" s="418" t="s">
        <v>1428</v>
      </c>
      <c r="K57" s="418" t="s">
        <v>1429</v>
      </c>
      <c r="L57" s="418" t="s">
        <v>1430</v>
      </c>
      <c r="M57" s="418">
        <v>2024</v>
      </c>
      <c r="N57" s="418" t="s">
        <v>1269</v>
      </c>
      <c r="O57" s="418" t="s">
        <v>3</v>
      </c>
      <c r="P57" s="418">
        <v>4</v>
      </c>
      <c r="Q57" s="418">
        <v>188790</v>
      </c>
      <c r="R57" s="433">
        <v>755160</v>
      </c>
      <c r="S57" s="433"/>
      <c r="T57" s="433"/>
      <c r="U57" s="433"/>
      <c r="V57" s="433"/>
      <c r="W57" s="433"/>
      <c r="X57" s="433"/>
      <c r="Y57" s="433">
        <f t="shared" si="5"/>
        <v>0</v>
      </c>
      <c r="Z57" s="433">
        <f t="shared" si="6"/>
        <v>4</v>
      </c>
      <c r="AA57" s="433">
        <f t="shared" si="2"/>
        <v>4</v>
      </c>
      <c r="AB57" s="433"/>
      <c r="AC57" s="418" t="s">
        <v>1270</v>
      </c>
      <c r="AD57" s="419"/>
    </row>
    <row r="58" spans="1:30" ht="93.75" hidden="1" customHeight="1">
      <c r="A58" s="430">
        <v>48</v>
      </c>
      <c r="B58" s="430" t="s">
        <v>1431</v>
      </c>
      <c r="C58" s="431" t="s">
        <v>1431</v>
      </c>
      <c r="D58" s="428" t="s">
        <v>180</v>
      </c>
      <c r="E58" s="431" t="s">
        <v>370</v>
      </c>
      <c r="F58" s="428" t="s">
        <v>1432</v>
      </c>
      <c r="G58" s="432" t="s">
        <v>43</v>
      </c>
      <c r="H58" s="418" t="s">
        <v>1433</v>
      </c>
      <c r="I58" s="418" t="s">
        <v>1433</v>
      </c>
      <c r="J58" s="418" t="s">
        <v>1434</v>
      </c>
      <c r="K58" s="418" t="s">
        <v>1178</v>
      </c>
      <c r="L58" s="418" t="s">
        <v>1179</v>
      </c>
      <c r="M58" s="418" t="s">
        <v>1180</v>
      </c>
      <c r="N58" s="418" t="s">
        <v>1384</v>
      </c>
      <c r="O58" s="418" t="s">
        <v>3</v>
      </c>
      <c r="P58" s="418">
        <v>75</v>
      </c>
      <c r="Q58" s="418">
        <v>4450</v>
      </c>
      <c r="R58" s="433">
        <v>333750</v>
      </c>
      <c r="S58" s="433">
        <v>20</v>
      </c>
      <c r="T58" s="433"/>
      <c r="U58" s="433"/>
      <c r="V58" s="433"/>
      <c r="W58" s="433"/>
      <c r="X58" s="433"/>
      <c r="Y58" s="433">
        <f t="shared" si="5"/>
        <v>20</v>
      </c>
      <c r="Z58" s="433">
        <f t="shared" si="6"/>
        <v>55</v>
      </c>
      <c r="AA58" s="433">
        <f t="shared" si="2"/>
        <v>55</v>
      </c>
      <c r="AB58" s="433"/>
      <c r="AC58" s="418" t="s">
        <v>1182</v>
      </c>
      <c r="AD58" s="419"/>
    </row>
    <row r="59" spans="1:30" hidden="1">
      <c r="A59" s="420" t="s">
        <v>45</v>
      </c>
      <c r="B59" s="345" t="s">
        <v>46</v>
      </c>
      <c r="C59" s="26"/>
      <c r="D59" s="435"/>
      <c r="E59" s="435"/>
      <c r="F59" s="428" t="s">
        <v>296</v>
      </c>
      <c r="G59" s="423"/>
      <c r="H59" s="424"/>
      <c r="I59" s="424"/>
      <c r="J59" s="425"/>
      <c r="K59" s="425"/>
      <c r="L59" s="426"/>
      <c r="M59" s="427"/>
      <c r="N59" s="428"/>
      <c r="O59" s="414"/>
      <c r="P59" s="426"/>
      <c r="Q59" s="429"/>
      <c r="R59" s="426"/>
      <c r="S59" s="426"/>
      <c r="T59" s="426"/>
      <c r="U59" s="426"/>
      <c r="V59" s="426"/>
      <c r="W59" s="426"/>
      <c r="X59" s="426"/>
      <c r="Y59" s="426"/>
      <c r="Z59" s="426"/>
      <c r="AA59" s="433">
        <f t="shared" si="2"/>
        <v>0</v>
      </c>
      <c r="AB59" s="426"/>
      <c r="AC59" s="418"/>
      <c r="AD59" s="419"/>
    </row>
    <row r="60" spans="1:30" ht="52.5" hidden="1" customHeight="1">
      <c r="A60" s="430">
        <v>49</v>
      </c>
      <c r="B60" s="430" t="s">
        <v>1435</v>
      </c>
      <c r="C60" s="431" t="s">
        <v>1435</v>
      </c>
      <c r="D60" s="428" t="s">
        <v>1436</v>
      </c>
      <c r="E60" s="428" t="s">
        <v>374</v>
      </c>
      <c r="F60" s="428" t="s">
        <v>1437</v>
      </c>
      <c r="G60" s="432" t="s">
        <v>48</v>
      </c>
      <c r="H60" s="418" t="s">
        <v>48</v>
      </c>
      <c r="I60" s="418" t="s">
        <v>1438</v>
      </c>
      <c r="J60" s="418" t="s">
        <v>1439</v>
      </c>
      <c r="K60" s="418" t="s">
        <v>1440</v>
      </c>
      <c r="L60" s="418" t="s">
        <v>1441</v>
      </c>
      <c r="M60" s="418" t="s">
        <v>1190</v>
      </c>
      <c r="N60" s="418" t="s">
        <v>1442</v>
      </c>
      <c r="O60" s="418" t="s">
        <v>5</v>
      </c>
      <c r="P60" s="418">
        <v>60</v>
      </c>
      <c r="Q60" s="418">
        <v>14700</v>
      </c>
      <c r="R60" s="433">
        <v>882000</v>
      </c>
      <c r="S60" s="433"/>
      <c r="T60" s="433">
        <v>20</v>
      </c>
      <c r="U60" s="433"/>
      <c r="V60" s="433"/>
      <c r="W60" s="433"/>
      <c r="X60" s="433"/>
      <c r="Y60" s="433">
        <f t="shared" ref="Y60:Y66" si="7">SUM(S60:X60)</f>
        <v>20</v>
      </c>
      <c r="Z60" s="433">
        <f t="shared" ref="Z60:Z66" si="8">P60-Y60</f>
        <v>40</v>
      </c>
      <c r="AA60" s="433">
        <f t="shared" si="2"/>
        <v>40</v>
      </c>
      <c r="AB60" s="433"/>
      <c r="AC60" s="418" t="s">
        <v>1443</v>
      </c>
      <c r="AD60" s="419"/>
    </row>
    <row r="61" spans="1:30" ht="99" hidden="1" customHeight="1">
      <c r="A61" s="430">
        <v>50</v>
      </c>
      <c r="B61" s="430" t="s">
        <v>1444</v>
      </c>
      <c r="C61" s="431" t="s">
        <v>1444</v>
      </c>
      <c r="D61" s="428" t="s">
        <v>1129</v>
      </c>
      <c r="E61" s="431" t="s">
        <v>378</v>
      </c>
      <c r="F61" s="428" t="s">
        <v>1445</v>
      </c>
      <c r="G61" s="432" t="s">
        <v>52</v>
      </c>
      <c r="H61" s="418" t="s">
        <v>1446</v>
      </c>
      <c r="I61" s="418" t="s">
        <v>1447</v>
      </c>
      <c r="J61" s="418" t="s">
        <v>1447</v>
      </c>
      <c r="K61" s="418" t="s">
        <v>1448</v>
      </c>
      <c r="L61" s="418" t="s">
        <v>1441</v>
      </c>
      <c r="M61" s="418" t="s">
        <v>1268</v>
      </c>
      <c r="N61" s="418" t="s">
        <v>1269</v>
      </c>
      <c r="O61" s="418" t="s">
        <v>3</v>
      </c>
      <c r="P61" s="418">
        <v>30</v>
      </c>
      <c r="Q61" s="418">
        <v>5229</v>
      </c>
      <c r="R61" s="433">
        <v>156870</v>
      </c>
      <c r="S61" s="433"/>
      <c r="T61" s="433"/>
      <c r="U61" s="433"/>
      <c r="V61" s="433"/>
      <c r="W61" s="433"/>
      <c r="X61" s="433"/>
      <c r="Y61" s="433">
        <f t="shared" si="7"/>
        <v>0</v>
      </c>
      <c r="Z61" s="433">
        <f t="shared" si="8"/>
        <v>30</v>
      </c>
      <c r="AA61" s="433">
        <f t="shared" si="2"/>
        <v>30</v>
      </c>
      <c r="AB61" s="433"/>
      <c r="AC61" s="418" t="s">
        <v>1270</v>
      </c>
      <c r="AD61" s="419"/>
    </row>
    <row r="62" spans="1:30" ht="75" hidden="1" customHeight="1">
      <c r="A62" s="430">
        <v>51</v>
      </c>
      <c r="B62" s="430" t="s">
        <v>1449</v>
      </c>
      <c r="C62" s="431" t="s">
        <v>1449</v>
      </c>
      <c r="D62" s="428" t="s">
        <v>182</v>
      </c>
      <c r="E62" s="431" t="s">
        <v>379</v>
      </c>
      <c r="F62" s="428" t="s">
        <v>1450</v>
      </c>
      <c r="G62" s="432" t="s">
        <v>53</v>
      </c>
      <c r="H62" s="418" t="s">
        <v>1451</v>
      </c>
      <c r="I62" s="418" t="s">
        <v>1452</v>
      </c>
      <c r="J62" s="418" t="s">
        <v>1453</v>
      </c>
      <c r="K62" s="418" t="s">
        <v>1454</v>
      </c>
      <c r="L62" s="418" t="s">
        <v>1237</v>
      </c>
      <c r="M62" s="418" t="s">
        <v>1180</v>
      </c>
      <c r="N62" s="418" t="s">
        <v>1289</v>
      </c>
      <c r="O62" s="418" t="s">
        <v>3</v>
      </c>
      <c r="P62" s="418">
        <v>380</v>
      </c>
      <c r="Q62" s="418">
        <v>7700</v>
      </c>
      <c r="R62" s="433">
        <v>2926000</v>
      </c>
      <c r="S62" s="433"/>
      <c r="T62" s="433">
        <v>20</v>
      </c>
      <c r="U62" s="433">
        <f>30+40</f>
        <v>70</v>
      </c>
      <c r="V62" s="433">
        <v>40</v>
      </c>
      <c r="W62" s="433"/>
      <c r="X62" s="433"/>
      <c r="Y62" s="433">
        <f t="shared" si="7"/>
        <v>130</v>
      </c>
      <c r="Z62" s="433">
        <f t="shared" si="8"/>
        <v>250</v>
      </c>
      <c r="AA62" s="433">
        <f t="shared" si="2"/>
        <v>250</v>
      </c>
      <c r="AB62" s="433"/>
      <c r="AC62" s="418" t="s">
        <v>1239</v>
      </c>
      <c r="AD62" s="419"/>
    </row>
    <row r="63" spans="1:30" ht="72.75" hidden="1" customHeight="1">
      <c r="A63" s="430">
        <v>52</v>
      </c>
      <c r="B63" s="430" t="s">
        <v>1455</v>
      </c>
      <c r="C63" s="431" t="s">
        <v>1455</v>
      </c>
      <c r="D63" s="428" t="s">
        <v>183</v>
      </c>
      <c r="E63" s="431" t="s">
        <v>380</v>
      </c>
      <c r="F63" s="428" t="s">
        <v>1456</v>
      </c>
      <c r="G63" s="432" t="s">
        <v>54</v>
      </c>
      <c r="H63" s="418" t="s">
        <v>1457</v>
      </c>
      <c r="I63" s="418" t="s">
        <v>1458</v>
      </c>
      <c r="J63" s="418" t="s">
        <v>1458</v>
      </c>
      <c r="K63" s="418" t="s">
        <v>1204</v>
      </c>
      <c r="L63" s="418" t="s">
        <v>1205</v>
      </c>
      <c r="M63" s="418">
        <v>2024</v>
      </c>
      <c r="N63" s="418" t="s">
        <v>1391</v>
      </c>
      <c r="O63" s="418" t="s">
        <v>3</v>
      </c>
      <c r="P63" s="418">
        <v>440</v>
      </c>
      <c r="Q63" s="418">
        <v>4305</v>
      </c>
      <c r="R63" s="433">
        <v>1894200</v>
      </c>
      <c r="S63" s="433"/>
      <c r="T63" s="433">
        <v>50</v>
      </c>
      <c r="U63" s="433">
        <v>20</v>
      </c>
      <c r="V63" s="433">
        <v>40</v>
      </c>
      <c r="W63" s="433">
        <v>30</v>
      </c>
      <c r="X63" s="433"/>
      <c r="Y63" s="433">
        <f t="shared" si="7"/>
        <v>140</v>
      </c>
      <c r="Z63" s="433">
        <f t="shared" si="8"/>
        <v>300</v>
      </c>
      <c r="AA63" s="433">
        <f t="shared" si="2"/>
        <v>300</v>
      </c>
      <c r="AB63" s="433"/>
      <c r="AC63" s="418" t="s">
        <v>1207</v>
      </c>
      <c r="AD63" s="419"/>
    </row>
    <row r="64" spans="1:30" ht="49.5" hidden="1">
      <c r="A64" s="430">
        <v>53</v>
      </c>
      <c r="B64" s="430" t="s">
        <v>1459</v>
      </c>
      <c r="C64" s="431" t="s">
        <v>1459</v>
      </c>
      <c r="D64" s="428" t="s">
        <v>184</v>
      </c>
      <c r="E64" s="431" t="s">
        <v>381</v>
      </c>
      <c r="F64" s="428" t="s">
        <v>1460</v>
      </c>
      <c r="G64" s="432" t="s">
        <v>55</v>
      </c>
      <c r="H64" s="418" t="s">
        <v>1461</v>
      </c>
      <c r="I64" s="418" t="s">
        <v>1461</v>
      </c>
      <c r="J64" s="418" t="s">
        <v>1462</v>
      </c>
      <c r="K64" s="418" t="s">
        <v>1178</v>
      </c>
      <c r="L64" s="418" t="s">
        <v>1179</v>
      </c>
      <c r="M64" s="418" t="s">
        <v>1180</v>
      </c>
      <c r="N64" s="418" t="s">
        <v>1463</v>
      </c>
      <c r="O64" s="418" t="s">
        <v>3</v>
      </c>
      <c r="P64" s="418">
        <v>20</v>
      </c>
      <c r="Q64" s="418">
        <v>2794</v>
      </c>
      <c r="R64" s="433">
        <v>55880</v>
      </c>
      <c r="S64" s="433"/>
      <c r="T64" s="433"/>
      <c r="U64" s="433"/>
      <c r="V64" s="433"/>
      <c r="W64" s="433">
        <v>20</v>
      </c>
      <c r="X64" s="433"/>
      <c r="Y64" s="433">
        <f t="shared" si="7"/>
        <v>20</v>
      </c>
      <c r="Z64" s="433">
        <f t="shared" si="8"/>
        <v>0</v>
      </c>
      <c r="AA64" s="433">
        <f t="shared" si="2"/>
        <v>0</v>
      </c>
      <c r="AB64" s="433"/>
      <c r="AC64" s="418" t="s">
        <v>1182</v>
      </c>
      <c r="AD64" s="419"/>
    </row>
    <row r="65" spans="1:30" ht="33" hidden="1">
      <c r="A65" s="430">
        <v>54</v>
      </c>
      <c r="B65" s="430" t="s">
        <v>1464</v>
      </c>
      <c r="C65" s="431" t="s">
        <v>1464</v>
      </c>
      <c r="D65" s="428" t="s">
        <v>185</v>
      </c>
      <c r="E65" s="431" t="s">
        <v>382</v>
      </c>
      <c r="F65" s="428" t="s">
        <v>1465</v>
      </c>
      <c r="G65" s="432" t="s">
        <v>56</v>
      </c>
      <c r="H65" s="418" t="s">
        <v>1466</v>
      </c>
      <c r="I65" s="418" t="s">
        <v>1467</v>
      </c>
      <c r="J65" s="418" t="s">
        <v>1468</v>
      </c>
      <c r="K65" s="418" t="s">
        <v>1469</v>
      </c>
      <c r="L65" s="418" t="s">
        <v>1179</v>
      </c>
      <c r="M65" s="418">
        <v>2024</v>
      </c>
      <c r="N65" s="418" t="s">
        <v>3</v>
      </c>
      <c r="O65" s="418" t="s">
        <v>3</v>
      </c>
      <c r="P65" s="418">
        <v>12</v>
      </c>
      <c r="Q65" s="418">
        <v>59000</v>
      </c>
      <c r="R65" s="433">
        <v>708000</v>
      </c>
      <c r="S65" s="433">
        <v>5</v>
      </c>
      <c r="T65" s="433"/>
      <c r="U65" s="433"/>
      <c r="V65" s="433"/>
      <c r="W65" s="433"/>
      <c r="X65" s="433"/>
      <c r="Y65" s="433">
        <f t="shared" si="7"/>
        <v>5</v>
      </c>
      <c r="Z65" s="433">
        <f t="shared" si="8"/>
        <v>7</v>
      </c>
      <c r="AA65" s="433">
        <f t="shared" si="2"/>
        <v>7</v>
      </c>
      <c r="AB65" s="433"/>
      <c r="AC65" s="418" t="s">
        <v>1295</v>
      </c>
      <c r="AD65" s="419"/>
    </row>
    <row r="66" spans="1:30" ht="71.25" hidden="1" customHeight="1">
      <c r="A66" s="430">
        <v>55</v>
      </c>
      <c r="B66" s="430" t="s">
        <v>1470</v>
      </c>
      <c r="C66" s="431" t="s">
        <v>1470</v>
      </c>
      <c r="D66" s="428" t="s">
        <v>186</v>
      </c>
      <c r="E66" s="431" t="s">
        <v>383</v>
      </c>
      <c r="F66" s="428" t="s">
        <v>1471</v>
      </c>
      <c r="G66" s="432" t="s">
        <v>57</v>
      </c>
      <c r="H66" s="418" t="s">
        <v>1472</v>
      </c>
      <c r="I66" s="418" t="s">
        <v>1472</v>
      </c>
      <c r="J66" s="418" t="s">
        <v>1473</v>
      </c>
      <c r="K66" s="418" t="s">
        <v>1474</v>
      </c>
      <c r="L66" s="418" t="s">
        <v>1399</v>
      </c>
      <c r="M66" s="418">
        <v>2024</v>
      </c>
      <c r="N66" s="418" t="s">
        <v>1475</v>
      </c>
      <c r="O66" s="418" t="s">
        <v>3</v>
      </c>
      <c r="P66" s="418">
        <v>600</v>
      </c>
      <c r="Q66" s="418">
        <v>2625</v>
      </c>
      <c r="R66" s="433">
        <v>1575000</v>
      </c>
      <c r="S66" s="433"/>
      <c r="T66" s="433"/>
      <c r="U66" s="433">
        <v>100</v>
      </c>
      <c r="V66" s="433"/>
      <c r="W66" s="433">
        <v>200</v>
      </c>
      <c r="X66" s="433"/>
      <c r="Y66" s="433">
        <f t="shared" si="7"/>
        <v>300</v>
      </c>
      <c r="Z66" s="433">
        <f t="shared" si="8"/>
        <v>300</v>
      </c>
      <c r="AA66" s="433">
        <f t="shared" si="2"/>
        <v>300</v>
      </c>
      <c r="AB66" s="433"/>
      <c r="AC66" s="418" t="s">
        <v>1401</v>
      </c>
      <c r="AD66" s="419"/>
    </row>
    <row r="67" spans="1:30" hidden="1">
      <c r="A67" s="420" t="s">
        <v>58</v>
      </c>
      <c r="B67" s="421" t="s">
        <v>59</v>
      </c>
      <c r="C67" s="422"/>
      <c r="D67" s="435"/>
      <c r="E67" s="435"/>
      <c r="F67" s="428" t="s">
        <v>296</v>
      </c>
      <c r="G67" s="423"/>
      <c r="H67" s="424"/>
      <c r="I67" s="424"/>
      <c r="J67" s="425"/>
      <c r="K67" s="425"/>
      <c r="L67" s="426"/>
      <c r="M67" s="427"/>
      <c r="N67" s="428"/>
      <c r="O67" s="414"/>
      <c r="P67" s="426"/>
      <c r="Q67" s="429"/>
      <c r="R67" s="426"/>
      <c r="S67" s="426"/>
      <c r="T67" s="426"/>
      <c r="U67" s="426"/>
      <c r="V67" s="426"/>
      <c r="W67" s="426"/>
      <c r="X67" s="426"/>
      <c r="Y67" s="426"/>
      <c r="Z67" s="426"/>
      <c r="AA67" s="433">
        <f t="shared" si="2"/>
        <v>0</v>
      </c>
      <c r="AB67" s="426"/>
      <c r="AC67" s="418"/>
      <c r="AD67" s="419"/>
    </row>
    <row r="68" spans="1:30" ht="49.5" hidden="1">
      <c r="A68" s="430">
        <v>56</v>
      </c>
      <c r="B68" s="430" t="s">
        <v>1476</v>
      </c>
      <c r="C68" s="431" t="s">
        <v>1476</v>
      </c>
      <c r="D68" s="428" t="s">
        <v>1477</v>
      </c>
      <c r="E68" s="431" t="s">
        <v>384</v>
      </c>
      <c r="F68" s="428" t="s">
        <v>1478</v>
      </c>
      <c r="G68" s="432" t="s">
        <v>60</v>
      </c>
      <c r="H68" s="418" t="s">
        <v>1479</v>
      </c>
      <c r="I68" s="418" t="s">
        <v>1479</v>
      </c>
      <c r="J68" s="418" t="s">
        <v>1480</v>
      </c>
      <c r="K68" s="418" t="s">
        <v>1481</v>
      </c>
      <c r="L68" s="418" t="s">
        <v>1482</v>
      </c>
      <c r="M68" s="418">
        <v>2024</v>
      </c>
      <c r="N68" s="418" t="s">
        <v>1483</v>
      </c>
      <c r="O68" s="418" t="s">
        <v>3</v>
      </c>
      <c r="P68" s="418">
        <v>120</v>
      </c>
      <c r="Q68" s="418">
        <v>861</v>
      </c>
      <c r="R68" s="433">
        <v>103320</v>
      </c>
      <c r="S68" s="433"/>
      <c r="T68" s="433"/>
      <c r="U68" s="433"/>
      <c r="V68" s="433"/>
      <c r="W68" s="433"/>
      <c r="X68" s="433"/>
      <c r="Y68" s="433">
        <f t="shared" ref="Y68:Y70" si="9">SUM(S68:X68)</f>
        <v>0</v>
      </c>
      <c r="Z68" s="433">
        <f t="shared" ref="Z68:Z70" si="10">P68-Y68</f>
        <v>120</v>
      </c>
      <c r="AA68" s="433">
        <f t="shared" si="2"/>
        <v>120</v>
      </c>
      <c r="AB68" s="433"/>
      <c r="AC68" s="418" t="s">
        <v>1401</v>
      </c>
      <c r="AD68" s="419"/>
    </row>
    <row r="69" spans="1:30" ht="49.5" hidden="1">
      <c r="A69" s="430">
        <v>57</v>
      </c>
      <c r="B69" s="430" t="s">
        <v>1484</v>
      </c>
      <c r="C69" s="431" t="s">
        <v>1484</v>
      </c>
      <c r="D69" s="428" t="s">
        <v>1485</v>
      </c>
      <c r="E69" s="431" t="s">
        <v>385</v>
      </c>
      <c r="F69" s="428" t="s">
        <v>1486</v>
      </c>
      <c r="G69" s="432" t="s">
        <v>193</v>
      </c>
      <c r="H69" s="418" t="s">
        <v>1487</v>
      </c>
      <c r="I69" s="418" t="s">
        <v>1487</v>
      </c>
      <c r="J69" s="418" t="s">
        <v>1488</v>
      </c>
      <c r="K69" s="418" t="s">
        <v>1481</v>
      </c>
      <c r="L69" s="418" t="s">
        <v>1482</v>
      </c>
      <c r="M69" s="418">
        <v>2024</v>
      </c>
      <c r="N69" s="418" t="s">
        <v>1483</v>
      </c>
      <c r="O69" s="418" t="s">
        <v>3</v>
      </c>
      <c r="P69" s="418">
        <v>4758</v>
      </c>
      <c r="Q69" s="418">
        <v>861</v>
      </c>
      <c r="R69" s="433">
        <v>4096638</v>
      </c>
      <c r="S69" s="433">
        <v>500</v>
      </c>
      <c r="T69" s="433"/>
      <c r="U69" s="433">
        <v>300</v>
      </c>
      <c r="V69" s="433">
        <v>300</v>
      </c>
      <c r="W69" s="433">
        <f>200+100</f>
        <v>300</v>
      </c>
      <c r="X69" s="433"/>
      <c r="Y69" s="433">
        <f t="shared" si="9"/>
        <v>1400</v>
      </c>
      <c r="Z69" s="433">
        <f t="shared" si="10"/>
        <v>3358</v>
      </c>
      <c r="AA69" s="433">
        <f t="shared" si="2"/>
        <v>3358</v>
      </c>
      <c r="AB69" s="433"/>
      <c r="AC69" s="418" t="s">
        <v>1401</v>
      </c>
      <c r="AD69" s="419"/>
    </row>
    <row r="70" spans="1:30" ht="49.5" hidden="1">
      <c r="A70" s="430">
        <v>58</v>
      </c>
      <c r="B70" s="430" t="s">
        <v>1489</v>
      </c>
      <c r="C70" s="431" t="s">
        <v>1489</v>
      </c>
      <c r="D70" s="428" t="s">
        <v>1130</v>
      </c>
      <c r="E70" s="428" t="s">
        <v>387</v>
      </c>
      <c r="F70" s="428" t="s">
        <v>1490</v>
      </c>
      <c r="G70" s="432" t="s">
        <v>61</v>
      </c>
      <c r="H70" s="418" t="s">
        <v>1491</v>
      </c>
      <c r="I70" s="418" t="s">
        <v>1491</v>
      </c>
      <c r="J70" s="418" t="s">
        <v>1488</v>
      </c>
      <c r="K70" s="418" t="s">
        <v>1481</v>
      </c>
      <c r="L70" s="418" t="s">
        <v>1482</v>
      </c>
      <c r="M70" s="418">
        <v>2024</v>
      </c>
      <c r="N70" s="418" t="s">
        <v>1483</v>
      </c>
      <c r="O70" s="418" t="s">
        <v>3</v>
      </c>
      <c r="P70" s="418">
        <v>2298</v>
      </c>
      <c r="Q70" s="418">
        <v>861</v>
      </c>
      <c r="R70" s="433">
        <v>1978578</v>
      </c>
      <c r="S70" s="433">
        <v>500</v>
      </c>
      <c r="T70" s="433"/>
      <c r="U70" s="433"/>
      <c r="V70" s="433">
        <v>200</v>
      </c>
      <c r="W70" s="433">
        <v>100</v>
      </c>
      <c r="X70" s="433"/>
      <c r="Y70" s="433">
        <f t="shared" si="9"/>
        <v>800</v>
      </c>
      <c r="Z70" s="433">
        <f t="shared" si="10"/>
        <v>1498</v>
      </c>
      <c r="AA70" s="433">
        <f t="shared" si="2"/>
        <v>1498</v>
      </c>
      <c r="AB70" s="433"/>
      <c r="AC70" s="418" t="s">
        <v>1401</v>
      </c>
      <c r="AD70" s="419"/>
    </row>
    <row r="71" spans="1:30" hidden="1">
      <c r="A71" s="420" t="s">
        <v>62</v>
      </c>
      <c r="B71" s="421" t="s">
        <v>63</v>
      </c>
      <c r="C71" s="422"/>
      <c r="D71" s="435"/>
      <c r="E71" s="435"/>
      <c r="F71" s="428" t="s">
        <v>296</v>
      </c>
      <c r="G71" s="423"/>
      <c r="H71" s="424"/>
      <c r="I71" s="424"/>
      <c r="J71" s="425"/>
      <c r="K71" s="425"/>
      <c r="L71" s="426"/>
      <c r="M71" s="427"/>
      <c r="N71" s="428"/>
      <c r="O71" s="414"/>
      <c r="P71" s="426"/>
      <c r="Q71" s="429"/>
      <c r="R71" s="426"/>
      <c r="S71" s="426"/>
      <c r="T71" s="426"/>
      <c r="U71" s="426"/>
      <c r="V71" s="426"/>
      <c r="W71" s="426"/>
      <c r="X71" s="426"/>
      <c r="Y71" s="426"/>
      <c r="Z71" s="426"/>
      <c r="AA71" s="433">
        <f t="shared" si="2"/>
        <v>0</v>
      </c>
      <c r="AB71" s="426"/>
      <c r="AC71" s="418"/>
      <c r="AD71" s="419"/>
    </row>
    <row r="72" spans="1:30" ht="63.75" hidden="1" customHeight="1">
      <c r="A72" s="430">
        <v>59</v>
      </c>
      <c r="B72" s="430" t="s">
        <v>1492</v>
      </c>
      <c r="C72" s="431" t="s">
        <v>1492</v>
      </c>
      <c r="D72" s="428" t="s">
        <v>1493</v>
      </c>
      <c r="E72" s="431" t="s">
        <v>388</v>
      </c>
      <c r="F72" s="428" t="s">
        <v>1494</v>
      </c>
      <c r="G72" s="432" t="s">
        <v>64</v>
      </c>
      <c r="H72" s="418" t="s">
        <v>1495</v>
      </c>
      <c r="I72" s="418" t="s">
        <v>1496</v>
      </c>
      <c r="J72" s="418" t="s">
        <v>1497</v>
      </c>
      <c r="K72" s="418" t="s">
        <v>1498</v>
      </c>
      <c r="L72" s="418" t="s">
        <v>1237</v>
      </c>
      <c r="M72" s="418" t="s">
        <v>1180</v>
      </c>
      <c r="N72" s="418" t="s">
        <v>1499</v>
      </c>
      <c r="O72" s="418" t="s">
        <v>115</v>
      </c>
      <c r="P72" s="418">
        <v>1440</v>
      </c>
      <c r="Q72" s="418">
        <v>8000</v>
      </c>
      <c r="R72" s="433">
        <v>11520000</v>
      </c>
      <c r="S72" s="433">
        <f>50+50</f>
        <v>100</v>
      </c>
      <c r="T72" s="433">
        <v>150</v>
      </c>
      <c r="U72" s="433">
        <v>200</v>
      </c>
      <c r="V72" s="433">
        <v>100</v>
      </c>
      <c r="W72" s="433">
        <v>50</v>
      </c>
      <c r="X72" s="433"/>
      <c r="Y72" s="433">
        <f t="shared" ref="Y72:Y78" si="11">SUM(S72:X72)</f>
        <v>600</v>
      </c>
      <c r="Z72" s="433">
        <f t="shared" ref="Z72:Z78" si="12">P72-Y72</f>
        <v>840</v>
      </c>
      <c r="AA72" s="433">
        <f t="shared" si="2"/>
        <v>840</v>
      </c>
      <c r="AB72" s="433"/>
      <c r="AC72" s="418" t="s">
        <v>1239</v>
      </c>
      <c r="AD72" s="419"/>
    </row>
    <row r="73" spans="1:30" ht="63.75" hidden="1" customHeight="1">
      <c r="A73" s="430">
        <v>60</v>
      </c>
      <c r="B73" s="430" t="s">
        <v>1500</v>
      </c>
      <c r="C73" s="431" t="s">
        <v>1500</v>
      </c>
      <c r="D73" s="428" t="s">
        <v>1501</v>
      </c>
      <c r="E73" s="428" t="s">
        <v>389</v>
      </c>
      <c r="F73" s="428" t="s">
        <v>1502</v>
      </c>
      <c r="G73" s="432" t="s">
        <v>65</v>
      </c>
      <c r="H73" s="418" t="s">
        <v>1503</v>
      </c>
      <c r="I73" s="418" t="s">
        <v>1496</v>
      </c>
      <c r="J73" s="418" t="s">
        <v>1497</v>
      </c>
      <c r="K73" s="418" t="s">
        <v>1498</v>
      </c>
      <c r="L73" s="418" t="s">
        <v>1237</v>
      </c>
      <c r="M73" s="418" t="s">
        <v>1180</v>
      </c>
      <c r="N73" s="418" t="s">
        <v>1499</v>
      </c>
      <c r="O73" s="418" t="s">
        <v>115</v>
      </c>
      <c r="P73" s="418">
        <v>1200</v>
      </c>
      <c r="Q73" s="418">
        <v>12000</v>
      </c>
      <c r="R73" s="433">
        <v>14400000</v>
      </c>
      <c r="S73" s="433">
        <f>50+100</f>
        <v>150</v>
      </c>
      <c r="T73" s="433">
        <v>100</v>
      </c>
      <c r="U73" s="433">
        <v>100</v>
      </c>
      <c r="V73" s="433">
        <v>200</v>
      </c>
      <c r="W73" s="433">
        <f>200+50</f>
        <v>250</v>
      </c>
      <c r="X73" s="433"/>
      <c r="Y73" s="433">
        <f t="shared" si="11"/>
        <v>800</v>
      </c>
      <c r="Z73" s="433">
        <f t="shared" si="12"/>
        <v>400</v>
      </c>
      <c r="AA73" s="433">
        <f t="shared" si="2"/>
        <v>400</v>
      </c>
      <c r="AB73" s="433"/>
      <c r="AC73" s="418" t="s">
        <v>1239</v>
      </c>
      <c r="AD73" s="419"/>
    </row>
    <row r="74" spans="1:30" ht="77.25" hidden="1" customHeight="1">
      <c r="A74" s="430">
        <v>61</v>
      </c>
      <c r="B74" s="430" t="s">
        <v>1504</v>
      </c>
      <c r="C74" s="431" t="s">
        <v>1504</v>
      </c>
      <c r="D74" s="428" t="s">
        <v>1505</v>
      </c>
      <c r="E74" s="431" t="s">
        <v>390</v>
      </c>
      <c r="F74" s="428" t="s">
        <v>1506</v>
      </c>
      <c r="G74" s="432" t="s">
        <v>66</v>
      </c>
      <c r="H74" s="418" t="s">
        <v>1507</v>
      </c>
      <c r="I74" s="418" t="s">
        <v>1507</v>
      </c>
      <c r="J74" s="418" t="s">
        <v>1508</v>
      </c>
      <c r="K74" s="418" t="s">
        <v>1509</v>
      </c>
      <c r="L74" s="418" t="s">
        <v>1510</v>
      </c>
      <c r="M74" s="418">
        <v>2024</v>
      </c>
      <c r="N74" s="418" t="s">
        <v>1511</v>
      </c>
      <c r="O74" s="418" t="s">
        <v>115</v>
      </c>
      <c r="P74" s="418">
        <v>189</v>
      </c>
      <c r="Q74" s="418">
        <v>6405</v>
      </c>
      <c r="R74" s="433">
        <v>1210545</v>
      </c>
      <c r="S74" s="433"/>
      <c r="T74" s="433"/>
      <c r="U74" s="433"/>
      <c r="V74" s="433"/>
      <c r="W74" s="433">
        <v>30</v>
      </c>
      <c r="X74" s="433"/>
      <c r="Y74" s="433">
        <f t="shared" si="11"/>
        <v>30</v>
      </c>
      <c r="Z74" s="433">
        <f t="shared" si="12"/>
        <v>159</v>
      </c>
      <c r="AA74" s="433">
        <f t="shared" ref="AA74:AA127" si="13">P74-SUM(S74:X74)</f>
        <v>159</v>
      </c>
      <c r="AB74" s="433"/>
      <c r="AC74" s="418" t="s">
        <v>1401</v>
      </c>
      <c r="AD74" s="419"/>
    </row>
    <row r="75" spans="1:30" ht="66.75" hidden="1" customHeight="1">
      <c r="A75" s="430">
        <v>62</v>
      </c>
      <c r="B75" s="430" t="s">
        <v>1512</v>
      </c>
      <c r="C75" s="431" t="s">
        <v>1512</v>
      </c>
      <c r="D75" s="428" t="s">
        <v>1131</v>
      </c>
      <c r="E75" s="428" t="s">
        <v>391</v>
      </c>
      <c r="F75" s="428" t="s">
        <v>1513</v>
      </c>
      <c r="G75" s="432" t="s">
        <v>67</v>
      </c>
      <c r="H75" s="418" t="s">
        <v>1514</v>
      </c>
      <c r="I75" s="418" t="s">
        <v>1515</v>
      </c>
      <c r="J75" s="418" t="s">
        <v>1516</v>
      </c>
      <c r="K75" s="418" t="s">
        <v>1517</v>
      </c>
      <c r="L75" s="418" t="s">
        <v>1179</v>
      </c>
      <c r="M75" s="418" t="s">
        <v>1518</v>
      </c>
      <c r="N75" s="418" t="s">
        <v>1519</v>
      </c>
      <c r="O75" s="418" t="s">
        <v>115</v>
      </c>
      <c r="P75" s="418">
        <v>540</v>
      </c>
      <c r="Q75" s="418">
        <v>6250</v>
      </c>
      <c r="R75" s="433">
        <v>3375000</v>
      </c>
      <c r="S75" s="433">
        <v>50</v>
      </c>
      <c r="T75" s="433">
        <f>100+100</f>
        <v>200</v>
      </c>
      <c r="U75" s="433"/>
      <c r="V75" s="433">
        <v>50</v>
      </c>
      <c r="W75" s="433">
        <v>50</v>
      </c>
      <c r="X75" s="433"/>
      <c r="Y75" s="433">
        <f t="shared" si="11"/>
        <v>350</v>
      </c>
      <c r="Z75" s="433">
        <f>P75-Y75</f>
        <v>190</v>
      </c>
      <c r="AA75" s="433">
        <f>P75-SUM(S75:X75)</f>
        <v>190</v>
      </c>
      <c r="AB75" s="433"/>
      <c r="AC75" s="418" t="s">
        <v>1520</v>
      </c>
      <c r="AD75" s="419"/>
    </row>
    <row r="76" spans="1:30" ht="64.5" hidden="1" customHeight="1">
      <c r="A76" s="430">
        <v>63</v>
      </c>
      <c r="B76" s="430" t="s">
        <v>1521</v>
      </c>
      <c r="C76" s="431" t="s">
        <v>1521</v>
      </c>
      <c r="D76" s="428" t="s">
        <v>1132</v>
      </c>
      <c r="E76" s="431" t="s">
        <v>393</v>
      </c>
      <c r="F76" s="428" t="s">
        <v>1522</v>
      </c>
      <c r="G76" s="432" t="s">
        <v>69</v>
      </c>
      <c r="H76" s="418" t="s">
        <v>1523</v>
      </c>
      <c r="I76" s="418" t="s">
        <v>1524</v>
      </c>
      <c r="J76" s="418" t="s">
        <v>1525</v>
      </c>
      <c r="K76" s="418" t="s">
        <v>1526</v>
      </c>
      <c r="L76" s="418" t="s">
        <v>1179</v>
      </c>
      <c r="M76" s="418">
        <v>2024</v>
      </c>
      <c r="N76" s="418" t="s">
        <v>1527</v>
      </c>
      <c r="O76" s="418" t="s">
        <v>115</v>
      </c>
      <c r="P76" s="418">
        <v>18</v>
      </c>
      <c r="Q76" s="418">
        <v>158000</v>
      </c>
      <c r="R76" s="433">
        <v>2844000</v>
      </c>
      <c r="S76" s="433"/>
      <c r="T76" s="433">
        <v>3</v>
      </c>
      <c r="U76" s="433"/>
      <c r="V76" s="433"/>
      <c r="W76" s="433"/>
      <c r="X76" s="433"/>
      <c r="Y76" s="433">
        <f t="shared" si="11"/>
        <v>3</v>
      </c>
      <c r="Z76" s="433">
        <f t="shared" si="12"/>
        <v>15</v>
      </c>
      <c r="AA76" s="433">
        <f t="shared" si="13"/>
        <v>15</v>
      </c>
      <c r="AB76" s="433"/>
      <c r="AC76" s="418" t="s">
        <v>1317</v>
      </c>
      <c r="AD76" s="419"/>
    </row>
    <row r="77" spans="1:30" ht="49.5" hidden="1">
      <c r="A77" s="430">
        <v>64</v>
      </c>
      <c r="B77" s="430" t="s">
        <v>1528</v>
      </c>
      <c r="C77" s="431" t="s">
        <v>1528</v>
      </c>
      <c r="D77" s="428" t="s">
        <v>1133</v>
      </c>
      <c r="E77" s="431" t="s">
        <v>394</v>
      </c>
      <c r="F77" s="428" t="s">
        <v>1529</v>
      </c>
      <c r="G77" s="432" t="s">
        <v>70</v>
      </c>
      <c r="H77" s="418" t="s">
        <v>1530</v>
      </c>
      <c r="I77" s="418" t="s">
        <v>1531</v>
      </c>
      <c r="J77" s="418" t="s">
        <v>1532</v>
      </c>
      <c r="K77" s="418" t="s">
        <v>1533</v>
      </c>
      <c r="L77" s="418" t="s">
        <v>1534</v>
      </c>
      <c r="M77" s="418" t="s">
        <v>1180</v>
      </c>
      <c r="N77" s="418" t="s">
        <v>1535</v>
      </c>
      <c r="O77" s="418" t="s">
        <v>115</v>
      </c>
      <c r="P77" s="418">
        <v>3883</v>
      </c>
      <c r="Q77" s="418">
        <v>12000</v>
      </c>
      <c r="R77" s="433">
        <v>46596000</v>
      </c>
      <c r="S77" s="433">
        <v>240</v>
      </c>
      <c r="T77" s="433">
        <v>36</v>
      </c>
      <c r="U77" s="433">
        <v>300</v>
      </c>
      <c r="V77" s="433">
        <v>400</v>
      </c>
      <c r="W77" s="433">
        <v>400</v>
      </c>
      <c r="X77" s="433"/>
      <c r="Y77" s="433">
        <f t="shared" si="11"/>
        <v>1376</v>
      </c>
      <c r="Z77" s="433">
        <f t="shared" si="12"/>
        <v>2507</v>
      </c>
      <c r="AA77" s="433">
        <f t="shared" si="13"/>
        <v>2507</v>
      </c>
      <c r="AB77" s="433"/>
      <c r="AC77" s="418" t="s">
        <v>1239</v>
      </c>
      <c r="AD77" s="419"/>
    </row>
    <row r="78" spans="1:30" ht="79.5" hidden="1" customHeight="1">
      <c r="A78" s="430">
        <v>65</v>
      </c>
      <c r="B78" s="430" t="s">
        <v>1536</v>
      </c>
      <c r="C78" s="431" t="s">
        <v>1536</v>
      </c>
      <c r="D78" s="428" t="s">
        <v>187</v>
      </c>
      <c r="E78" s="431" t="s">
        <v>395</v>
      </c>
      <c r="F78" s="428" t="s">
        <v>1537</v>
      </c>
      <c r="G78" s="432" t="s">
        <v>71</v>
      </c>
      <c r="H78" s="418" t="s">
        <v>1538</v>
      </c>
      <c r="I78" s="418" t="s">
        <v>1538</v>
      </c>
      <c r="J78" s="418" t="s">
        <v>1539</v>
      </c>
      <c r="K78" s="418" t="s">
        <v>1540</v>
      </c>
      <c r="L78" s="418" t="s">
        <v>1541</v>
      </c>
      <c r="M78" s="418">
        <v>2024</v>
      </c>
      <c r="N78" s="418" t="s">
        <v>1542</v>
      </c>
      <c r="O78" s="418" t="s">
        <v>116</v>
      </c>
      <c r="P78" s="418">
        <v>2500</v>
      </c>
      <c r="Q78" s="418">
        <v>600</v>
      </c>
      <c r="R78" s="433">
        <v>1500000</v>
      </c>
      <c r="S78" s="433"/>
      <c r="T78" s="433"/>
      <c r="U78" s="433"/>
      <c r="V78" s="433"/>
      <c r="W78" s="433"/>
      <c r="X78" s="433"/>
      <c r="Y78" s="433">
        <f t="shared" si="11"/>
        <v>0</v>
      </c>
      <c r="Z78" s="433">
        <f t="shared" si="12"/>
        <v>2500</v>
      </c>
      <c r="AA78" s="433">
        <f t="shared" si="13"/>
        <v>2500</v>
      </c>
      <c r="AB78" s="433"/>
      <c r="AC78" s="418" t="s">
        <v>1543</v>
      </c>
      <c r="AD78" s="419" t="s">
        <v>1226</v>
      </c>
    </row>
    <row r="79" spans="1:30" hidden="1">
      <c r="A79" s="420" t="s">
        <v>73</v>
      </c>
      <c r="B79" s="421" t="s">
        <v>74</v>
      </c>
      <c r="C79" s="422"/>
      <c r="D79" s="435"/>
      <c r="E79" s="435"/>
      <c r="F79" s="428" t="s">
        <v>296</v>
      </c>
      <c r="G79" s="423"/>
      <c r="H79" s="424"/>
      <c r="I79" s="424"/>
      <c r="J79" s="425"/>
      <c r="K79" s="425"/>
      <c r="L79" s="426"/>
      <c r="M79" s="427"/>
      <c r="N79" s="428"/>
      <c r="O79" s="414"/>
      <c r="P79" s="426"/>
      <c r="Q79" s="429"/>
      <c r="R79" s="426"/>
      <c r="S79" s="426"/>
      <c r="T79" s="426"/>
      <c r="U79" s="426"/>
      <c r="V79" s="426"/>
      <c r="W79" s="426"/>
      <c r="X79" s="426"/>
      <c r="Y79" s="426"/>
      <c r="Z79" s="426"/>
      <c r="AA79" s="433">
        <f t="shared" si="13"/>
        <v>0</v>
      </c>
      <c r="AB79" s="426"/>
      <c r="AC79" s="418"/>
      <c r="AD79" s="419"/>
    </row>
    <row r="80" spans="1:30" ht="85.5" hidden="1" customHeight="1">
      <c r="A80" s="430">
        <v>66</v>
      </c>
      <c r="B80" s="430" t="s">
        <v>1544</v>
      </c>
      <c r="C80" s="431" t="s">
        <v>1544</v>
      </c>
      <c r="D80" s="428" t="s">
        <v>1545</v>
      </c>
      <c r="E80" s="431" t="s">
        <v>397</v>
      </c>
      <c r="F80" s="428" t="s">
        <v>1546</v>
      </c>
      <c r="G80" s="432" t="s">
        <v>75</v>
      </c>
      <c r="H80" s="418" t="s">
        <v>1547</v>
      </c>
      <c r="I80" s="418" t="s">
        <v>1548</v>
      </c>
      <c r="J80" s="418" t="s">
        <v>1549</v>
      </c>
      <c r="K80" s="418" t="s">
        <v>1550</v>
      </c>
      <c r="L80" s="418" t="s">
        <v>1534</v>
      </c>
      <c r="M80" s="418" t="s">
        <v>1180</v>
      </c>
      <c r="N80" s="418" t="s">
        <v>1551</v>
      </c>
      <c r="O80" s="418" t="s">
        <v>117</v>
      </c>
      <c r="P80" s="418">
        <v>7927</v>
      </c>
      <c r="Q80" s="418">
        <v>3100</v>
      </c>
      <c r="R80" s="433">
        <v>24573700</v>
      </c>
      <c r="S80" s="433">
        <f>300+300+300</f>
        <v>900</v>
      </c>
      <c r="T80" s="433">
        <v>900</v>
      </c>
      <c r="U80" s="433">
        <v>900</v>
      </c>
      <c r="V80" s="433">
        <v>600</v>
      </c>
      <c r="W80" s="433">
        <v>600</v>
      </c>
      <c r="X80" s="433"/>
      <c r="Y80" s="433">
        <f t="shared" ref="Y80:Y81" si="14">SUM(S80:X80)</f>
        <v>3900</v>
      </c>
      <c r="Z80" s="433">
        <f t="shared" ref="Z80:Z81" si="15">P80-Y80</f>
        <v>4027</v>
      </c>
      <c r="AA80" s="433">
        <f t="shared" si="13"/>
        <v>4027</v>
      </c>
      <c r="AB80" s="433"/>
      <c r="AC80" s="418" t="s">
        <v>1239</v>
      </c>
      <c r="AD80" s="419"/>
    </row>
    <row r="81" spans="1:30" ht="99" hidden="1">
      <c r="A81" s="430">
        <v>67</v>
      </c>
      <c r="B81" s="430" t="s">
        <v>1552</v>
      </c>
      <c r="C81" s="431" t="s">
        <v>1552</v>
      </c>
      <c r="D81" s="428" t="s">
        <v>1553</v>
      </c>
      <c r="E81" s="431" t="s">
        <v>400</v>
      </c>
      <c r="F81" s="428" t="s">
        <v>1554</v>
      </c>
      <c r="G81" s="432" t="s">
        <v>76</v>
      </c>
      <c r="H81" s="418" t="s">
        <v>1555</v>
      </c>
      <c r="I81" s="418" t="s">
        <v>1556</v>
      </c>
      <c r="J81" s="418" t="s">
        <v>1556</v>
      </c>
      <c r="K81" s="418" t="s">
        <v>1557</v>
      </c>
      <c r="L81" s="418" t="s">
        <v>1558</v>
      </c>
      <c r="M81" s="418" t="s">
        <v>1180</v>
      </c>
      <c r="N81" s="418" t="s">
        <v>1551</v>
      </c>
      <c r="O81" s="418" t="s">
        <v>117</v>
      </c>
      <c r="P81" s="418">
        <v>225500</v>
      </c>
      <c r="Q81" s="418">
        <v>950</v>
      </c>
      <c r="R81" s="433">
        <v>214225000</v>
      </c>
      <c r="S81" s="433"/>
      <c r="T81" s="433"/>
      <c r="U81" s="433"/>
      <c r="V81" s="433">
        <v>5000</v>
      </c>
      <c r="W81" s="433">
        <f>12000+5000</f>
        <v>17000</v>
      </c>
      <c r="X81" s="433"/>
      <c r="Y81" s="433">
        <f t="shared" si="14"/>
        <v>22000</v>
      </c>
      <c r="Z81" s="433">
        <f t="shared" si="15"/>
        <v>203500</v>
      </c>
      <c r="AA81" s="433">
        <f t="shared" si="13"/>
        <v>203500</v>
      </c>
      <c r="AB81" s="433"/>
      <c r="AC81" s="418" t="s">
        <v>1239</v>
      </c>
      <c r="AD81" s="419"/>
    </row>
    <row r="82" spans="1:30" hidden="1">
      <c r="A82" s="420" t="s">
        <v>77</v>
      </c>
      <c r="B82" s="345" t="s">
        <v>78</v>
      </c>
      <c r="C82" s="26"/>
      <c r="D82" s="435"/>
      <c r="E82" s="435"/>
      <c r="F82" s="428" t="s">
        <v>296</v>
      </c>
      <c r="G82" s="436"/>
      <c r="H82" s="418"/>
      <c r="I82" s="418"/>
      <c r="J82" s="419"/>
      <c r="K82" s="419"/>
      <c r="L82" s="419"/>
      <c r="M82" s="431"/>
      <c r="N82" s="428"/>
      <c r="O82" s="431"/>
      <c r="P82" s="429"/>
      <c r="Q82" s="433"/>
      <c r="R82" s="429"/>
      <c r="S82" s="429"/>
      <c r="T82" s="429"/>
      <c r="U82" s="429"/>
      <c r="V82" s="429"/>
      <c r="W82" s="429"/>
      <c r="X82" s="429"/>
      <c r="Y82" s="429"/>
      <c r="Z82" s="429"/>
      <c r="AA82" s="433">
        <f t="shared" si="13"/>
        <v>0</v>
      </c>
      <c r="AB82" s="429"/>
      <c r="AC82" s="418"/>
      <c r="AD82" s="419"/>
    </row>
    <row r="83" spans="1:30" ht="49.5" hidden="1">
      <c r="A83" s="430">
        <v>68</v>
      </c>
      <c r="B83" s="430" t="s">
        <v>1559</v>
      </c>
      <c r="C83" s="431" t="s">
        <v>1559</v>
      </c>
      <c r="D83" s="428" t="s">
        <v>1560</v>
      </c>
      <c r="E83" s="431" t="s">
        <v>401</v>
      </c>
      <c r="F83" s="428" t="s">
        <v>1561</v>
      </c>
      <c r="G83" s="432" t="s">
        <v>79</v>
      </c>
      <c r="H83" s="418" t="s">
        <v>1562</v>
      </c>
      <c r="I83" s="418" t="s">
        <v>1563</v>
      </c>
      <c r="J83" s="418">
        <v>10032</v>
      </c>
      <c r="K83" s="418" t="s">
        <v>1563</v>
      </c>
      <c r="L83" s="418" t="s">
        <v>1179</v>
      </c>
      <c r="M83" s="418" t="s">
        <v>1190</v>
      </c>
      <c r="N83" s="418" t="s">
        <v>1564</v>
      </c>
      <c r="O83" s="418" t="s">
        <v>118</v>
      </c>
      <c r="P83" s="418">
        <v>302</v>
      </c>
      <c r="Q83" s="418">
        <v>120000</v>
      </c>
      <c r="R83" s="433">
        <v>36240000</v>
      </c>
      <c r="S83" s="433"/>
      <c r="T83" s="433">
        <f>24+24</f>
        <v>48</v>
      </c>
      <c r="U83" s="433"/>
      <c r="V83" s="433">
        <v>24</v>
      </c>
      <c r="W83" s="433">
        <v>24</v>
      </c>
      <c r="X83" s="433"/>
      <c r="Y83" s="433">
        <f t="shared" ref="Y83:Y86" si="16">SUM(S83:X83)</f>
        <v>96</v>
      </c>
      <c r="Z83" s="433">
        <f t="shared" ref="Z83:Z86" si="17">P83-Y83</f>
        <v>206</v>
      </c>
      <c r="AA83" s="433">
        <f t="shared" si="13"/>
        <v>206</v>
      </c>
      <c r="AB83" s="433"/>
      <c r="AC83" s="418" t="s">
        <v>1565</v>
      </c>
      <c r="AD83" s="419"/>
    </row>
    <row r="84" spans="1:30" ht="49.5" hidden="1">
      <c r="A84" s="430">
        <v>69</v>
      </c>
      <c r="B84" s="430" t="s">
        <v>1566</v>
      </c>
      <c r="C84" s="431" t="s">
        <v>1566</v>
      </c>
      <c r="D84" s="428" t="s">
        <v>1567</v>
      </c>
      <c r="E84" s="431" t="s">
        <v>403</v>
      </c>
      <c r="F84" s="428" t="s">
        <v>1568</v>
      </c>
      <c r="G84" s="432" t="s">
        <v>80</v>
      </c>
      <c r="H84" s="418" t="s">
        <v>1569</v>
      </c>
      <c r="I84" s="418" t="s">
        <v>1569</v>
      </c>
      <c r="J84" s="418" t="s">
        <v>1570</v>
      </c>
      <c r="K84" s="418" t="s">
        <v>1509</v>
      </c>
      <c r="L84" s="418" t="s">
        <v>1510</v>
      </c>
      <c r="M84" s="418">
        <v>2024</v>
      </c>
      <c r="N84" s="418" t="s">
        <v>1571</v>
      </c>
      <c r="O84" s="418" t="s">
        <v>118</v>
      </c>
      <c r="P84" s="418">
        <v>36</v>
      </c>
      <c r="Q84" s="418">
        <v>105000</v>
      </c>
      <c r="R84" s="433">
        <v>3780000</v>
      </c>
      <c r="S84" s="433"/>
      <c r="T84" s="433">
        <v>5</v>
      </c>
      <c r="U84" s="433"/>
      <c r="V84" s="433">
        <v>5</v>
      </c>
      <c r="W84" s="433"/>
      <c r="X84" s="433"/>
      <c r="Y84" s="433">
        <f t="shared" si="16"/>
        <v>10</v>
      </c>
      <c r="Z84" s="433">
        <f t="shared" si="17"/>
        <v>26</v>
      </c>
      <c r="AA84" s="433">
        <f t="shared" si="13"/>
        <v>26</v>
      </c>
      <c r="AB84" s="433"/>
      <c r="AC84" s="418" t="s">
        <v>1401</v>
      </c>
      <c r="AD84" s="419"/>
    </row>
    <row r="85" spans="1:30" ht="78.75" hidden="1" customHeight="1">
      <c r="A85" s="430">
        <v>70</v>
      </c>
      <c r="B85" s="430" t="s">
        <v>1572</v>
      </c>
      <c r="C85" s="431" t="s">
        <v>1572</v>
      </c>
      <c r="D85" s="428" t="s">
        <v>1573</v>
      </c>
      <c r="E85" s="431" t="s">
        <v>405</v>
      </c>
      <c r="F85" s="428" t="s">
        <v>1574</v>
      </c>
      <c r="G85" s="432" t="s">
        <v>1575</v>
      </c>
      <c r="H85" s="418" t="s">
        <v>1576</v>
      </c>
      <c r="I85" s="418" t="s">
        <v>1515</v>
      </c>
      <c r="J85" s="418" t="s">
        <v>1577</v>
      </c>
      <c r="K85" s="418" t="s">
        <v>1517</v>
      </c>
      <c r="L85" s="418" t="s">
        <v>1179</v>
      </c>
      <c r="M85" s="418" t="s">
        <v>1518</v>
      </c>
      <c r="N85" s="418" t="s">
        <v>1578</v>
      </c>
      <c r="O85" s="418" t="s">
        <v>116</v>
      </c>
      <c r="P85" s="418">
        <v>251390</v>
      </c>
      <c r="Q85" s="418">
        <v>399</v>
      </c>
      <c r="R85" s="433">
        <v>100304610</v>
      </c>
      <c r="S85" s="433">
        <v>7000</v>
      </c>
      <c r="T85" s="433">
        <f>5500+11000</f>
        <v>16500</v>
      </c>
      <c r="U85" s="433">
        <v>16500</v>
      </c>
      <c r="V85" s="433">
        <v>11000</v>
      </c>
      <c r="W85" s="433">
        <f>5500+5500</f>
        <v>11000</v>
      </c>
      <c r="X85" s="433"/>
      <c r="Y85" s="433">
        <f t="shared" si="16"/>
        <v>62000</v>
      </c>
      <c r="Z85" s="433">
        <f t="shared" si="17"/>
        <v>189390</v>
      </c>
      <c r="AA85" s="433">
        <f t="shared" si="13"/>
        <v>189390</v>
      </c>
      <c r="AB85" s="433"/>
      <c r="AC85" s="418" t="s">
        <v>1520</v>
      </c>
      <c r="AD85" s="419"/>
    </row>
    <row r="86" spans="1:30" ht="49.5" hidden="1">
      <c r="A86" s="430">
        <v>71</v>
      </c>
      <c r="B86" s="430" t="s">
        <v>1579</v>
      </c>
      <c r="C86" s="431" t="s">
        <v>1579</v>
      </c>
      <c r="D86" s="428" t="s">
        <v>1134</v>
      </c>
      <c r="E86" s="431" t="s">
        <v>412</v>
      </c>
      <c r="F86" s="428" t="s">
        <v>1580</v>
      </c>
      <c r="G86" s="432" t="s">
        <v>278</v>
      </c>
      <c r="H86" s="418" t="s">
        <v>1581</v>
      </c>
      <c r="I86" s="418" t="s">
        <v>1582</v>
      </c>
      <c r="J86" s="418" t="s">
        <v>1583</v>
      </c>
      <c r="K86" s="418" t="s">
        <v>1584</v>
      </c>
      <c r="L86" s="418" t="s">
        <v>1585</v>
      </c>
      <c r="M86" s="418" t="s">
        <v>1180</v>
      </c>
      <c r="N86" s="418" t="s">
        <v>1586</v>
      </c>
      <c r="O86" s="418" t="s">
        <v>116</v>
      </c>
      <c r="P86" s="418">
        <v>180</v>
      </c>
      <c r="Q86" s="418">
        <v>49000</v>
      </c>
      <c r="R86" s="433">
        <v>8820000</v>
      </c>
      <c r="S86" s="433"/>
      <c r="T86" s="433"/>
      <c r="U86" s="433"/>
      <c r="V86" s="433"/>
      <c r="W86" s="433">
        <v>10</v>
      </c>
      <c r="X86" s="433"/>
      <c r="Y86" s="433">
        <f t="shared" si="16"/>
        <v>10</v>
      </c>
      <c r="Z86" s="433">
        <f t="shared" si="17"/>
        <v>170</v>
      </c>
      <c r="AA86" s="433">
        <f t="shared" si="13"/>
        <v>170</v>
      </c>
      <c r="AB86" s="433"/>
      <c r="AC86" s="418" t="s">
        <v>1239</v>
      </c>
      <c r="AD86" s="419"/>
    </row>
    <row r="87" spans="1:30" hidden="1">
      <c r="A87" s="420" t="s">
        <v>84</v>
      </c>
      <c r="B87" s="421" t="s">
        <v>90</v>
      </c>
      <c r="C87" s="422"/>
      <c r="D87" s="435"/>
      <c r="E87" s="435"/>
      <c r="F87" s="428" t="s">
        <v>296</v>
      </c>
      <c r="G87" s="436"/>
      <c r="H87" s="418"/>
      <c r="I87" s="418"/>
      <c r="J87" s="419"/>
      <c r="K87" s="419"/>
      <c r="L87" s="419"/>
      <c r="M87" s="431"/>
      <c r="N87" s="428"/>
      <c r="O87" s="431"/>
      <c r="P87" s="429"/>
      <c r="Q87" s="433"/>
      <c r="R87" s="426"/>
      <c r="S87" s="426"/>
      <c r="T87" s="426"/>
      <c r="U87" s="426"/>
      <c r="V87" s="426"/>
      <c r="W87" s="426"/>
      <c r="X87" s="426"/>
      <c r="Y87" s="426"/>
      <c r="Z87" s="426"/>
      <c r="AA87" s="433">
        <f t="shared" si="13"/>
        <v>0</v>
      </c>
      <c r="AB87" s="426"/>
      <c r="AC87" s="418"/>
      <c r="AD87" s="419"/>
    </row>
    <row r="88" spans="1:30" ht="49.5" hidden="1">
      <c r="A88" s="430">
        <v>72</v>
      </c>
      <c r="B88" s="430" t="s">
        <v>1587</v>
      </c>
      <c r="C88" s="431" t="s">
        <v>1587</v>
      </c>
      <c r="D88" s="428" t="s">
        <v>1588</v>
      </c>
      <c r="E88" s="431" t="s">
        <v>417</v>
      </c>
      <c r="F88" s="428" t="s">
        <v>1589</v>
      </c>
      <c r="G88" s="432" t="s">
        <v>91</v>
      </c>
      <c r="H88" s="418" t="s">
        <v>1590</v>
      </c>
      <c r="I88" s="418" t="s">
        <v>1591</v>
      </c>
      <c r="J88" s="418" t="s">
        <v>1497</v>
      </c>
      <c r="K88" s="418" t="s">
        <v>1592</v>
      </c>
      <c r="L88" s="418" t="s">
        <v>1237</v>
      </c>
      <c r="M88" s="418" t="s">
        <v>1180</v>
      </c>
      <c r="N88" s="418" t="s">
        <v>1499</v>
      </c>
      <c r="O88" s="418" t="s">
        <v>115</v>
      </c>
      <c r="P88" s="418">
        <v>1245</v>
      </c>
      <c r="Q88" s="418">
        <v>12200</v>
      </c>
      <c r="R88" s="433">
        <v>15189000</v>
      </c>
      <c r="S88" s="433">
        <v>50</v>
      </c>
      <c r="T88" s="433">
        <v>50</v>
      </c>
      <c r="U88" s="433">
        <v>50</v>
      </c>
      <c r="V88" s="433"/>
      <c r="W88" s="433">
        <v>50</v>
      </c>
      <c r="X88" s="433"/>
      <c r="Y88" s="433">
        <f t="shared" ref="Y88:Y90" si="18">SUM(S88:X88)</f>
        <v>200</v>
      </c>
      <c r="Z88" s="433">
        <f t="shared" ref="Z88:Z90" si="19">P88-Y88</f>
        <v>1045</v>
      </c>
      <c r="AA88" s="433">
        <f t="shared" si="13"/>
        <v>1045</v>
      </c>
      <c r="AB88" s="433"/>
      <c r="AC88" s="418" t="s">
        <v>1239</v>
      </c>
      <c r="AD88" s="419"/>
    </row>
    <row r="89" spans="1:30" ht="49.5" hidden="1">
      <c r="A89" s="430">
        <v>73</v>
      </c>
      <c r="B89" s="430" t="s">
        <v>1593</v>
      </c>
      <c r="C89" s="431" t="s">
        <v>1593</v>
      </c>
      <c r="D89" s="428" t="s">
        <v>1594</v>
      </c>
      <c r="E89" s="431" t="s">
        <v>418</v>
      </c>
      <c r="F89" s="428" t="s">
        <v>1595</v>
      </c>
      <c r="G89" s="432" t="s">
        <v>277</v>
      </c>
      <c r="H89" s="418" t="s">
        <v>1596</v>
      </c>
      <c r="I89" s="418" t="s">
        <v>1597</v>
      </c>
      <c r="J89" s="418" t="s">
        <v>1497</v>
      </c>
      <c r="K89" s="418" t="s">
        <v>1592</v>
      </c>
      <c r="L89" s="418" t="s">
        <v>1237</v>
      </c>
      <c r="M89" s="418" t="s">
        <v>1180</v>
      </c>
      <c r="N89" s="418" t="s">
        <v>1499</v>
      </c>
      <c r="O89" s="418" t="s">
        <v>115</v>
      </c>
      <c r="P89" s="418">
        <v>72</v>
      </c>
      <c r="Q89" s="418">
        <v>78000</v>
      </c>
      <c r="R89" s="433">
        <v>5616000</v>
      </c>
      <c r="S89" s="433"/>
      <c r="T89" s="433"/>
      <c r="U89" s="433"/>
      <c r="V89" s="433"/>
      <c r="W89" s="433"/>
      <c r="X89" s="433"/>
      <c r="Y89" s="433">
        <f t="shared" si="18"/>
        <v>0</v>
      </c>
      <c r="Z89" s="433">
        <f t="shared" si="19"/>
        <v>72</v>
      </c>
      <c r="AA89" s="433">
        <f t="shared" si="13"/>
        <v>72</v>
      </c>
      <c r="AB89" s="433"/>
      <c r="AC89" s="418" t="s">
        <v>1239</v>
      </c>
      <c r="AD89" s="419"/>
    </row>
    <row r="90" spans="1:30" ht="49.5" hidden="1">
      <c r="A90" s="430">
        <v>74</v>
      </c>
      <c r="B90" s="430" t="s">
        <v>1598</v>
      </c>
      <c r="C90" s="431" t="s">
        <v>1598</v>
      </c>
      <c r="D90" s="428" t="s">
        <v>1135</v>
      </c>
      <c r="E90" s="428" t="s">
        <v>421</v>
      </c>
      <c r="F90" s="428" t="s">
        <v>1599</v>
      </c>
      <c r="G90" s="432" t="s">
        <v>281</v>
      </c>
      <c r="H90" s="418" t="s">
        <v>1600</v>
      </c>
      <c r="I90" s="418" t="s">
        <v>1601</v>
      </c>
      <c r="J90" s="418" t="s">
        <v>1497</v>
      </c>
      <c r="K90" s="418" t="s">
        <v>1592</v>
      </c>
      <c r="L90" s="418" t="s">
        <v>1237</v>
      </c>
      <c r="M90" s="418" t="s">
        <v>1180</v>
      </c>
      <c r="N90" s="418" t="s">
        <v>1602</v>
      </c>
      <c r="O90" s="418" t="s">
        <v>120</v>
      </c>
      <c r="P90" s="418">
        <v>48</v>
      </c>
      <c r="Q90" s="418">
        <v>25000</v>
      </c>
      <c r="R90" s="433">
        <v>1200000</v>
      </c>
      <c r="S90" s="433"/>
      <c r="T90" s="433"/>
      <c r="U90" s="433">
        <v>5</v>
      </c>
      <c r="V90" s="433"/>
      <c r="W90" s="433">
        <v>5</v>
      </c>
      <c r="X90" s="433"/>
      <c r="Y90" s="433">
        <f t="shared" si="18"/>
        <v>10</v>
      </c>
      <c r="Z90" s="433">
        <f t="shared" si="19"/>
        <v>38</v>
      </c>
      <c r="AA90" s="433">
        <f t="shared" si="13"/>
        <v>38</v>
      </c>
      <c r="AB90" s="433"/>
      <c r="AC90" s="418" t="s">
        <v>1239</v>
      </c>
      <c r="AD90" s="419"/>
    </row>
    <row r="91" spans="1:30" hidden="1">
      <c r="A91" s="420" t="s">
        <v>85</v>
      </c>
      <c r="B91" s="421" t="s">
        <v>108</v>
      </c>
      <c r="C91" s="422"/>
      <c r="D91" s="435"/>
      <c r="E91" s="435"/>
      <c r="F91" s="428" t="s">
        <v>296</v>
      </c>
      <c r="G91" s="436"/>
      <c r="H91" s="418"/>
      <c r="I91" s="418"/>
      <c r="J91" s="419"/>
      <c r="K91" s="419"/>
      <c r="L91" s="419"/>
      <c r="M91" s="431"/>
      <c r="N91" s="428"/>
      <c r="O91" s="431"/>
      <c r="P91" s="429"/>
      <c r="Q91" s="433"/>
      <c r="R91" s="429"/>
      <c r="S91" s="429"/>
      <c r="T91" s="429"/>
      <c r="U91" s="429"/>
      <c r="V91" s="429"/>
      <c r="W91" s="429"/>
      <c r="X91" s="429"/>
      <c r="Y91" s="429"/>
      <c r="Z91" s="429"/>
      <c r="AA91" s="433">
        <f t="shared" si="13"/>
        <v>0</v>
      </c>
      <c r="AB91" s="429"/>
      <c r="AC91" s="418"/>
      <c r="AD91" s="419"/>
    </row>
    <row r="92" spans="1:30" ht="49.5" hidden="1">
      <c r="A92" s="430">
        <v>75</v>
      </c>
      <c r="B92" s="430" t="s">
        <v>1603</v>
      </c>
      <c r="C92" s="431" t="s">
        <v>1603</v>
      </c>
      <c r="D92" s="428" t="s">
        <v>1604</v>
      </c>
      <c r="E92" s="431" t="s">
        <v>422</v>
      </c>
      <c r="F92" s="428" t="s">
        <v>1605</v>
      </c>
      <c r="G92" s="432" t="s">
        <v>109</v>
      </c>
      <c r="H92" s="418" t="s">
        <v>1606</v>
      </c>
      <c r="I92" s="418" t="s">
        <v>1607</v>
      </c>
      <c r="J92" s="418" t="s">
        <v>1608</v>
      </c>
      <c r="K92" s="418" t="s">
        <v>1609</v>
      </c>
      <c r="L92" s="418" t="s">
        <v>1610</v>
      </c>
      <c r="M92" s="418" t="s">
        <v>1180</v>
      </c>
      <c r="N92" s="418" t="s">
        <v>1611</v>
      </c>
      <c r="O92" s="418" t="s">
        <v>122</v>
      </c>
      <c r="P92" s="418">
        <v>19000</v>
      </c>
      <c r="Q92" s="418">
        <v>23940</v>
      </c>
      <c r="R92" s="433">
        <v>454860000</v>
      </c>
      <c r="S92" s="433"/>
      <c r="T92" s="433">
        <f>1500+450</f>
        <v>1950</v>
      </c>
      <c r="U92" s="433">
        <v>1500</v>
      </c>
      <c r="V92" s="433">
        <v>1500</v>
      </c>
      <c r="W92" s="433">
        <f>750+1500</f>
        <v>2250</v>
      </c>
      <c r="X92" s="433"/>
      <c r="Y92" s="433">
        <f t="shared" ref="Y92:Y94" si="20">SUM(S92:X92)</f>
        <v>7200</v>
      </c>
      <c r="Z92" s="433">
        <f t="shared" ref="Z92:Z94" si="21">P92-Y92</f>
        <v>11800</v>
      </c>
      <c r="AA92" s="433">
        <f t="shared" si="13"/>
        <v>11800</v>
      </c>
      <c r="AB92" s="433"/>
      <c r="AC92" s="418" t="s">
        <v>1612</v>
      </c>
      <c r="AD92" s="419"/>
    </row>
    <row r="93" spans="1:30" ht="49.5" hidden="1">
      <c r="A93" s="430">
        <v>76</v>
      </c>
      <c r="B93" s="430" t="s">
        <v>1613</v>
      </c>
      <c r="C93" s="431" t="s">
        <v>1613</v>
      </c>
      <c r="D93" s="428" t="s">
        <v>1614</v>
      </c>
      <c r="E93" s="431" t="s">
        <v>423</v>
      </c>
      <c r="F93" s="428" t="s">
        <v>1615</v>
      </c>
      <c r="G93" s="432" t="s">
        <v>110</v>
      </c>
      <c r="H93" s="418" t="s">
        <v>1616</v>
      </c>
      <c r="I93" s="418" t="s">
        <v>1607</v>
      </c>
      <c r="J93" s="418" t="s">
        <v>1608</v>
      </c>
      <c r="K93" s="418" t="s">
        <v>1609</v>
      </c>
      <c r="L93" s="418" t="s">
        <v>1610</v>
      </c>
      <c r="M93" s="418" t="s">
        <v>1180</v>
      </c>
      <c r="N93" s="418" t="s">
        <v>1611</v>
      </c>
      <c r="O93" s="418" t="s">
        <v>122</v>
      </c>
      <c r="P93" s="418">
        <v>94000</v>
      </c>
      <c r="Q93" s="418">
        <v>13860</v>
      </c>
      <c r="R93" s="433">
        <v>1302840000</v>
      </c>
      <c r="S93" s="433"/>
      <c r="T93" s="433">
        <f>4500+1500</f>
        <v>6000</v>
      </c>
      <c r="U93" s="433">
        <v>7500</v>
      </c>
      <c r="V93" s="433">
        <v>6000</v>
      </c>
      <c r="W93" s="433">
        <f>4500+3000</f>
        <v>7500</v>
      </c>
      <c r="X93" s="433"/>
      <c r="Y93" s="433">
        <f t="shared" si="20"/>
        <v>27000</v>
      </c>
      <c r="Z93" s="433">
        <f t="shared" si="21"/>
        <v>67000</v>
      </c>
      <c r="AA93" s="433">
        <f t="shared" si="13"/>
        <v>67000</v>
      </c>
      <c r="AB93" s="433"/>
      <c r="AC93" s="418" t="s">
        <v>1612</v>
      </c>
      <c r="AD93" s="419"/>
    </row>
    <row r="94" spans="1:30" ht="46.5" hidden="1" customHeight="1">
      <c r="A94" s="430">
        <v>77</v>
      </c>
      <c r="B94" s="430" t="s">
        <v>1617</v>
      </c>
      <c r="C94" s="431" t="s">
        <v>1617</v>
      </c>
      <c r="D94" s="428" t="s">
        <v>1618</v>
      </c>
      <c r="E94" s="431" t="s">
        <v>424</v>
      </c>
      <c r="F94" s="428" t="s">
        <v>1619</v>
      </c>
      <c r="G94" s="432" t="s">
        <v>111</v>
      </c>
      <c r="H94" s="418" t="s">
        <v>1620</v>
      </c>
      <c r="I94" s="418" t="s">
        <v>1621</v>
      </c>
      <c r="J94" s="418" t="s">
        <v>1622</v>
      </c>
      <c r="K94" s="418" t="s">
        <v>1623</v>
      </c>
      <c r="L94" s="418" t="s">
        <v>1624</v>
      </c>
      <c r="M94" s="418" t="s">
        <v>1180</v>
      </c>
      <c r="N94" s="418" t="s">
        <v>1625</v>
      </c>
      <c r="O94" s="418" t="s">
        <v>122</v>
      </c>
      <c r="P94" s="418">
        <v>16500</v>
      </c>
      <c r="Q94" s="418">
        <v>5330</v>
      </c>
      <c r="R94" s="433">
        <v>87945000</v>
      </c>
      <c r="S94" s="433">
        <v>300</v>
      </c>
      <c r="T94" s="433">
        <f>450+1050</f>
        <v>1500</v>
      </c>
      <c r="U94" s="433">
        <v>1500</v>
      </c>
      <c r="V94" s="433">
        <v>1500</v>
      </c>
      <c r="W94" s="433">
        <v>450</v>
      </c>
      <c r="X94" s="433"/>
      <c r="Y94" s="433">
        <f t="shared" si="20"/>
        <v>5250</v>
      </c>
      <c r="Z94" s="433">
        <f t="shared" si="21"/>
        <v>11250</v>
      </c>
      <c r="AA94" s="433">
        <f t="shared" si="13"/>
        <v>11250</v>
      </c>
      <c r="AB94" s="433"/>
      <c r="AC94" s="418" t="s">
        <v>1239</v>
      </c>
      <c r="AD94" s="419"/>
    </row>
    <row r="95" spans="1:30" hidden="1">
      <c r="A95" s="420" t="s">
        <v>89</v>
      </c>
      <c r="B95" s="421" t="s">
        <v>94</v>
      </c>
      <c r="C95" s="422"/>
      <c r="D95" s="435"/>
      <c r="E95" s="435"/>
      <c r="F95" s="428" t="s">
        <v>296</v>
      </c>
      <c r="G95" s="436"/>
      <c r="H95" s="418"/>
      <c r="I95" s="418"/>
      <c r="J95" s="419"/>
      <c r="K95" s="419"/>
      <c r="L95" s="419"/>
      <c r="M95" s="431"/>
      <c r="N95" s="428"/>
      <c r="O95" s="431"/>
      <c r="P95" s="429"/>
      <c r="Q95" s="433"/>
      <c r="R95" s="429"/>
      <c r="S95" s="429"/>
      <c r="T95" s="429"/>
      <c r="U95" s="429"/>
      <c r="V95" s="429"/>
      <c r="W95" s="429"/>
      <c r="X95" s="429"/>
      <c r="Y95" s="429"/>
      <c r="Z95" s="429"/>
      <c r="AA95" s="433">
        <f t="shared" si="13"/>
        <v>0</v>
      </c>
      <c r="AB95" s="429"/>
      <c r="AC95" s="418"/>
      <c r="AD95" s="419"/>
    </row>
    <row r="96" spans="1:30" ht="71.25" hidden="1" customHeight="1">
      <c r="A96" s="430">
        <v>78</v>
      </c>
      <c r="B96" s="430" t="s">
        <v>1626</v>
      </c>
      <c r="C96" s="431" t="s">
        <v>1626</v>
      </c>
      <c r="D96" s="428" t="s">
        <v>1627</v>
      </c>
      <c r="E96" s="428" t="s">
        <v>426</v>
      </c>
      <c r="F96" s="428" t="s">
        <v>1628</v>
      </c>
      <c r="G96" s="432" t="s">
        <v>205</v>
      </c>
      <c r="H96" s="418" t="s">
        <v>1629</v>
      </c>
      <c r="I96" s="418" t="s">
        <v>1630</v>
      </c>
      <c r="J96" s="418" t="s">
        <v>1630</v>
      </c>
      <c r="K96" s="418" t="s">
        <v>1631</v>
      </c>
      <c r="L96" s="418" t="s">
        <v>1632</v>
      </c>
      <c r="M96" s="418">
        <v>2024</v>
      </c>
      <c r="N96" s="418" t="s">
        <v>1206</v>
      </c>
      <c r="O96" s="418" t="s">
        <v>3</v>
      </c>
      <c r="P96" s="418">
        <v>48</v>
      </c>
      <c r="Q96" s="418">
        <v>51597</v>
      </c>
      <c r="R96" s="433">
        <v>2476656</v>
      </c>
      <c r="S96" s="433"/>
      <c r="T96" s="433">
        <v>8</v>
      </c>
      <c r="U96" s="433"/>
      <c r="V96" s="433"/>
      <c r="W96" s="433">
        <v>2</v>
      </c>
      <c r="X96" s="433"/>
      <c r="Y96" s="433">
        <f t="shared" ref="Y96:Y105" si="22">SUM(S96:X96)</f>
        <v>10</v>
      </c>
      <c r="Z96" s="433">
        <f t="shared" ref="Z96:Z105" si="23">P96-Y96</f>
        <v>38</v>
      </c>
      <c r="AA96" s="433">
        <f t="shared" si="13"/>
        <v>38</v>
      </c>
      <c r="AB96" s="433"/>
      <c r="AC96" s="418" t="s">
        <v>1207</v>
      </c>
      <c r="AD96" s="419"/>
    </row>
    <row r="97" spans="1:30" ht="49.5" hidden="1">
      <c r="A97" s="430">
        <v>79</v>
      </c>
      <c r="B97" s="430" t="s">
        <v>1633</v>
      </c>
      <c r="C97" s="431" t="s">
        <v>1633</v>
      </c>
      <c r="D97" s="428" t="s">
        <v>1634</v>
      </c>
      <c r="E97" s="428" t="s">
        <v>427</v>
      </c>
      <c r="F97" s="428" t="s">
        <v>1635</v>
      </c>
      <c r="G97" s="432" t="s">
        <v>263</v>
      </c>
      <c r="H97" s="418" t="s">
        <v>1636</v>
      </c>
      <c r="I97" s="418" t="s">
        <v>1637</v>
      </c>
      <c r="J97" s="418" t="s">
        <v>1638</v>
      </c>
      <c r="K97" s="418" t="s">
        <v>1639</v>
      </c>
      <c r="L97" s="418" t="s">
        <v>1640</v>
      </c>
      <c r="M97" s="418" t="s">
        <v>1190</v>
      </c>
      <c r="N97" s="418" t="s">
        <v>1641</v>
      </c>
      <c r="O97" s="418" t="s">
        <v>3</v>
      </c>
      <c r="P97" s="418">
        <v>10</v>
      </c>
      <c r="Q97" s="418">
        <v>64575</v>
      </c>
      <c r="R97" s="433">
        <v>645750</v>
      </c>
      <c r="S97" s="433"/>
      <c r="T97" s="433"/>
      <c r="U97" s="433"/>
      <c r="V97" s="433"/>
      <c r="W97" s="433"/>
      <c r="X97" s="433"/>
      <c r="Y97" s="433">
        <f t="shared" si="22"/>
        <v>0</v>
      </c>
      <c r="Z97" s="433">
        <f t="shared" si="23"/>
        <v>10</v>
      </c>
      <c r="AA97" s="433">
        <f t="shared" si="13"/>
        <v>10</v>
      </c>
      <c r="AB97" s="433"/>
      <c r="AC97" s="418" t="s">
        <v>1642</v>
      </c>
      <c r="AD97" s="419" t="s">
        <v>1226</v>
      </c>
    </row>
    <row r="98" spans="1:30" ht="49.5" hidden="1">
      <c r="A98" s="430">
        <v>80</v>
      </c>
      <c r="B98" s="430" t="s">
        <v>1643</v>
      </c>
      <c r="C98" s="431" t="s">
        <v>1643</v>
      </c>
      <c r="D98" s="428" t="s">
        <v>1644</v>
      </c>
      <c r="E98" s="428" t="s">
        <v>428</v>
      </c>
      <c r="F98" s="428" t="s">
        <v>1645</v>
      </c>
      <c r="G98" s="432" t="s">
        <v>206</v>
      </c>
      <c r="H98" s="418" t="s">
        <v>1116</v>
      </c>
      <c r="I98" s="418" t="s">
        <v>1646</v>
      </c>
      <c r="J98" s="418" t="s">
        <v>1646</v>
      </c>
      <c r="K98" s="418" t="s">
        <v>1631</v>
      </c>
      <c r="L98" s="418" t="s">
        <v>1632</v>
      </c>
      <c r="M98" s="418">
        <v>2024</v>
      </c>
      <c r="N98" s="418" t="s">
        <v>1206</v>
      </c>
      <c r="O98" s="418" t="s">
        <v>3</v>
      </c>
      <c r="P98" s="418">
        <v>80</v>
      </c>
      <c r="Q98" s="418">
        <v>27027</v>
      </c>
      <c r="R98" s="433">
        <v>2162160</v>
      </c>
      <c r="S98" s="433"/>
      <c r="T98" s="433">
        <v>4</v>
      </c>
      <c r="U98" s="433">
        <v>10</v>
      </c>
      <c r="V98" s="433"/>
      <c r="W98" s="433"/>
      <c r="X98" s="433"/>
      <c r="Y98" s="433">
        <f t="shared" si="22"/>
        <v>14</v>
      </c>
      <c r="Z98" s="433">
        <f t="shared" si="23"/>
        <v>66</v>
      </c>
      <c r="AA98" s="433">
        <f t="shared" si="13"/>
        <v>66</v>
      </c>
      <c r="AB98" s="433"/>
      <c r="AC98" s="418" t="s">
        <v>1207</v>
      </c>
      <c r="AD98" s="419"/>
    </row>
    <row r="99" spans="1:30" ht="49.5" hidden="1">
      <c r="A99" s="430">
        <v>81</v>
      </c>
      <c r="B99" s="430" t="s">
        <v>1647</v>
      </c>
      <c r="C99" s="431" t="s">
        <v>1647</v>
      </c>
      <c r="D99" s="428" t="s">
        <v>581</v>
      </c>
      <c r="E99" s="428" t="s">
        <v>429</v>
      </c>
      <c r="F99" s="428" t="s">
        <v>1648</v>
      </c>
      <c r="G99" s="432" t="s">
        <v>208</v>
      </c>
      <c r="H99" s="418" t="s">
        <v>1649</v>
      </c>
      <c r="I99" s="418" t="s">
        <v>1650</v>
      </c>
      <c r="J99" s="418" t="s">
        <v>1650</v>
      </c>
      <c r="K99" s="418" t="s">
        <v>1631</v>
      </c>
      <c r="L99" s="418" t="s">
        <v>1632</v>
      </c>
      <c r="M99" s="418">
        <v>2024</v>
      </c>
      <c r="N99" s="418" t="s">
        <v>1206</v>
      </c>
      <c r="O99" s="418" t="s">
        <v>3</v>
      </c>
      <c r="P99" s="418">
        <v>110</v>
      </c>
      <c r="Q99" s="418">
        <v>31942</v>
      </c>
      <c r="R99" s="433">
        <v>3513620</v>
      </c>
      <c r="S99" s="433"/>
      <c r="T99" s="433">
        <v>4</v>
      </c>
      <c r="U99" s="433">
        <v>8</v>
      </c>
      <c r="V99" s="433"/>
      <c r="W99" s="433"/>
      <c r="X99" s="433"/>
      <c r="Y99" s="433">
        <f t="shared" si="22"/>
        <v>12</v>
      </c>
      <c r="Z99" s="433">
        <f t="shared" si="23"/>
        <v>98</v>
      </c>
      <c r="AA99" s="433">
        <f t="shared" si="13"/>
        <v>98</v>
      </c>
      <c r="AB99" s="433"/>
      <c r="AC99" s="418" t="s">
        <v>1207</v>
      </c>
      <c r="AD99" s="419"/>
    </row>
    <row r="100" spans="1:30" ht="49.5" hidden="1">
      <c r="A100" s="430">
        <v>82</v>
      </c>
      <c r="B100" s="430" t="s">
        <v>1651</v>
      </c>
      <c r="C100" s="431" t="s">
        <v>1651</v>
      </c>
      <c r="D100" s="428" t="s">
        <v>1136</v>
      </c>
      <c r="E100" s="428" t="s">
        <v>430</v>
      </c>
      <c r="F100" s="428" t="s">
        <v>1652</v>
      </c>
      <c r="G100" s="432" t="s">
        <v>250</v>
      </c>
      <c r="H100" s="418" t="s">
        <v>1653</v>
      </c>
      <c r="I100" s="418" t="s">
        <v>1654</v>
      </c>
      <c r="J100" s="418">
        <v>724</v>
      </c>
      <c r="K100" s="418" t="s">
        <v>1655</v>
      </c>
      <c r="L100" s="418" t="s">
        <v>1179</v>
      </c>
      <c r="M100" s="418">
        <v>2024</v>
      </c>
      <c r="N100" s="418" t="s">
        <v>1191</v>
      </c>
      <c r="O100" s="418" t="s">
        <v>3</v>
      </c>
      <c r="P100" s="418">
        <v>10</v>
      </c>
      <c r="Q100" s="418">
        <v>180000</v>
      </c>
      <c r="R100" s="433">
        <v>1800000</v>
      </c>
      <c r="S100" s="433"/>
      <c r="T100" s="433"/>
      <c r="U100" s="433">
        <v>4</v>
      </c>
      <c r="V100" s="433">
        <v>2</v>
      </c>
      <c r="W100" s="433"/>
      <c r="X100" s="433"/>
      <c r="Y100" s="433">
        <f t="shared" si="22"/>
        <v>6</v>
      </c>
      <c r="Z100" s="433">
        <f t="shared" si="23"/>
        <v>4</v>
      </c>
      <c r="AA100" s="433">
        <f t="shared" si="13"/>
        <v>4</v>
      </c>
      <c r="AB100" s="433"/>
      <c r="AC100" s="418" t="s">
        <v>1656</v>
      </c>
      <c r="AD100" s="419" t="s">
        <v>1226</v>
      </c>
    </row>
    <row r="101" spans="1:30" ht="49.5" hidden="1">
      <c r="A101" s="430">
        <v>83</v>
      </c>
      <c r="B101" s="430" t="s">
        <v>1657</v>
      </c>
      <c r="C101" s="431" t="s">
        <v>1657</v>
      </c>
      <c r="D101" s="428" t="s">
        <v>587</v>
      </c>
      <c r="E101" s="428" t="s">
        <v>432</v>
      </c>
      <c r="F101" s="428" t="s">
        <v>1658</v>
      </c>
      <c r="G101" s="432" t="s">
        <v>210</v>
      </c>
      <c r="H101" s="418" t="s">
        <v>1659</v>
      </c>
      <c r="I101" s="418" t="s">
        <v>1659</v>
      </c>
      <c r="J101" s="418" t="s">
        <v>1660</v>
      </c>
      <c r="K101" s="418" t="s">
        <v>1661</v>
      </c>
      <c r="L101" s="418" t="s">
        <v>1399</v>
      </c>
      <c r="M101" s="418">
        <v>2024</v>
      </c>
      <c r="N101" s="418" t="s">
        <v>1662</v>
      </c>
      <c r="O101" s="418" t="s">
        <v>3</v>
      </c>
      <c r="P101" s="418">
        <v>80</v>
      </c>
      <c r="Q101" s="418">
        <v>81900</v>
      </c>
      <c r="R101" s="433">
        <v>6552000</v>
      </c>
      <c r="S101" s="433"/>
      <c r="T101" s="433">
        <f>4+5</f>
        <v>9</v>
      </c>
      <c r="U101" s="433">
        <v>5</v>
      </c>
      <c r="V101" s="433"/>
      <c r="W101" s="433"/>
      <c r="X101" s="433"/>
      <c r="Y101" s="433">
        <f t="shared" si="22"/>
        <v>14</v>
      </c>
      <c r="Z101" s="433">
        <f t="shared" si="23"/>
        <v>66</v>
      </c>
      <c r="AA101" s="433">
        <f t="shared" si="13"/>
        <v>66</v>
      </c>
      <c r="AB101" s="433"/>
      <c r="AC101" s="418" t="s">
        <v>1401</v>
      </c>
      <c r="AD101" s="419"/>
    </row>
    <row r="102" spans="1:30" ht="66" hidden="1">
      <c r="A102" s="430">
        <v>84</v>
      </c>
      <c r="B102" s="430" t="s">
        <v>1663</v>
      </c>
      <c r="C102" s="431" t="s">
        <v>1663</v>
      </c>
      <c r="D102" s="428" t="s">
        <v>1137</v>
      </c>
      <c r="E102" s="428" t="s">
        <v>433</v>
      </c>
      <c r="F102" s="428" t="s">
        <v>1664</v>
      </c>
      <c r="G102" s="432" t="s">
        <v>211</v>
      </c>
      <c r="H102" s="418" t="s">
        <v>1665</v>
      </c>
      <c r="I102" s="418" t="s">
        <v>1666</v>
      </c>
      <c r="J102" s="418" t="s">
        <v>1667</v>
      </c>
      <c r="K102" s="418" t="s">
        <v>1661</v>
      </c>
      <c r="L102" s="418" t="s">
        <v>1399</v>
      </c>
      <c r="M102" s="418">
        <v>2024</v>
      </c>
      <c r="N102" s="418" t="s">
        <v>1662</v>
      </c>
      <c r="O102" s="418" t="s">
        <v>3</v>
      </c>
      <c r="P102" s="418">
        <v>44</v>
      </c>
      <c r="Q102" s="418">
        <v>74550</v>
      </c>
      <c r="R102" s="433">
        <v>3280200</v>
      </c>
      <c r="S102" s="433">
        <v>4</v>
      </c>
      <c r="T102" s="433"/>
      <c r="U102" s="433">
        <v>4</v>
      </c>
      <c r="V102" s="433"/>
      <c r="W102" s="433">
        <v>2</v>
      </c>
      <c r="X102" s="433"/>
      <c r="Y102" s="433">
        <f t="shared" si="22"/>
        <v>10</v>
      </c>
      <c r="Z102" s="433">
        <f t="shared" si="23"/>
        <v>34</v>
      </c>
      <c r="AA102" s="433">
        <f t="shared" si="13"/>
        <v>34</v>
      </c>
      <c r="AB102" s="433"/>
      <c r="AC102" s="418" t="s">
        <v>1401</v>
      </c>
      <c r="AD102" s="419"/>
    </row>
    <row r="103" spans="1:30" ht="49.5" hidden="1">
      <c r="A103" s="430">
        <v>85</v>
      </c>
      <c r="B103" s="430" t="s">
        <v>1668</v>
      </c>
      <c r="C103" s="431" t="s">
        <v>1668</v>
      </c>
      <c r="D103" s="428" t="s">
        <v>1138</v>
      </c>
      <c r="E103" s="428" t="s">
        <v>434</v>
      </c>
      <c r="F103" s="428" t="s">
        <v>1669</v>
      </c>
      <c r="G103" s="432" t="s">
        <v>212</v>
      </c>
      <c r="H103" s="418" t="s">
        <v>1670</v>
      </c>
      <c r="I103" s="418" t="s">
        <v>1654</v>
      </c>
      <c r="J103" s="418">
        <v>830</v>
      </c>
      <c r="K103" s="418" t="s">
        <v>1655</v>
      </c>
      <c r="L103" s="418" t="s">
        <v>1179</v>
      </c>
      <c r="M103" s="418">
        <v>2024</v>
      </c>
      <c r="N103" s="418" t="s">
        <v>1671</v>
      </c>
      <c r="O103" s="418" t="s">
        <v>3</v>
      </c>
      <c r="P103" s="418">
        <v>70</v>
      </c>
      <c r="Q103" s="418">
        <v>11000</v>
      </c>
      <c r="R103" s="433">
        <v>770000</v>
      </c>
      <c r="S103" s="433"/>
      <c r="T103" s="433">
        <v>20</v>
      </c>
      <c r="U103" s="433"/>
      <c r="V103" s="433"/>
      <c r="W103" s="433"/>
      <c r="X103" s="433"/>
      <c r="Y103" s="433">
        <f t="shared" si="22"/>
        <v>20</v>
      </c>
      <c r="Z103" s="433">
        <f t="shared" si="23"/>
        <v>50</v>
      </c>
      <c r="AA103" s="433">
        <f t="shared" si="13"/>
        <v>50</v>
      </c>
      <c r="AB103" s="433"/>
      <c r="AC103" s="418" t="s">
        <v>1656</v>
      </c>
      <c r="AD103" s="419" t="s">
        <v>1226</v>
      </c>
    </row>
    <row r="104" spans="1:30" ht="49.5" hidden="1">
      <c r="A104" s="430">
        <v>86</v>
      </c>
      <c r="B104" s="430" t="s">
        <v>1672</v>
      </c>
      <c r="C104" s="431" t="s">
        <v>1672</v>
      </c>
      <c r="D104" s="428" t="s">
        <v>590</v>
      </c>
      <c r="E104" s="428" t="s">
        <v>435</v>
      </c>
      <c r="F104" s="428" t="s">
        <v>1673</v>
      </c>
      <c r="G104" s="432" t="s">
        <v>213</v>
      </c>
      <c r="H104" s="418" t="s">
        <v>436</v>
      </c>
      <c r="I104" s="418" t="s">
        <v>1654</v>
      </c>
      <c r="J104" s="418">
        <v>821</v>
      </c>
      <c r="K104" s="418" t="s">
        <v>1655</v>
      </c>
      <c r="L104" s="418" t="s">
        <v>1179</v>
      </c>
      <c r="M104" s="418">
        <v>2024</v>
      </c>
      <c r="N104" s="418" t="s">
        <v>1674</v>
      </c>
      <c r="O104" s="418" t="s">
        <v>3</v>
      </c>
      <c r="P104" s="418">
        <v>130</v>
      </c>
      <c r="Q104" s="418">
        <v>10000</v>
      </c>
      <c r="R104" s="433">
        <v>1300000</v>
      </c>
      <c r="S104" s="433"/>
      <c r="T104" s="433">
        <v>20</v>
      </c>
      <c r="U104" s="433">
        <v>10</v>
      </c>
      <c r="V104" s="433">
        <v>20</v>
      </c>
      <c r="W104" s="433"/>
      <c r="X104" s="433"/>
      <c r="Y104" s="433">
        <f t="shared" si="22"/>
        <v>50</v>
      </c>
      <c r="Z104" s="433">
        <f t="shared" si="23"/>
        <v>80</v>
      </c>
      <c r="AA104" s="433">
        <f t="shared" si="13"/>
        <v>80</v>
      </c>
      <c r="AB104" s="433"/>
      <c r="AC104" s="418" t="s">
        <v>1656</v>
      </c>
      <c r="AD104" s="419" t="s">
        <v>1226</v>
      </c>
    </row>
    <row r="105" spans="1:30" ht="66" hidden="1">
      <c r="A105" s="430">
        <v>87</v>
      </c>
      <c r="B105" s="430" t="s">
        <v>1675</v>
      </c>
      <c r="C105" s="431" t="s">
        <v>1675</v>
      </c>
      <c r="D105" s="428" t="s">
        <v>593</v>
      </c>
      <c r="E105" s="428" t="s">
        <v>437</v>
      </c>
      <c r="F105" s="428" t="s">
        <v>1676</v>
      </c>
      <c r="G105" s="432" t="s">
        <v>1677</v>
      </c>
      <c r="H105" s="418" t="s">
        <v>1678</v>
      </c>
      <c r="I105" s="418" t="s">
        <v>1678</v>
      </c>
      <c r="J105" s="418" t="s">
        <v>1679</v>
      </c>
      <c r="K105" s="418" t="s">
        <v>1661</v>
      </c>
      <c r="L105" s="418" t="s">
        <v>1399</v>
      </c>
      <c r="M105" s="418">
        <v>2024</v>
      </c>
      <c r="N105" s="418" t="s">
        <v>1662</v>
      </c>
      <c r="O105" s="418" t="s">
        <v>3</v>
      </c>
      <c r="P105" s="418">
        <v>10</v>
      </c>
      <c r="Q105" s="418">
        <v>28875</v>
      </c>
      <c r="R105" s="433">
        <v>288750</v>
      </c>
      <c r="S105" s="433"/>
      <c r="T105" s="433"/>
      <c r="U105" s="433"/>
      <c r="V105" s="433"/>
      <c r="W105" s="433"/>
      <c r="X105" s="433"/>
      <c r="Y105" s="433">
        <f t="shared" si="22"/>
        <v>0</v>
      </c>
      <c r="Z105" s="433">
        <f t="shared" si="23"/>
        <v>10</v>
      </c>
      <c r="AA105" s="433">
        <f t="shared" si="13"/>
        <v>10</v>
      </c>
      <c r="AB105" s="433"/>
      <c r="AC105" s="418" t="s">
        <v>1401</v>
      </c>
      <c r="AD105" s="419"/>
    </row>
    <row r="106" spans="1:30" hidden="1">
      <c r="A106" s="346" t="s">
        <v>92</v>
      </c>
      <c r="B106" s="421" t="s">
        <v>285</v>
      </c>
      <c r="C106" s="422"/>
      <c r="D106" s="435"/>
      <c r="E106" s="435"/>
      <c r="F106" s="428" t="s">
        <v>296</v>
      </c>
      <c r="G106" s="436"/>
      <c r="H106" s="418"/>
      <c r="I106" s="418"/>
      <c r="J106" s="419"/>
      <c r="K106" s="419"/>
      <c r="L106" s="419"/>
      <c r="M106" s="431"/>
      <c r="N106" s="428"/>
      <c r="O106" s="431"/>
      <c r="P106" s="429"/>
      <c r="Q106" s="433"/>
      <c r="R106" s="429"/>
      <c r="S106" s="429"/>
      <c r="T106" s="429"/>
      <c r="U106" s="429"/>
      <c r="V106" s="429"/>
      <c r="W106" s="429"/>
      <c r="X106" s="429"/>
      <c r="Y106" s="429"/>
      <c r="Z106" s="429"/>
      <c r="AA106" s="433">
        <f t="shared" si="13"/>
        <v>0</v>
      </c>
      <c r="AB106" s="429"/>
      <c r="AC106" s="418"/>
      <c r="AD106" s="419"/>
    </row>
    <row r="107" spans="1:30" ht="82.5" hidden="1" customHeight="1">
      <c r="A107" s="430">
        <v>88</v>
      </c>
      <c r="B107" s="430" t="s">
        <v>1680</v>
      </c>
      <c r="C107" s="431" t="s">
        <v>1680</v>
      </c>
      <c r="D107" s="428" t="s">
        <v>1681</v>
      </c>
      <c r="E107" s="428" t="s">
        <v>438</v>
      </c>
      <c r="F107" s="428" t="s">
        <v>1682</v>
      </c>
      <c r="G107" s="432" t="s">
        <v>244</v>
      </c>
      <c r="H107" s="418" t="s">
        <v>1683</v>
      </c>
      <c r="I107" s="418" t="s">
        <v>1684</v>
      </c>
      <c r="J107" s="418" t="s">
        <v>1497</v>
      </c>
      <c r="K107" s="418" t="s">
        <v>1685</v>
      </c>
      <c r="L107" s="418" t="s">
        <v>1534</v>
      </c>
      <c r="M107" s="418" t="s">
        <v>1180</v>
      </c>
      <c r="N107" s="418" t="s">
        <v>1686</v>
      </c>
      <c r="O107" s="418" t="s">
        <v>115</v>
      </c>
      <c r="P107" s="418">
        <v>12</v>
      </c>
      <c r="Q107" s="418">
        <v>450000</v>
      </c>
      <c r="R107" s="433">
        <v>5400000</v>
      </c>
      <c r="S107" s="433">
        <v>2</v>
      </c>
      <c r="T107" s="433"/>
      <c r="U107" s="433">
        <v>2</v>
      </c>
      <c r="V107" s="433">
        <v>2</v>
      </c>
      <c r="W107" s="433">
        <v>2</v>
      </c>
      <c r="X107" s="433"/>
      <c r="Y107" s="433">
        <f t="shared" ref="Y107:Y108" si="24">SUM(S107:X107)</f>
        <v>8</v>
      </c>
      <c r="Z107" s="433">
        <f t="shared" ref="Z107:Z108" si="25">P107-Y107</f>
        <v>4</v>
      </c>
      <c r="AA107" s="433">
        <f t="shared" si="13"/>
        <v>4</v>
      </c>
      <c r="AB107" s="433"/>
      <c r="AC107" s="418" t="s">
        <v>1239</v>
      </c>
      <c r="AD107" s="419"/>
    </row>
    <row r="108" spans="1:30" ht="82.5" hidden="1" customHeight="1">
      <c r="A108" s="430">
        <v>89</v>
      </c>
      <c r="B108" s="430" t="s">
        <v>1687</v>
      </c>
      <c r="C108" s="431" t="s">
        <v>1687</v>
      </c>
      <c r="D108" s="428" t="s">
        <v>1688</v>
      </c>
      <c r="E108" s="428" t="s">
        <v>439</v>
      </c>
      <c r="F108" s="428" t="s">
        <v>1689</v>
      </c>
      <c r="G108" s="432" t="s">
        <v>245</v>
      </c>
      <c r="H108" s="418" t="s">
        <v>1690</v>
      </c>
      <c r="I108" s="418" t="s">
        <v>1684</v>
      </c>
      <c r="J108" s="418" t="s">
        <v>1497</v>
      </c>
      <c r="K108" s="418" t="s">
        <v>1685</v>
      </c>
      <c r="L108" s="418" t="s">
        <v>1534</v>
      </c>
      <c r="M108" s="418" t="s">
        <v>1180</v>
      </c>
      <c r="N108" s="418" t="s">
        <v>1686</v>
      </c>
      <c r="O108" s="418" t="s">
        <v>115</v>
      </c>
      <c r="P108" s="418">
        <v>12</v>
      </c>
      <c r="Q108" s="418">
        <v>550000</v>
      </c>
      <c r="R108" s="433">
        <v>6600000</v>
      </c>
      <c r="S108" s="433">
        <v>2</v>
      </c>
      <c r="T108" s="433"/>
      <c r="U108" s="433">
        <v>2</v>
      </c>
      <c r="V108" s="433">
        <v>2</v>
      </c>
      <c r="W108" s="433">
        <v>2</v>
      </c>
      <c r="X108" s="433"/>
      <c r="Y108" s="433">
        <f t="shared" si="24"/>
        <v>8</v>
      </c>
      <c r="Z108" s="433">
        <f t="shared" si="25"/>
        <v>4</v>
      </c>
      <c r="AA108" s="433">
        <f t="shared" si="13"/>
        <v>4</v>
      </c>
      <c r="AB108" s="433"/>
      <c r="AC108" s="418" t="s">
        <v>1239</v>
      </c>
      <c r="AD108" s="419"/>
    </row>
    <row r="109" spans="1:30" hidden="1">
      <c r="A109" s="346" t="s">
        <v>93</v>
      </c>
      <c r="B109" s="421" t="s">
        <v>94</v>
      </c>
      <c r="C109" s="422"/>
      <c r="D109" s="435"/>
      <c r="E109" s="435"/>
      <c r="F109" s="428" t="s">
        <v>296</v>
      </c>
      <c r="G109" s="436"/>
      <c r="H109" s="418"/>
      <c r="I109" s="418"/>
      <c r="J109" s="419"/>
      <c r="K109" s="419"/>
      <c r="L109" s="419"/>
      <c r="M109" s="431"/>
      <c r="N109" s="428"/>
      <c r="O109" s="431"/>
      <c r="P109" s="429"/>
      <c r="Q109" s="433"/>
      <c r="R109" s="429"/>
      <c r="S109" s="429"/>
      <c r="T109" s="429"/>
      <c r="U109" s="429"/>
      <c r="V109" s="429"/>
      <c r="W109" s="429"/>
      <c r="X109" s="429"/>
      <c r="Y109" s="429"/>
      <c r="Z109" s="429"/>
      <c r="AA109" s="433">
        <f t="shared" si="13"/>
        <v>0</v>
      </c>
      <c r="AB109" s="429"/>
      <c r="AC109" s="418"/>
      <c r="AD109" s="419"/>
    </row>
    <row r="110" spans="1:30" ht="49.5" hidden="1">
      <c r="A110" s="430">
        <v>90</v>
      </c>
      <c r="B110" s="430" t="s">
        <v>1691</v>
      </c>
      <c r="C110" s="431" t="s">
        <v>1691</v>
      </c>
      <c r="D110" s="428" t="s">
        <v>189</v>
      </c>
      <c r="E110" s="431" t="s">
        <v>440</v>
      </c>
      <c r="F110" s="428" t="s">
        <v>1692</v>
      </c>
      <c r="G110" s="432" t="s">
        <v>254</v>
      </c>
      <c r="H110" s="418" t="s">
        <v>1693</v>
      </c>
      <c r="I110" s="418" t="s">
        <v>1693</v>
      </c>
      <c r="J110" s="418" t="s">
        <v>1694</v>
      </c>
      <c r="K110" s="418" t="s">
        <v>1398</v>
      </c>
      <c r="L110" s="418" t="s">
        <v>1399</v>
      </c>
      <c r="M110" s="418">
        <v>2024</v>
      </c>
      <c r="N110" s="418" t="s">
        <v>1695</v>
      </c>
      <c r="O110" s="418" t="s">
        <v>3</v>
      </c>
      <c r="P110" s="418">
        <v>94270</v>
      </c>
      <c r="Q110" s="418">
        <v>269</v>
      </c>
      <c r="R110" s="433">
        <v>25358630</v>
      </c>
      <c r="S110" s="433">
        <v>3000</v>
      </c>
      <c r="T110" s="433">
        <v>3000</v>
      </c>
      <c r="U110" s="433"/>
      <c r="V110" s="433">
        <f>5000+5000</f>
        <v>10000</v>
      </c>
      <c r="W110" s="433">
        <f>3000+3000</f>
        <v>6000</v>
      </c>
      <c r="X110" s="433"/>
      <c r="Y110" s="433">
        <f t="shared" ref="Y110:Y111" si="26">SUM(S110:X110)</f>
        <v>22000</v>
      </c>
      <c r="Z110" s="433">
        <f t="shared" ref="Z110:Z111" si="27">P110-Y110</f>
        <v>72270</v>
      </c>
      <c r="AA110" s="433">
        <f t="shared" si="13"/>
        <v>72270</v>
      </c>
      <c r="AB110" s="433"/>
      <c r="AC110" s="418" t="s">
        <v>1401</v>
      </c>
      <c r="AD110" s="419"/>
    </row>
    <row r="111" spans="1:30" ht="49.5" hidden="1">
      <c r="A111" s="430">
        <v>91</v>
      </c>
      <c r="B111" s="430" t="s">
        <v>1696</v>
      </c>
      <c r="C111" s="431" t="s">
        <v>1696</v>
      </c>
      <c r="D111" s="428" t="s">
        <v>190</v>
      </c>
      <c r="E111" s="431" t="s">
        <v>441</v>
      </c>
      <c r="F111" s="428" t="s">
        <v>1697</v>
      </c>
      <c r="G111" s="432" t="s">
        <v>95</v>
      </c>
      <c r="H111" s="418" t="s">
        <v>1698</v>
      </c>
      <c r="I111" s="418" t="s">
        <v>1515</v>
      </c>
      <c r="J111" s="418" t="s">
        <v>1699</v>
      </c>
      <c r="K111" s="418" t="s">
        <v>1517</v>
      </c>
      <c r="L111" s="418" t="s">
        <v>1179</v>
      </c>
      <c r="M111" s="418" t="s">
        <v>1518</v>
      </c>
      <c r="N111" s="418" t="s">
        <v>1700</v>
      </c>
      <c r="O111" s="418" t="s">
        <v>3</v>
      </c>
      <c r="P111" s="418">
        <v>119384</v>
      </c>
      <c r="Q111" s="418">
        <v>410</v>
      </c>
      <c r="R111" s="433">
        <v>48947440</v>
      </c>
      <c r="S111" s="433"/>
      <c r="T111" s="433"/>
      <c r="U111" s="433"/>
      <c r="V111" s="433"/>
      <c r="W111" s="433">
        <f>10000+10000</f>
        <v>20000</v>
      </c>
      <c r="X111" s="433"/>
      <c r="Y111" s="433">
        <f t="shared" si="26"/>
        <v>20000</v>
      </c>
      <c r="Z111" s="433">
        <f t="shared" si="27"/>
        <v>99384</v>
      </c>
      <c r="AA111" s="433">
        <f t="shared" si="13"/>
        <v>99384</v>
      </c>
      <c r="AB111" s="433"/>
      <c r="AC111" s="418" t="s">
        <v>1520</v>
      </c>
      <c r="AD111" s="419"/>
    </row>
    <row r="112" spans="1:30" hidden="1">
      <c r="A112" s="346" t="s">
        <v>96</v>
      </c>
      <c r="B112" s="421" t="s">
        <v>97</v>
      </c>
      <c r="C112" s="422"/>
      <c r="D112" s="435"/>
      <c r="E112" s="435"/>
      <c r="F112" s="428" t="s">
        <v>296</v>
      </c>
      <c r="G112" s="436"/>
      <c r="H112" s="418"/>
      <c r="I112" s="418"/>
      <c r="J112" s="419"/>
      <c r="K112" s="419"/>
      <c r="L112" s="419"/>
      <c r="M112" s="431"/>
      <c r="N112" s="428"/>
      <c r="O112" s="431"/>
      <c r="P112" s="429"/>
      <c r="Q112" s="433"/>
      <c r="R112" s="429"/>
      <c r="S112" s="429"/>
      <c r="T112" s="429"/>
      <c r="U112" s="429"/>
      <c r="V112" s="429"/>
      <c r="W112" s="429"/>
      <c r="X112" s="429"/>
      <c r="Y112" s="429"/>
      <c r="Z112" s="429"/>
      <c r="AA112" s="433">
        <f t="shared" si="13"/>
        <v>0</v>
      </c>
      <c r="AB112" s="429"/>
      <c r="AC112" s="418"/>
      <c r="AD112" s="419"/>
    </row>
    <row r="113" spans="1:30" ht="171.75" hidden="1" customHeight="1">
      <c r="A113" s="430">
        <v>92</v>
      </c>
      <c r="B113" s="430" t="s">
        <v>1701</v>
      </c>
      <c r="C113" s="431" t="s">
        <v>1701</v>
      </c>
      <c r="D113" s="428" t="s">
        <v>1702</v>
      </c>
      <c r="E113" s="428" t="s">
        <v>444</v>
      </c>
      <c r="F113" s="428" t="s">
        <v>1703</v>
      </c>
      <c r="G113" s="432" t="s">
        <v>1123</v>
      </c>
      <c r="H113" s="418" t="s">
        <v>1704</v>
      </c>
      <c r="I113" s="418" t="s">
        <v>1705</v>
      </c>
      <c r="J113" s="418" t="s">
        <v>1705</v>
      </c>
      <c r="K113" s="418" t="s">
        <v>1706</v>
      </c>
      <c r="L113" s="418" t="s">
        <v>1441</v>
      </c>
      <c r="M113" s="418" t="s">
        <v>1268</v>
      </c>
      <c r="N113" s="418" t="s">
        <v>1707</v>
      </c>
      <c r="O113" s="418" t="s">
        <v>5</v>
      </c>
      <c r="P113" s="418">
        <v>4</v>
      </c>
      <c r="Q113" s="418">
        <v>839790</v>
      </c>
      <c r="R113" s="433">
        <v>3359160</v>
      </c>
      <c r="S113" s="433"/>
      <c r="T113" s="433">
        <v>2</v>
      </c>
      <c r="U113" s="433"/>
      <c r="V113" s="433"/>
      <c r="W113" s="433"/>
      <c r="X113" s="433"/>
      <c r="Y113" s="433">
        <f t="shared" ref="Y113:Y125" si="28">SUM(S113:X113)</f>
        <v>2</v>
      </c>
      <c r="Z113" s="433">
        <f t="shared" ref="Z113:Z125" si="29">P113-Y113</f>
        <v>2</v>
      </c>
      <c r="AA113" s="433">
        <f t="shared" si="13"/>
        <v>2</v>
      </c>
      <c r="AB113" s="433"/>
      <c r="AC113" s="418" t="s">
        <v>1270</v>
      </c>
      <c r="AD113" s="419"/>
    </row>
    <row r="114" spans="1:30" ht="171.75" hidden="1" customHeight="1">
      <c r="A114" s="430">
        <v>93</v>
      </c>
      <c r="B114" s="430" t="s">
        <v>1708</v>
      </c>
      <c r="C114" s="431" t="s">
        <v>1708</v>
      </c>
      <c r="D114" s="428" t="s">
        <v>1709</v>
      </c>
      <c r="E114" s="428" t="s">
        <v>445</v>
      </c>
      <c r="F114" s="428" t="s">
        <v>1710</v>
      </c>
      <c r="G114" s="432" t="s">
        <v>275</v>
      </c>
      <c r="H114" s="418" t="s">
        <v>1711</v>
      </c>
      <c r="I114" s="418" t="s">
        <v>1712</v>
      </c>
      <c r="J114" s="418" t="s">
        <v>1712</v>
      </c>
      <c r="K114" s="418" t="s">
        <v>1706</v>
      </c>
      <c r="L114" s="418" t="s">
        <v>1441</v>
      </c>
      <c r="M114" s="418" t="s">
        <v>1268</v>
      </c>
      <c r="N114" s="418" t="s">
        <v>1707</v>
      </c>
      <c r="O114" s="418" t="s">
        <v>5</v>
      </c>
      <c r="P114" s="418">
        <v>2</v>
      </c>
      <c r="Q114" s="418">
        <v>839790</v>
      </c>
      <c r="R114" s="433">
        <v>1679580</v>
      </c>
      <c r="S114" s="433"/>
      <c r="T114" s="433">
        <v>1</v>
      </c>
      <c r="U114" s="433"/>
      <c r="V114" s="433"/>
      <c r="W114" s="433"/>
      <c r="X114" s="433"/>
      <c r="Y114" s="433">
        <f t="shared" si="28"/>
        <v>1</v>
      </c>
      <c r="Z114" s="433">
        <f t="shared" si="29"/>
        <v>1</v>
      </c>
      <c r="AA114" s="433">
        <f t="shared" si="13"/>
        <v>1</v>
      </c>
      <c r="AB114" s="433"/>
      <c r="AC114" s="418" t="s">
        <v>1270</v>
      </c>
      <c r="AD114" s="419"/>
    </row>
    <row r="115" spans="1:30" ht="49.5" hidden="1">
      <c r="A115" s="430">
        <v>94</v>
      </c>
      <c r="B115" s="430" t="s">
        <v>1713</v>
      </c>
      <c r="C115" s="431" t="s">
        <v>1713</v>
      </c>
      <c r="D115" s="428" t="s">
        <v>1139</v>
      </c>
      <c r="E115" s="428" t="s">
        <v>446</v>
      </c>
      <c r="F115" s="428" t="s">
        <v>1714</v>
      </c>
      <c r="G115" s="432" t="s">
        <v>255</v>
      </c>
      <c r="H115" s="418" t="s">
        <v>1715</v>
      </c>
      <c r="I115" s="418" t="s">
        <v>1716</v>
      </c>
      <c r="J115" s="418" t="s">
        <v>1717</v>
      </c>
      <c r="K115" s="418" t="s">
        <v>1440</v>
      </c>
      <c r="L115" s="418" t="s">
        <v>1441</v>
      </c>
      <c r="M115" s="418" t="s">
        <v>1190</v>
      </c>
      <c r="N115" s="418" t="s">
        <v>1442</v>
      </c>
      <c r="O115" s="418" t="s">
        <v>3</v>
      </c>
      <c r="P115" s="418">
        <v>30</v>
      </c>
      <c r="Q115" s="418">
        <v>39900</v>
      </c>
      <c r="R115" s="433">
        <v>1197000</v>
      </c>
      <c r="S115" s="433"/>
      <c r="T115" s="433">
        <v>10</v>
      </c>
      <c r="U115" s="433"/>
      <c r="V115" s="433"/>
      <c r="W115" s="433"/>
      <c r="X115" s="433"/>
      <c r="Y115" s="433">
        <f t="shared" si="28"/>
        <v>10</v>
      </c>
      <c r="Z115" s="433">
        <f t="shared" si="29"/>
        <v>20</v>
      </c>
      <c r="AA115" s="433">
        <f t="shared" si="13"/>
        <v>20</v>
      </c>
      <c r="AB115" s="433"/>
      <c r="AC115" s="418" t="s">
        <v>1443</v>
      </c>
      <c r="AD115" s="419"/>
    </row>
    <row r="116" spans="1:30" ht="49.5" hidden="1">
      <c r="A116" s="430">
        <v>95</v>
      </c>
      <c r="B116" s="430" t="s">
        <v>1718</v>
      </c>
      <c r="C116" s="431" t="s">
        <v>1718</v>
      </c>
      <c r="D116" s="428" t="s">
        <v>1140</v>
      </c>
      <c r="E116" s="431" t="s">
        <v>447</v>
      </c>
      <c r="F116" s="428" t="s">
        <v>1719</v>
      </c>
      <c r="G116" s="432" t="s">
        <v>251</v>
      </c>
      <c r="H116" s="418" t="s">
        <v>1720</v>
      </c>
      <c r="I116" s="418" t="s">
        <v>1721</v>
      </c>
      <c r="J116" s="418" t="s">
        <v>1721</v>
      </c>
      <c r="K116" s="418" t="s">
        <v>1722</v>
      </c>
      <c r="L116" s="418" t="s">
        <v>1723</v>
      </c>
      <c r="M116" s="418">
        <v>2024</v>
      </c>
      <c r="N116" s="418" t="s">
        <v>1206</v>
      </c>
      <c r="O116" s="418" t="s">
        <v>3</v>
      </c>
      <c r="P116" s="418">
        <v>132</v>
      </c>
      <c r="Q116" s="418">
        <v>12600</v>
      </c>
      <c r="R116" s="433">
        <v>1663200</v>
      </c>
      <c r="S116" s="433"/>
      <c r="T116" s="433">
        <v>30</v>
      </c>
      <c r="U116" s="433"/>
      <c r="V116" s="433"/>
      <c r="W116" s="433"/>
      <c r="X116" s="433"/>
      <c r="Y116" s="433">
        <f t="shared" si="28"/>
        <v>30</v>
      </c>
      <c r="Z116" s="433">
        <f t="shared" si="29"/>
        <v>102</v>
      </c>
      <c r="AA116" s="433">
        <f t="shared" si="13"/>
        <v>102</v>
      </c>
      <c r="AB116" s="433"/>
      <c r="AC116" s="418" t="s">
        <v>1207</v>
      </c>
      <c r="AD116" s="419" t="s">
        <v>1226</v>
      </c>
    </row>
    <row r="117" spans="1:30" ht="49.5" hidden="1">
      <c r="A117" s="430">
        <v>96</v>
      </c>
      <c r="B117" s="430" t="s">
        <v>1724</v>
      </c>
      <c r="C117" s="431" t="s">
        <v>1724</v>
      </c>
      <c r="D117" s="428" t="s">
        <v>1141</v>
      </c>
      <c r="E117" s="428" t="s">
        <v>448</v>
      </c>
      <c r="F117" s="428" t="s">
        <v>1725</v>
      </c>
      <c r="G117" s="432" t="s">
        <v>99</v>
      </c>
      <c r="H117" s="418" t="s">
        <v>1726</v>
      </c>
      <c r="I117" s="418" t="s">
        <v>1415</v>
      </c>
      <c r="J117" s="418" t="s">
        <v>1727</v>
      </c>
      <c r="K117" s="418" t="s">
        <v>1415</v>
      </c>
      <c r="L117" s="418" t="s">
        <v>1417</v>
      </c>
      <c r="M117" s="418" t="s">
        <v>1180</v>
      </c>
      <c r="N117" s="418" t="s">
        <v>1418</v>
      </c>
      <c r="O117" s="418" t="s">
        <v>3</v>
      </c>
      <c r="P117" s="418">
        <v>46</v>
      </c>
      <c r="Q117" s="418">
        <v>36750</v>
      </c>
      <c r="R117" s="433">
        <v>1690500</v>
      </c>
      <c r="S117" s="433">
        <v>10</v>
      </c>
      <c r="T117" s="433"/>
      <c r="U117" s="433"/>
      <c r="V117" s="433"/>
      <c r="W117" s="433"/>
      <c r="X117" s="433"/>
      <c r="Y117" s="433">
        <f t="shared" si="28"/>
        <v>10</v>
      </c>
      <c r="Z117" s="433">
        <f t="shared" si="29"/>
        <v>36</v>
      </c>
      <c r="AA117" s="433">
        <f t="shared" si="13"/>
        <v>36</v>
      </c>
      <c r="AB117" s="433"/>
      <c r="AC117" s="418" t="s">
        <v>1419</v>
      </c>
      <c r="AD117" s="419"/>
    </row>
    <row r="118" spans="1:30" ht="66" hidden="1">
      <c r="A118" s="430">
        <v>97</v>
      </c>
      <c r="B118" s="430" t="s">
        <v>1728</v>
      </c>
      <c r="C118" s="431" t="s">
        <v>1728</v>
      </c>
      <c r="D118" s="428" t="s">
        <v>1142</v>
      </c>
      <c r="E118" s="428" t="s">
        <v>449</v>
      </c>
      <c r="F118" s="428" t="s">
        <v>1729</v>
      </c>
      <c r="G118" s="432" t="s">
        <v>215</v>
      </c>
      <c r="H118" s="418" t="s">
        <v>1730</v>
      </c>
      <c r="I118" s="418" t="s">
        <v>1415</v>
      </c>
      <c r="J118" s="418" t="s">
        <v>1731</v>
      </c>
      <c r="K118" s="418" t="s">
        <v>1415</v>
      </c>
      <c r="L118" s="418" t="s">
        <v>1417</v>
      </c>
      <c r="M118" s="418" t="s">
        <v>1180</v>
      </c>
      <c r="N118" s="418" t="s">
        <v>1418</v>
      </c>
      <c r="O118" s="418" t="s">
        <v>3</v>
      </c>
      <c r="P118" s="418">
        <v>120</v>
      </c>
      <c r="Q118" s="418">
        <v>21000</v>
      </c>
      <c r="R118" s="433">
        <v>2520000</v>
      </c>
      <c r="S118" s="433">
        <v>40</v>
      </c>
      <c r="T118" s="433"/>
      <c r="U118" s="433"/>
      <c r="V118" s="433">
        <v>40</v>
      </c>
      <c r="W118" s="433"/>
      <c r="X118" s="433"/>
      <c r="Y118" s="433">
        <f t="shared" si="28"/>
        <v>80</v>
      </c>
      <c r="Z118" s="433">
        <f t="shared" si="29"/>
        <v>40</v>
      </c>
      <c r="AA118" s="433">
        <f t="shared" si="13"/>
        <v>40</v>
      </c>
      <c r="AB118" s="433"/>
      <c r="AC118" s="418" t="s">
        <v>1419</v>
      </c>
      <c r="AD118" s="419"/>
    </row>
    <row r="119" spans="1:30" ht="66" hidden="1">
      <c r="A119" s="430">
        <v>98</v>
      </c>
      <c r="B119" s="430" t="s">
        <v>1732</v>
      </c>
      <c r="C119" s="431" t="s">
        <v>1732</v>
      </c>
      <c r="D119" s="428" t="s">
        <v>1143</v>
      </c>
      <c r="E119" s="431" t="s">
        <v>450</v>
      </c>
      <c r="F119" s="428" t="s">
        <v>1733</v>
      </c>
      <c r="G119" s="432" t="s">
        <v>100</v>
      </c>
      <c r="H119" s="418" t="s">
        <v>1734</v>
      </c>
      <c r="I119" s="418" t="s">
        <v>1735</v>
      </c>
      <c r="J119" s="418" t="s">
        <v>1735</v>
      </c>
      <c r="K119" s="418" t="s">
        <v>1736</v>
      </c>
      <c r="L119" s="418" t="s">
        <v>1737</v>
      </c>
      <c r="M119" s="418" t="s">
        <v>1738</v>
      </c>
      <c r="N119" s="418" t="s">
        <v>1739</v>
      </c>
      <c r="O119" s="418" t="s">
        <v>3</v>
      </c>
      <c r="P119" s="418">
        <v>6644</v>
      </c>
      <c r="Q119" s="418">
        <v>1176</v>
      </c>
      <c r="R119" s="433">
        <v>7813344</v>
      </c>
      <c r="S119" s="433">
        <v>500</v>
      </c>
      <c r="T119" s="433"/>
      <c r="U119" s="433"/>
      <c r="V119" s="433">
        <v>500</v>
      </c>
      <c r="W119" s="433"/>
      <c r="X119" s="433"/>
      <c r="Y119" s="433">
        <f t="shared" si="28"/>
        <v>1000</v>
      </c>
      <c r="Z119" s="433">
        <f t="shared" si="29"/>
        <v>5644</v>
      </c>
      <c r="AA119" s="433">
        <f t="shared" si="13"/>
        <v>5644</v>
      </c>
      <c r="AB119" s="433"/>
      <c r="AC119" s="418" t="s">
        <v>1740</v>
      </c>
      <c r="AD119" s="419"/>
    </row>
    <row r="120" spans="1:30" ht="49.5" hidden="1">
      <c r="A120" s="430">
        <v>99</v>
      </c>
      <c r="B120" s="430" t="s">
        <v>1741</v>
      </c>
      <c r="C120" s="431" t="s">
        <v>1741</v>
      </c>
      <c r="D120" s="428" t="s">
        <v>192</v>
      </c>
      <c r="E120" s="431" t="s">
        <v>453</v>
      </c>
      <c r="F120" s="428" t="s">
        <v>1742</v>
      </c>
      <c r="G120" s="432" t="s">
        <v>103</v>
      </c>
      <c r="H120" s="418" t="s">
        <v>1743</v>
      </c>
      <c r="I120" s="418" t="s">
        <v>1744</v>
      </c>
      <c r="J120" s="418" t="s">
        <v>1745</v>
      </c>
      <c r="K120" s="418" t="s">
        <v>1526</v>
      </c>
      <c r="L120" s="418" t="s">
        <v>1179</v>
      </c>
      <c r="M120" s="418">
        <v>2024</v>
      </c>
      <c r="N120" s="418" t="s">
        <v>1746</v>
      </c>
      <c r="O120" s="418" t="s">
        <v>3</v>
      </c>
      <c r="P120" s="418">
        <v>600</v>
      </c>
      <c r="Q120" s="418">
        <v>4860</v>
      </c>
      <c r="R120" s="433">
        <v>2916000</v>
      </c>
      <c r="S120" s="433"/>
      <c r="T120" s="433"/>
      <c r="U120" s="433">
        <v>100</v>
      </c>
      <c r="V120" s="433"/>
      <c r="W120" s="433">
        <v>200</v>
      </c>
      <c r="X120" s="433"/>
      <c r="Y120" s="433">
        <f>SUM(S120:X120)</f>
        <v>300</v>
      </c>
      <c r="Z120" s="433">
        <f t="shared" si="29"/>
        <v>300</v>
      </c>
      <c r="AA120" s="433">
        <f t="shared" si="13"/>
        <v>300</v>
      </c>
      <c r="AB120" s="433"/>
      <c r="AC120" s="418" t="s">
        <v>1317</v>
      </c>
      <c r="AD120" s="419"/>
    </row>
    <row r="121" spans="1:30" ht="49.5" hidden="1">
      <c r="A121" s="430">
        <v>100</v>
      </c>
      <c r="B121" s="430" t="s">
        <v>1747</v>
      </c>
      <c r="C121" s="431" t="s">
        <v>1747</v>
      </c>
      <c r="D121" s="428" t="s">
        <v>217</v>
      </c>
      <c r="E121" s="431" t="s">
        <v>454</v>
      </c>
      <c r="F121" s="428" t="s">
        <v>1748</v>
      </c>
      <c r="G121" s="432" t="s">
        <v>104</v>
      </c>
      <c r="H121" s="418" t="s">
        <v>1749</v>
      </c>
      <c r="I121" s="418" t="s">
        <v>1563</v>
      </c>
      <c r="J121" s="418">
        <v>10607</v>
      </c>
      <c r="K121" s="418" t="s">
        <v>1563</v>
      </c>
      <c r="L121" s="418" t="s">
        <v>1179</v>
      </c>
      <c r="M121" s="418" t="s">
        <v>1190</v>
      </c>
      <c r="N121" s="418" t="s">
        <v>1750</v>
      </c>
      <c r="O121" s="418" t="s">
        <v>3</v>
      </c>
      <c r="P121" s="418">
        <v>33075</v>
      </c>
      <c r="Q121" s="418">
        <v>64</v>
      </c>
      <c r="R121" s="433">
        <v>2116800</v>
      </c>
      <c r="S121" s="433"/>
      <c r="T121" s="433">
        <v>5000</v>
      </c>
      <c r="U121" s="433"/>
      <c r="V121" s="433"/>
      <c r="W121" s="433">
        <v>5000</v>
      </c>
      <c r="X121" s="433"/>
      <c r="Y121" s="433">
        <f t="shared" si="28"/>
        <v>10000</v>
      </c>
      <c r="Z121" s="433">
        <f t="shared" si="29"/>
        <v>23075</v>
      </c>
      <c r="AA121" s="433">
        <f t="shared" si="13"/>
        <v>23075</v>
      </c>
      <c r="AB121" s="433"/>
      <c r="AC121" s="418" t="s">
        <v>1565</v>
      </c>
      <c r="AD121" s="419"/>
    </row>
    <row r="122" spans="1:30" ht="49.5" hidden="1">
      <c r="A122" s="430">
        <v>101</v>
      </c>
      <c r="B122" s="430" t="s">
        <v>1751</v>
      </c>
      <c r="C122" s="431" t="s">
        <v>1751</v>
      </c>
      <c r="D122" s="428" t="s">
        <v>218</v>
      </c>
      <c r="E122" s="431" t="s">
        <v>455</v>
      </c>
      <c r="F122" s="428" t="s">
        <v>1752</v>
      </c>
      <c r="G122" s="432" t="s">
        <v>1753</v>
      </c>
      <c r="H122" s="418" t="s">
        <v>1754</v>
      </c>
      <c r="I122" s="418" t="s">
        <v>1563</v>
      </c>
      <c r="J122" s="418">
        <v>10503</v>
      </c>
      <c r="K122" s="418" t="s">
        <v>1563</v>
      </c>
      <c r="L122" s="418" t="s">
        <v>1179</v>
      </c>
      <c r="M122" s="418" t="s">
        <v>1190</v>
      </c>
      <c r="N122" s="418" t="s">
        <v>1755</v>
      </c>
      <c r="O122" s="418" t="s">
        <v>3</v>
      </c>
      <c r="P122" s="418">
        <v>7200</v>
      </c>
      <c r="Q122" s="418">
        <v>196</v>
      </c>
      <c r="R122" s="433">
        <v>1411200</v>
      </c>
      <c r="S122" s="433"/>
      <c r="T122" s="433"/>
      <c r="U122" s="433"/>
      <c r="V122" s="433"/>
      <c r="W122" s="433">
        <v>1000</v>
      </c>
      <c r="X122" s="433"/>
      <c r="Y122" s="433">
        <f t="shared" si="28"/>
        <v>1000</v>
      </c>
      <c r="Z122" s="433">
        <f t="shared" si="29"/>
        <v>6200</v>
      </c>
      <c r="AA122" s="433">
        <f t="shared" si="13"/>
        <v>6200</v>
      </c>
      <c r="AB122" s="433"/>
      <c r="AC122" s="418" t="s">
        <v>1565</v>
      </c>
      <c r="AD122" s="419"/>
    </row>
    <row r="123" spans="1:30" ht="77.25" hidden="1" customHeight="1">
      <c r="A123" s="430">
        <v>102</v>
      </c>
      <c r="B123" s="430" t="s">
        <v>1756</v>
      </c>
      <c r="C123" s="431" t="s">
        <v>1756</v>
      </c>
      <c r="D123" s="428" t="s">
        <v>1144</v>
      </c>
      <c r="E123" s="431" t="s">
        <v>460</v>
      </c>
      <c r="F123" s="428" t="s">
        <v>1757</v>
      </c>
      <c r="G123" s="432" t="s">
        <v>194</v>
      </c>
      <c r="H123" s="418" t="s">
        <v>1758</v>
      </c>
      <c r="I123" s="418" t="s">
        <v>1759</v>
      </c>
      <c r="J123" s="418" t="s">
        <v>1760</v>
      </c>
      <c r="K123" s="418" t="s">
        <v>1761</v>
      </c>
      <c r="L123" s="418" t="s">
        <v>1189</v>
      </c>
      <c r="M123" s="418" t="s">
        <v>1268</v>
      </c>
      <c r="N123" s="418" t="s">
        <v>1762</v>
      </c>
      <c r="O123" s="418" t="s">
        <v>3</v>
      </c>
      <c r="P123" s="418">
        <v>144</v>
      </c>
      <c r="Q123" s="418">
        <v>2050000</v>
      </c>
      <c r="R123" s="433">
        <v>295200000</v>
      </c>
      <c r="S123" s="433">
        <v>5</v>
      </c>
      <c r="T123" s="433"/>
      <c r="U123" s="433">
        <v>5</v>
      </c>
      <c r="V123" s="433">
        <v>5</v>
      </c>
      <c r="W123" s="433">
        <v>5</v>
      </c>
      <c r="X123" s="433"/>
      <c r="Y123" s="433">
        <f t="shared" si="28"/>
        <v>20</v>
      </c>
      <c r="Z123" s="433">
        <f t="shared" si="29"/>
        <v>124</v>
      </c>
      <c r="AA123" s="433">
        <f t="shared" si="13"/>
        <v>124</v>
      </c>
      <c r="AB123" s="433"/>
      <c r="AC123" s="418" t="s">
        <v>1763</v>
      </c>
      <c r="AD123" s="419"/>
    </row>
    <row r="124" spans="1:30" ht="99" hidden="1">
      <c r="A124" s="430">
        <v>103</v>
      </c>
      <c r="B124" s="430" t="s">
        <v>1764</v>
      </c>
      <c r="C124" s="431" t="s">
        <v>1764</v>
      </c>
      <c r="D124" s="428" t="s">
        <v>1145</v>
      </c>
      <c r="E124" s="428" t="s">
        <v>461</v>
      </c>
      <c r="F124" s="428" t="s">
        <v>1765</v>
      </c>
      <c r="G124" s="432" t="s">
        <v>271</v>
      </c>
      <c r="H124" s="418" t="s">
        <v>1766</v>
      </c>
      <c r="I124" s="418" t="s">
        <v>1767</v>
      </c>
      <c r="J124" s="418" t="s">
        <v>1768</v>
      </c>
      <c r="K124" s="418" t="s">
        <v>1769</v>
      </c>
      <c r="L124" s="418" t="s">
        <v>1189</v>
      </c>
      <c r="M124" s="418" t="s">
        <v>1190</v>
      </c>
      <c r="N124" s="418" t="s">
        <v>1770</v>
      </c>
      <c r="O124" s="418" t="s">
        <v>3</v>
      </c>
      <c r="P124" s="418">
        <v>60</v>
      </c>
      <c r="Q124" s="418">
        <v>2500000</v>
      </c>
      <c r="R124" s="433">
        <v>150000000</v>
      </c>
      <c r="S124" s="433">
        <f>1</f>
        <v>1</v>
      </c>
      <c r="T124" s="433">
        <f>1+1+1+1+1+1</f>
        <v>6</v>
      </c>
      <c r="U124" s="433">
        <v>1</v>
      </c>
      <c r="V124" s="433">
        <f>1+1</f>
        <v>2</v>
      </c>
      <c r="W124" s="433"/>
      <c r="X124" s="433"/>
      <c r="Y124" s="433">
        <f t="shared" si="28"/>
        <v>10</v>
      </c>
      <c r="Z124" s="433">
        <f t="shared" si="29"/>
        <v>50</v>
      </c>
      <c r="AA124" s="433">
        <f t="shared" si="13"/>
        <v>50</v>
      </c>
      <c r="AB124" s="433"/>
      <c r="AC124" s="418" t="s">
        <v>1771</v>
      </c>
      <c r="AD124" s="419"/>
    </row>
    <row r="125" spans="1:30" ht="49.5" hidden="1">
      <c r="A125" s="430">
        <v>104</v>
      </c>
      <c r="B125" s="430" t="s">
        <v>1772</v>
      </c>
      <c r="C125" s="431" t="s">
        <v>1772</v>
      </c>
      <c r="D125" s="428" t="s">
        <v>1146</v>
      </c>
      <c r="E125" s="428" t="s">
        <v>462</v>
      </c>
      <c r="F125" s="428" t="s">
        <v>1773</v>
      </c>
      <c r="G125" s="432" t="s">
        <v>133</v>
      </c>
      <c r="H125" s="418" t="s">
        <v>1774</v>
      </c>
      <c r="I125" s="418" t="s">
        <v>1775</v>
      </c>
      <c r="J125" s="418" t="s">
        <v>1775</v>
      </c>
      <c r="K125" s="418" t="s">
        <v>1776</v>
      </c>
      <c r="L125" s="418" t="s">
        <v>1189</v>
      </c>
      <c r="M125" s="418" t="s">
        <v>1777</v>
      </c>
      <c r="N125" s="418" t="s">
        <v>1778</v>
      </c>
      <c r="O125" s="418" t="s">
        <v>3</v>
      </c>
      <c r="P125" s="418">
        <v>300</v>
      </c>
      <c r="Q125" s="418">
        <v>85000</v>
      </c>
      <c r="R125" s="433">
        <v>25500000</v>
      </c>
      <c r="S125" s="433">
        <v>20</v>
      </c>
      <c r="T125" s="433"/>
      <c r="U125" s="433"/>
      <c r="V125" s="433">
        <v>40</v>
      </c>
      <c r="W125" s="433"/>
      <c r="X125" s="433"/>
      <c r="Y125" s="433">
        <f t="shared" si="28"/>
        <v>60</v>
      </c>
      <c r="Z125" s="433">
        <f t="shared" si="29"/>
        <v>240</v>
      </c>
      <c r="AA125" s="433">
        <f t="shared" si="13"/>
        <v>240</v>
      </c>
      <c r="AB125" s="433"/>
      <c r="AC125" s="418" t="s">
        <v>1779</v>
      </c>
      <c r="AD125" s="419"/>
    </row>
    <row r="126" spans="1:30" s="441" customFormat="1" ht="19.5" hidden="1" customHeight="1">
      <c r="A126" s="437" t="s">
        <v>1780</v>
      </c>
      <c r="B126" s="437"/>
      <c r="C126" s="437"/>
      <c r="D126" s="437"/>
      <c r="E126" s="437"/>
      <c r="F126" s="437"/>
      <c r="G126" s="437"/>
      <c r="H126" s="437"/>
      <c r="I126" s="437"/>
      <c r="J126" s="437"/>
      <c r="K126" s="437"/>
      <c r="L126" s="437"/>
      <c r="M126" s="437"/>
      <c r="N126" s="437"/>
      <c r="O126" s="437"/>
      <c r="P126" s="437"/>
      <c r="Q126" s="437"/>
      <c r="R126" s="438">
        <v>3655745475</v>
      </c>
      <c r="S126" s="438"/>
      <c r="T126" s="438"/>
      <c r="U126" s="438"/>
      <c r="V126" s="438"/>
      <c r="W126" s="438"/>
      <c r="X126" s="438"/>
      <c r="Y126" s="438"/>
      <c r="Z126" s="438"/>
      <c r="AA126" s="433">
        <f t="shared" si="13"/>
        <v>0</v>
      </c>
      <c r="AB126" s="438"/>
      <c r="AC126" s="439"/>
      <c r="AD126" s="440"/>
    </row>
    <row r="127" spans="1:30" s="441" customFormat="1" ht="36.75" hidden="1" customHeight="1">
      <c r="A127" s="442" t="e">
        <v>#NAME?</v>
      </c>
      <c r="B127" s="442"/>
      <c r="C127" s="442"/>
      <c r="D127" s="442"/>
      <c r="E127" s="442"/>
      <c r="F127" s="442"/>
      <c r="G127" s="442"/>
      <c r="H127" s="442"/>
      <c r="I127" s="442"/>
      <c r="J127" s="442"/>
      <c r="K127" s="442"/>
      <c r="L127" s="442"/>
      <c r="M127" s="442"/>
      <c r="N127" s="442"/>
      <c r="O127" s="442"/>
      <c r="P127" s="442"/>
      <c r="Q127" s="442"/>
      <c r="R127" s="442"/>
      <c r="S127" s="442"/>
      <c r="T127" s="442"/>
      <c r="U127" s="442"/>
      <c r="V127" s="442"/>
      <c r="W127" s="442"/>
      <c r="X127" s="442"/>
      <c r="Y127" s="442"/>
      <c r="Z127" s="442"/>
      <c r="AA127" s="433">
        <f t="shared" si="13"/>
        <v>0</v>
      </c>
      <c r="AB127" s="442"/>
      <c r="AC127" s="439"/>
      <c r="AD127" s="440"/>
    </row>
    <row r="130" spans="14:17">
      <c r="N130" s="443" t="s">
        <v>1781</v>
      </c>
      <c r="O130" s="443"/>
      <c r="P130" s="443"/>
      <c r="Q130" s="443"/>
    </row>
    <row r="135" spans="14:17">
      <c r="N135" s="443" t="s">
        <v>1782</v>
      </c>
      <c r="O135" s="443"/>
      <c r="P135" s="443"/>
      <c r="Q135" s="443"/>
    </row>
  </sheetData>
  <autoFilter ref="A6:AD127">
    <filterColumn colId="4">
      <filters>
        <filter val="COT3"/>
      </filters>
    </filterColumn>
  </autoFilter>
  <mergeCells count="3">
    <mergeCell ref="A1:R1"/>
    <mergeCell ref="A2:R2"/>
    <mergeCell ref="A3:R3"/>
  </mergeCells>
  <conditionalFormatting sqref="E49">
    <cfRule type="duplicateValues" dxfId="39" priority="40"/>
  </conditionalFormatting>
  <conditionalFormatting sqref="E50">
    <cfRule type="duplicateValues" dxfId="38" priority="39"/>
  </conditionalFormatting>
  <conditionalFormatting sqref="E51">
    <cfRule type="duplicateValues" dxfId="37" priority="38"/>
  </conditionalFormatting>
  <conditionalFormatting sqref="E52">
    <cfRule type="duplicateValues" dxfId="36" priority="37"/>
  </conditionalFormatting>
  <conditionalFormatting sqref="E53">
    <cfRule type="duplicateValues" dxfId="35" priority="36"/>
  </conditionalFormatting>
  <conditionalFormatting sqref="E54">
    <cfRule type="duplicateValues" dxfId="34" priority="35"/>
  </conditionalFormatting>
  <conditionalFormatting sqref="E55">
    <cfRule type="duplicateValues" dxfId="33" priority="34"/>
  </conditionalFormatting>
  <conditionalFormatting sqref="E58">
    <cfRule type="duplicateValues" dxfId="32" priority="33"/>
  </conditionalFormatting>
  <conditionalFormatting sqref="E61">
    <cfRule type="duplicateValues" dxfId="31" priority="32"/>
  </conditionalFormatting>
  <conditionalFormatting sqref="E62">
    <cfRule type="duplicateValues" dxfId="30" priority="31"/>
  </conditionalFormatting>
  <conditionalFormatting sqref="E63">
    <cfRule type="duplicateValues" dxfId="29" priority="30"/>
  </conditionalFormatting>
  <conditionalFormatting sqref="E64">
    <cfRule type="duplicateValues" dxfId="28" priority="29"/>
  </conditionalFormatting>
  <conditionalFormatting sqref="E65">
    <cfRule type="duplicateValues" dxfId="27" priority="28"/>
  </conditionalFormatting>
  <conditionalFormatting sqref="E66">
    <cfRule type="duplicateValues" dxfId="26" priority="27"/>
  </conditionalFormatting>
  <conditionalFormatting sqref="E68">
    <cfRule type="duplicateValues" dxfId="25" priority="26"/>
  </conditionalFormatting>
  <conditionalFormatting sqref="E69">
    <cfRule type="duplicateValues" dxfId="24" priority="25"/>
  </conditionalFormatting>
  <conditionalFormatting sqref="E72">
    <cfRule type="duplicateValues" dxfId="23" priority="24"/>
  </conditionalFormatting>
  <conditionalFormatting sqref="E74">
    <cfRule type="duplicateValues" dxfId="22" priority="23"/>
  </conditionalFormatting>
  <conditionalFormatting sqref="E76">
    <cfRule type="duplicateValues" dxfId="21" priority="22"/>
  </conditionalFormatting>
  <conditionalFormatting sqref="E77">
    <cfRule type="duplicateValues" dxfId="20" priority="21"/>
  </conditionalFormatting>
  <conditionalFormatting sqref="E78">
    <cfRule type="duplicateValues" dxfId="19" priority="20"/>
  </conditionalFormatting>
  <conditionalFormatting sqref="E80">
    <cfRule type="duplicateValues" dxfId="18" priority="19"/>
  </conditionalFormatting>
  <conditionalFormatting sqref="E81">
    <cfRule type="duplicateValues" dxfId="17" priority="18"/>
  </conditionalFormatting>
  <conditionalFormatting sqref="E83">
    <cfRule type="duplicateValues" dxfId="16" priority="17"/>
  </conditionalFormatting>
  <conditionalFormatting sqref="E84">
    <cfRule type="duplicateValues" dxfId="15" priority="16"/>
  </conditionalFormatting>
  <conditionalFormatting sqref="E85">
    <cfRule type="duplicateValues" dxfId="14" priority="15"/>
  </conditionalFormatting>
  <conditionalFormatting sqref="E86">
    <cfRule type="duplicateValues" dxfId="13" priority="14"/>
  </conditionalFormatting>
  <conditionalFormatting sqref="E88">
    <cfRule type="duplicateValues" dxfId="12" priority="13"/>
  </conditionalFormatting>
  <conditionalFormatting sqref="E89">
    <cfRule type="duplicateValues" dxfId="11" priority="12"/>
  </conditionalFormatting>
  <conditionalFormatting sqref="E92">
    <cfRule type="duplicateValues" dxfId="10" priority="11"/>
  </conditionalFormatting>
  <conditionalFormatting sqref="E93">
    <cfRule type="duplicateValues" dxfId="9" priority="10"/>
  </conditionalFormatting>
  <conditionalFormatting sqref="E94">
    <cfRule type="duplicateValues" dxfId="8" priority="9"/>
  </conditionalFormatting>
  <conditionalFormatting sqref="E110">
    <cfRule type="duplicateValues" dxfId="7" priority="8"/>
  </conditionalFormatting>
  <conditionalFormatting sqref="E111">
    <cfRule type="duplicateValues" dxfId="6" priority="7"/>
  </conditionalFormatting>
  <conditionalFormatting sqref="E116">
    <cfRule type="duplicateValues" dxfId="5" priority="6"/>
  </conditionalFormatting>
  <conditionalFormatting sqref="E119">
    <cfRule type="duplicateValues" dxfId="4" priority="5"/>
  </conditionalFormatting>
  <conditionalFormatting sqref="E120">
    <cfRule type="duplicateValues" dxfId="3" priority="4"/>
  </conditionalFormatting>
  <conditionalFormatting sqref="E121">
    <cfRule type="duplicateValues" dxfId="2" priority="3"/>
  </conditionalFormatting>
  <conditionalFormatting sqref="E122">
    <cfRule type="duplicateValues" dxfId="1" priority="2"/>
  </conditionalFormatting>
  <conditionalFormatting sqref="E123">
    <cfRule type="duplicateValues" dxfId="0" priority="1"/>
  </conditionalFormatting>
  <pageMargins left="0.25" right="0.25" top="0.75" bottom="0.75" header="0.3" footer="0.3"/>
  <pageSetup paperSize="9" scale="34" firstPageNumber="5" fitToHeight="0" orientation="landscape" useFirstPageNumber="1" r:id="rId1"/>
  <headerFooter>
    <oddFooter>Page &amp;P</oddFooter>
  </headerFooter>
  <colBreaks count="1" manualBreakCount="1">
    <brk id="28"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2"/>
  <sheetViews>
    <sheetView topLeftCell="B1" workbookViewId="0"/>
  </sheetViews>
  <sheetFormatPr defaultColWidth="4.375" defaultRowHeight="15.75"/>
  <cols>
    <col min="1" max="1" width="8.125" style="67" hidden="1" customWidth="1"/>
    <col min="2" max="2" width="8.125" style="67" customWidth="1"/>
    <col min="3" max="3" width="9.125" style="67" customWidth="1"/>
    <col min="4" max="4" width="13.375" style="67" customWidth="1"/>
    <col min="5" max="5" width="29.125" style="64" customWidth="1"/>
    <col min="6" max="6" width="10.5" style="68" customWidth="1"/>
    <col min="7" max="7" width="10.125" style="68" customWidth="1"/>
    <col min="8" max="8" width="10.5" style="68" customWidth="1"/>
    <col min="9" max="9" width="15" style="68" customWidth="1"/>
    <col min="10" max="10" width="28.625" style="66" customWidth="1"/>
    <col min="11" max="11" width="19.875" style="66" customWidth="1"/>
    <col min="12" max="12" width="19.125" style="66" customWidth="1"/>
    <col min="13" max="13" width="15.625" style="287" customWidth="1"/>
    <col min="14" max="14" width="23.375" style="287" customWidth="1"/>
    <col min="15" max="15" width="23.375" style="66" customWidth="1"/>
    <col min="16" max="16384" width="4.375" style="66"/>
  </cols>
  <sheetData>
    <row r="1" spans="1:18" s="28" customFormat="1" ht="23.1" customHeight="1">
      <c r="A1" s="4"/>
      <c r="B1" s="729" t="s">
        <v>468</v>
      </c>
      <c r="C1" s="729"/>
      <c r="D1" s="729"/>
      <c r="E1" s="729"/>
      <c r="J1" s="31"/>
      <c r="M1" s="276"/>
      <c r="N1" s="277" t="s">
        <v>469</v>
      </c>
      <c r="O1" s="84"/>
      <c r="P1" s="33"/>
      <c r="Q1" s="33"/>
      <c r="R1" s="33"/>
    </row>
    <row r="2" spans="1:18" s="28" customFormat="1" ht="21.6" customHeight="1">
      <c r="A2" s="4"/>
      <c r="B2" s="729" t="s">
        <v>1037</v>
      </c>
      <c r="C2" s="729"/>
      <c r="D2" s="729"/>
      <c r="E2" s="729"/>
      <c r="M2" s="276"/>
      <c r="N2" s="276"/>
      <c r="O2" s="38"/>
      <c r="P2" s="34"/>
      <c r="Q2" s="34"/>
      <c r="R2" s="34"/>
    </row>
    <row r="3" spans="1:18" s="27" customFormat="1" ht="30.6" customHeight="1">
      <c r="A3" s="730" t="s">
        <v>474</v>
      </c>
      <c r="B3" s="730"/>
      <c r="C3" s="730"/>
      <c r="D3" s="730"/>
      <c r="E3" s="730"/>
      <c r="F3" s="730"/>
      <c r="G3" s="730"/>
      <c r="H3" s="730"/>
      <c r="I3" s="730"/>
      <c r="J3" s="730"/>
      <c r="K3" s="730"/>
      <c r="L3" s="730"/>
      <c r="M3" s="730"/>
      <c r="N3" s="730"/>
      <c r="O3" s="85"/>
      <c r="P3" s="83"/>
    </row>
    <row r="4" spans="1:18" s="27" customFormat="1" ht="19.350000000000001" customHeight="1">
      <c r="A4" s="731" t="s">
        <v>476</v>
      </c>
      <c r="B4" s="731"/>
      <c r="C4" s="731"/>
      <c r="D4" s="731"/>
      <c r="E4" s="731"/>
      <c r="F4" s="731"/>
      <c r="G4" s="731"/>
      <c r="H4" s="731"/>
      <c r="I4" s="731"/>
      <c r="J4" s="731"/>
      <c r="K4" s="731"/>
      <c r="L4" s="731"/>
      <c r="M4" s="731"/>
      <c r="N4" s="731"/>
      <c r="O4" s="39"/>
    </row>
    <row r="5" spans="1:18" s="38" customFormat="1" ht="11.45" customHeight="1">
      <c r="A5" s="35"/>
      <c r="B5" s="35"/>
      <c r="C5" s="35"/>
      <c r="D5" s="35"/>
      <c r="E5" s="36"/>
      <c r="F5" s="37"/>
      <c r="G5" s="37"/>
      <c r="H5" s="37"/>
      <c r="I5" s="37"/>
      <c r="M5" s="278"/>
      <c r="N5" s="278"/>
      <c r="O5" s="40"/>
    </row>
    <row r="6" spans="1:18"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40"/>
    </row>
    <row r="7" spans="1:18"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c r="O7" s="40"/>
    </row>
    <row r="8" spans="1:18" s="40" customFormat="1" ht="24.95" customHeight="1">
      <c r="B8" s="13" t="s">
        <v>6</v>
      </c>
      <c r="C8" s="22" t="s">
        <v>7</v>
      </c>
      <c r="D8" s="22"/>
      <c r="E8" s="41"/>
      <c r="F8" s="22"/>
      <c r="G8" s="22"/>
      <c r="H8" s="22"/>
      <c r="I8" s="22"/>
      <c r="J8" s="42"/>
      <c r="K8" s="42"/>
      <c r="L8" s="42"/>
      <c r="M8" s="88"/>
      <c r="N8" s="88"/>
    </row>
    <row r="9" spans="1:18" s="40" customFormat="1" ht="50.1" customHeight="1">
      <c r="A9" s="15" t="s">
        <v>6</v>
      </c>
      <c r="B9" s="15">
        <f>IF($E9="","",SUBTOTAL(3,$E$9:E9))</f>
        <v>1</v>
      </c>
      <c r="C9" s="15" t="str">
        <f>A9&amp;"."&amp;B9</f>
        <v>N01.1</v>
      </c>
      <c r="D9" s="15" t="s">
        <v>292</v>
      </c>
      <c r="E9" s="43" t="s">
        <v>8</v>
      </c>
      <c r="F9" s="15" t="s">
        <v>3</v>
      </c>
      <c r="G9" s="15">
        <v>6</v>
      </c>
      <c r="H9" s="15">
        <v>72</v>
      </c>
      <c r="I9" s="47" t="s">
        <v>1038</v>
      </c>
      <c r="J9" s="660" t="s">
        <v>1039</v>
      </c>
      <c r="K9" s="42"/>
      <c r="L9" s="42"/>
      <c r="M9" s="72"/>
      <c r="N9" s="88"/>
    </row>
    <row r="10" spans="1:18" s="40" customFormat="1" ht="50.1" customHeight="1">
      <c r="A10" s="15" t="s">
        <v>6</v>
      </c>
      <c r="B10" s="15">
        <f>IF($E10="","",SUBTOTAL(3,$E$9:E10))</f>
        <v>2</v>
      </c>
      <c r="C10" s="15" t="str">
        <f t="shared" ref="C10:C24" si="0">A10&amp;"."&amp;B10</f>
        <v>N01.2</v>
      </c>
      <c r="D10" s="15" t="s">
        <v>293</v>
      </c>
      <c r="E10" s="43" t="s">
        <v>9</v>
      </c>
      <c r="F10" s="15" t="s">
        <v>3</v>
      </c>
      <c r="G10" s="15">
        <v>2</v>
      </c>
      <c r="H10" s="15">
        <v>24</v>
      </c>
      <c r="I10" s="47" t="s">
        <v>1040</v>
      </c>
      <c r="J10" s="661"/>
      <c r="K10" s="42"/>
      <c r="L10" s="42"/>
      <c r="M10" s="72"/>
      <c r="N10" s="88"/>
    </row>
    <row r="11" spans="1:18" s="40" customFormat="1" ht="50.1" customHeight="1">
      <c r="A11" s="15" t="s">
        <v>6</v>
      </c>
      <c r="B11" s="15">
        <f>IF($E11="","",SUBTOTAL(3,$E$9:E11))</f>
        <v>3</v>
      </c>
      <c r="C11" s="15" t="str">
        <f t="shared" si="0"/>
        <v>N01.3</v>
      </c>
      <c r="D11" s="15" t="s">
        <v>294</v>
      </c>
      <c r="E11" s="43" t="s">
        <v>246</v>
      </c>
      <c r="F11" s="15" t="s">
        <v>3</v>
      </c>
      <c r="G11" s="15">
        <v>250</v>
      </c>
      <c r="H11" s="15">
        <v>3000</v>
      </c>
      <c r="I11" s="47" t="s">
        <v>1041</v>
      </c>
      <c r="J11" s="661"/>
      <c r="K11" s="42"/>
      <c r="L11" s="42"/>
      <c r="M11" s="72"/>
      <c r="N11" s="88"/>
    </row>
    <row r="12" spans="1:18" s="40" customFormat="1" ht="74.45" customHeight="1">
      <c r="A12" s="15" t="s">
        <v>6</v>
      </c>
      <c r="B12" s="15">
        <f>IF($E12="","",SUBTOTAL(3,$E$9:E12))</f>
        <v>4</v>
      </c>
      <c r="C12" s="15" t="str">
        <f t="shared" si="0"/>
        <v>N01.4</v>
      </c>
      <c r="D12" s="15" t="s">
        <v>299</v>
      </c>
      <c r="E12" s="43" t="s">
        <v>13</v>
      </c>
      <c r="F12" s="15" t="s">
        <v>3</v>
      </c>
      <c r="G12" s="15">
        <v>20</v>
      </c>
      <c r="H12" s="15">
        <v>240</v>
      </c>
      <c r="I12" s="47" t="s">
        <v>1038</v>
      </c>
      <c r="J12" s="662"/>
      <c r="K12" s="42"/>
      <c r="L12" s="42"/>
      <c r="M12" s="72"/>
      <c r="N12" s="88"/>
    </row>
    <row r="13" spans="1:18" s="40" customFormat="1" ht="42.6" customHeight="1">
      <c r="A13" s="15" t="s">
        <v>6</v>
      </c>
      <c r="B13" s="15">
        <f>IF($E13="","",SUBTOTAL(3,$E$9:E13))</f>
        <v>5</v>
      </c>
      <c r="C13" s="15" t="str">
        <f t="shared" si="0"/>
        <v>N01.5</v>
      </c>
      <c r="D13" s="15" t="s">
        <v>304</v>
      </c>
      <c r="E13" s="43" t="s">
        <v>17</v>
      </c>
      <c r="F13" s="15" t="s">
        <v>3</v>
      </c>
      <c r="G13" s="15">
        <v>10</v>
      </c>
      <c r="H13" s="15">
        <v>120</v>
      </c>
      <c r="I13" s="15" t="s">
        <v>611</v>
      </c>
      <c r="J13" s="42"/>
      <c r="K13" s="42"/>
      <c r="L13" s="42"/>
      <c r="M13" s="170"/>
      <c r="N13" s="88"/>
    </row>
    <row r="14" spans="1:18" s="40" customFormat="1" ht="62.1" customHeight="1">
      <c r="A14" s="15" t="s">
        <v>6</v>
      </c>
      <c r="B14" s="15">
        <f>IF($E14="","",SUBTOTAL(3,$E$9:E14))</f>
        <v>6</v>
      </c>
      <c r="C14" s="15" t="str">
        <f>A14&amp;"."&amp;B14</f>
        <v>N01.6</v>
      </c>
      <c r="D14" s="15" t="s">
        <v>309</v>
      </c>
      <c r="E14" s="43" t="s">
        <v>247</v>
      </c>
      <c r="F14" s="15" t="s">
        <v>3</v>
      </c>
      <c r="G14" s="15">
        <v>10</v>
      </c>
      <c r="H14" s="15">
        <v>120</v>
      </c>
      <c r="I14" s="47" t="s">
        <v>1042</v>
      </c>
      <c r="J14" s="279" t="s">
        <v>1043</v>
      </c>
      <c r="K14" s="42"/>
      <c r="L14" s="42"/>
      <c r="M14" s="170"/>
      <c r="N14" s="88"/>
    </row>
    <row r="15" spans="1:18" s="40" customFormat="1" ht="55.35" customHeight="1">
      <c r="A15" s="15" t="s">
        <v>6</v>
      </c>
      <c r="B15" s="15">
        <f>IF($E15="","",SUBTOTAL(3,$E$9:E15))</f>
        <v>7</v>
      </c>
      <c r="C15" s="15" t="str">
        <f t="shared" si="0"/>
        <v>N01.7</v>
      </c>
      <c r="D15" s="15" t="s">
        <v>310</v>
      </c>
      <c r="E15" s="43" t="s">
        <v>268</v>
      </c>
      <c r="F15" s="15" t="s">
        <v>3</v>
      </c>
      <c r="G15" s="15">
        <v>2</v>
      </c>
      <c r="H15" s="15">
        <v>24</v>
      </c>
      <c r="I15" s="47" t="s">
        <v>1040</v>
      </c>
      <c r="J15" s="660" t="s">
        <v>1044</v>
      </c>
      <c r="K15" s="42"/>
      <c r="L15" s="42"/>
      <c r="M15" s="72"/>
      <c r="N15" s="88"/>
    </row>
    <row r="16" spans="1:18" s="40" customFormat="1" ht="86.1" customHeight="1">
      <c r="A16" s="15" t="s">
        <v>6</v>
      </c>
      <c r="B16" s="15">
        <f>IF($E16="","",SUBTOTAL(3,$E$9:E16))</f>
        <v>8</v>
      </c>
      <c r="C16" s="15" t="str">
        <f t="shared" si="0"/>
        <v>N01.8</v>
      </c>
      <c r="D16" s="15" t="s">
        <v>312</v>
      </c>
      <c r="E16" s="43" t="s">
        <v>266</v>
      </c>
      <c r="F16" s="15" t="s">
        <v>3</v>
      </c>
      <c r="G16" s="15">
        <v>5</v>
      </c>
      <c r="H16" s="15">
        <v>60</v>
      </c>
      <c r="I16" s="47" t="s">
        <v>1045</v>
      </c>
      <c r="J16" s="662"/>
      <c r="K16" s="42"/>
      <c r="L16" s="42"/>
      <c r="M16" s="72"/>
      <c r="N16" s="88"/>
    </row>
    <row r="17" spans="1:15" s="40" customFormat="1" ht="16.5">
      <c r="B17" s="13" t="s">
        <v>21</v>
      </c>
      <c r="C17" s="22" t="s">
        <v>22</v>
      </c>
      <c r="D17" s="22"/>
      <c r="E17" s="41"/>
      <c r="F17" s="22"/>
      <c r="G17" s="22"/>
      <c r="H17" s="22"/>
      <c r="I17" s="22"/>
      <c r="J17" s="42"/>
      <c r="K17" s="42"/>
      <c r="L17" s="42"/>
      <c r="M17" s="88"/>
      <c r="N17" s="88"/>
    </row>
    <row r="18" spans="1:15" s="40" customFormat="1" ht="33">
      <c r="A18" s="15" t="s">
        <v>21</v>
      </c>
      <c r="B18" s="15">
        <f>IF($E18="","",SUBTOTAL(3,$E$9:E18))</f>
        <v>9</v>
      </c>
      <c r="C18" s="15" t="str">
        <f t="shared" si="0"/>
        <v>N02.9</v>
      </c>
      <c r="D18" s="15" t="s">
        <v>325</v>
      </c>
      <c r="E18" s="43" t="s">
        <v>326</v>
      </c>
      <c r="F18" s="47" t="s">
        <v>113</v>
      </c>
      <c r="G18" s="47">
        <v>1</v>
      </c>
      <c r="H18" s="47">
        <v>12</v>
      </c>
      <c r="I18" s="47" t="s">
        <v>1046</v>
      </c>
      <c r="J18" s="660" t="s">
        <v>1047</v>
      </c>
      <c r="K18" s="42"/>
      <c r="L18" s="42"/>
      <c r="M18" s="72"/>
      <c r="N18" s="88"/>
    </row>
    <row r="19" spans="1:15" s="40" customFormat="1" ht="66">
      <c r="A19" s="15" t="s">
        <v>21</v>
      </c>
      <c r="B19" s="15">
        <f>IF($E19="","",SUBTOTAL(3,$E$9:E19))</f>
        <v>10</v>
      </c>
      <c r="C19" s="15" t="str">
        <f t="shared" si="0"/>
        <v>N02.10</v>
      </c>
      <c r="D19" s="15" t="s">
        <v>327</v>
      </c>
      <c r="E19" s="43" t="s">
        <v>328</v>
      </c>
      <c r="F19" s="47" t="s">
        <v>113</v>
      </c>
      <c r="G19" s="47">
        <v>5</v>
      </c>
      <c r="H19" s="47">
        <v>60</v>
      </c>
      <c r="I19" s="47" t="s">
        <v>1048</v>
      </c>
      <c r="J19" s="662"/>
      <c r="K19" s="42"/>
      <c r="L19" s="42"/>
      <c r="M19" s="280"/>
      <c r="N19" s="88"/>
      <c r="O19" s="46"/>
    </row>
    <row r="20" spans="1:15" s="58" customFormat="1" ht="132">
      <c r="A20" s="51" t="s">
        <v>107</v>
      </c>
      <c r="B20" s="15">
        <f>IF($E20="","",SUBTOTAL(3,$E$9:E52))</f>
        <v>32</v>
      </c>
      <c r="C20" s="15" t="str">
        <f>A20&amp;"."&amp;B20</f>
        <v>N16.32</v>
      </c>
      <c r="D20" s="54" t="s">
        <v>331</v>
      </c>
      <c r="E20" s="2" t="s">
        <v>1089</v>
      </c>
      <c r="F20" s="19" t="s">
        <v>113</v>
      </c>
      <c r="G20" s="19">
        <v>10</v>
      </c>
      <c r="H20" s="19">
        <v>120</v>
      </c>
      <c r="I20" s="19" t="s">
        <v>1090</v>
      </c>
      <c r="J20" s="16" t="s">
        <v>1047</v>
      </c>
      <c r="K20" s="5"/>
      <c r="L20" s="5"/>
      <c r="M20" s="19"/>
      <c r="N20" s="285"/>
    </row>
    <row r="21" spans="1:15" s="40" customFormat="1" ht="16.5">
      <c r="B21" s="13" t="s">
        <v>32</v>
      </c>
      <c r="C21" s="22" t="s">
        <v>33</v>
      </c>
      <c r="D21" s="22"/>
      <c r="E21" s="41"/>
      <c r="F21" s="22"/>
      <c r="G21" s="22"/>
      <c r="H21" s="22"/>
      <c r="I21" s="22"/>
      <c r="J21" s="42"/>
      <c r="K21" s="42"/>
      <c r="L21" s="42"/>
      <c r="M21" s="88"/>
      <c r="N21" s="88"/>
    </row>
    <row r="22" spans="1:15" s="40" customFormat="1" ht="214.5">
      <c r="A22" s="40" t="s">
        <v>32</v>
      </c>
      <c r="B22" s="15">
        <f>IF($E22="","",SUBTOTAL(3,$E$9:E22))</f>
        <v>12</v>
      </c>
      <c r="C22" s="15" t="str">
        <f t="shared" si="0"/>
        <v>N03.12</v>
      </c>
      <c r="D22" s="15" t="s">
        <v>359</v>
      </c>
      <c r="E22" s="43" t="s">
        <v>34</v>
      </c>
      <c r="F22" s="47" t="s">
        <v>114</v>
      </c>
      <c r="G22" s="47">
        <v>20</v>
      </c>
      <c r="H22" s="47">
        <v>240</v>
      </c>
      <c r="I22" s="47" t="s">
        <v>1049</v>
      </c>
      <c r="J22" s="17" t="s">
        <v>1050</v>
      </c>
      <c r="K22" s="42"/>
      <c r="L22" s="42"/>
      <c r="M22" s="72"/>
      <c r="N22" s="88"/>
    </row>
    <row r="23" spans="1:15" s="40" customFormat="1" ht="66">
      <c r="A23" s="40" t="s">
        <v>32</v>
      </c>
      <c r="B23" s="15">
        <f>IF($E23="","",SUBTOTAL(3,$E$9:E23))</f>
        <v>13</v>
      </c>
      <c r="C23" s="15" t="str">
        <f t="shared" si="0"/>
        <v>N03.13</v>
      </c>
      <c r="D23" s="15" t="s">
        <v>362</v>
      </c>
      <c r="E23" s="43" t="s">
        <v>37</v>
      </c>
      <c r="F23" s="47" t="s">
        <v>3</v>
      </c>
      <c r="G23" s="47">
        <v>2</v>
      </c>
      <c r="H23" s="47">
        <v>24</v>
      </c>
      <c r="I23" s="47" t="s">
        <v>1051</v>
      </c>
      <c r="J23" s="660" t="s">
        <v>1052</v>
      </c>
      <c r="K23" s="42"/>
      <c r="L23" s="42"/>
      <c r="M23" s="72"/>
      <c r="N23" s="88"/>
    </row>
    <row r="24" spans="1:15" s="40" customFormat="1" ht="66">
      <c r="A24" s="40" t="s">
        <v>32</v>
      </c>
      <c r="B24" s="15">
        <f>IF($E24="","",SUBTOTAL(3,$E$9:E24))</f>
        <v>14</v>
      </c>
      <c r="C24" s="15" t="str">
        <f t="shared" si="0"/>
        <v>N03.14</v>
      </c>
      <c r="D24" s="15" t="s">
        <v>366</v>
      </c>
      <c r="E24" s="43" t="s">
        <v>40</v>
      </c>
      <c r="F24" s="47" t="s">
        <v>3</v>
      </c>
      <c r="G24" s="47">
        <v>1</v>
      </c>
      <c r="H24" s="47">
        <v>12</v>
      </c>
      <c r="I24" s="47" t="s">
        <v>1051</v>
      </c>
      <c r="J24" s="662"/>
      <c r="K24" s="42"/>
      <c r="L24" s="42"/>
      <c r="M24" s="280"/>
      <c r="N24" s="88"/>
    </row>
    <row r="25" spans="1:15" s="40" customFormat="1" ht="16.5">
      <c r="B25" s="13" t="s">
        <v>45</v>
      </c>
      <c r="C25" s="22" t="s">
        <v>46</v>
      </c>
      <c r="D25" s="22"/>
      <c r="E25" s="41"/>
      <c r="F25" s="22"/>
      <c r="G25" s="22"/>
      <c r="H25" s="22"/>
      <c r="I25" s="22"/>
      <c r="J25" s="42"/>
      <c r="K25" s="42"/>
      <c r="L25" s="42"/>
      <c r="M25" s="88"/>
      <c r="N25" s="88"/>
    </row>
    <row r="26" spans="1:15" s="40" customFormat="1" ht="33">
      <c r="A26" s="40" t="s">
        <v>45</v>
      </c>
      <c r="B26" s="15">
        <f>IF($E26="","",SUBTOTAL(3,$E$9:E26))</f>
        <v>15</v>
      </c>
      <c r="C26" s="15" t="str">
        <f>A26&amp;"."&amp;B26</f>
        <v>N04.15</v>
      </c>
      <c r="D26" s="15" t="s">
        <v>382</v>
      </c>
      <c r="E26" s="43" t="s">
        <v>56</v>
      </c>
      <c r="F26" s="47" t="s">
        <v>3</v>
      </c>
      <c r="G26" s="47">
        <v>1</v>
      </c>
      <c r="H26" s="47">
        <v>12</v>
      </c>
      <c r="I26" s="47" t="s">
        <v>1053</v>
      </c>
      <c r="J26" s="17" t="s">
        <v>1054</v>
      </c>
      <c r="K26" s="42"/>
      <c r="L26" s="42"/>
      <c r="M26" s="72"/>
      <c r="N26" s="88"/>
    </row>
    <row r="27" spans="1:15" s="40" customFormat="1" ht="82.5">
      <c r="A27" s="40" t="s">
        <v>45</v>
      </c>
      <c r="B27" s="15">
        <f>IF($E27="","",SUBTOTAL(3,$E$9:E27))</f>
        <v>16</v>
      </c>
      <c r="C27" s="15" t="str">
        <f>A27&amp;"."&amp;B27</f>
        <v>N04.16</v>
      </c>
      <c r="D27" s="15" t="s">
        <v>383</v>
      </c>
      <c r="E27" s="43" t="s">
        <v>57</v>
      </c>
      <c r="F27" s="47" t="s">
        <v>3</v>
      </c>
      <c r="G27" s="47">
        <v>54</v>
      </c>
      <c r="H27" s="47">
        <v>648</v>
      </c>
      <c r="I27" s="47" t="s">
        <v>1055</v>
      </c>
      <c r="J27" s="17" t="s">
        <v>1056</v>
      </c>
      <c r="K27" s="42"/>
      <c r="L27" s="42"/>
      <c r="M27" s="72"/>
      <c r="N27" s="281" t="s">
        <v>1057</v>
      </c>
    </row>
    <row r="28" spans="1:15" s="40" customFormat="1" ht="16.5">
      <c r="B28" s="13" t="s">
        <v>58</v>
      </c>
      <c r="C28" s="24" t="s">
        <v>59</v>
      </c>
      <c r="D28" s="24"/>
      <c r="E28" s="50"/>
      <c r="F28" s="22"/>
      <c r="G28" s="22"/>
      <c r="H28" s="22"/>
      <c r="I28" s="22"/>
      <c r="J28" s="42"/>
      <c r="K28" s="42"/>
      <c r="L28" s="42"/>
      <c r="M28" s="88"/>
      <c r="N28" s="88"/>
    </row>
    <row r="29" spans="1:15" s="40" customFormat="1" ht="132">
      <c r="A29" s="40" t="s">
        <v>58</v>
      </c>
      <c r="B29" s="15">
        <f>IF($E29="","",SUBTOTAL(3,$E$9:E29))</f>
        <v>17</v>
      </c>
      <c r="C29" s="15" t="str">
        <f>A29&amp;"."&amp;B29</f>
        <v>N05.17</v>
      </c>
      <c r="D29" s="15" t="s">
        <v>385</v>
      </c>
      <c r="E29" s="43" t="s">
        <v>193</v>
      </c>
      <c r="F29" s="47" t="s">
        <v>3</v>
      </c>
      <c r="G29" s="47">
        <v>15</v>
      </c>
      <c r="H29" s="47">
        <v>180</v>
      </c>
      <c r="I29" s="47" t="s">
        <v>1058</v>
      </c>
      <c r="J29" s="17" t="s">
        <v>1059</v>
      </c>
      <c r="K29" s="42"/>
      <c r="L29" s="42"/>
      <c r="M29" s="170" t="s">
        <v>1060</v>
      </c>
      <c r="N29" s="88"/>
    </row>
    <row r="30" spans="1:15" s="40" customFormat="1" ht="16.5">
      <c r="B30" s="13" t="s">
        <v>62</v>
      </c>
      <c r="C30" s="24" t="s">
        <v>63</v>
      </c>
      <c r="D30" s="24"/>
      <c r="E30" s="50"/>
      <c r="F30" s="22"/>
      <c r="G30" s="22"/>
      <c r="H30" s="22"/>
      <c r="I30" s="22"/>
      <c r="J30" s="42"/>
      <c r="K30" s="42"/>
      <c r="L30" s="42"/>
      <c r="M30" s="88"/>
      <c r="N30" s="88"/>
    </row>
    <row r="31" spans="1:15" s="40" customFormat="1" ht="148.5">
      <c r="A31" s="40" t="s">
        <v>45</v>
      </c>
      <c r="B31" s="15">
        <f>IF($E31="","",SUBTOTAL(3,$E$9:E31))</f>
        <v>18</v>
      </c>
      <c r="C31" s="15" t="str">
        <f t="shared" ref="C31:C46" si="1">A31&amp;"."&amp;B31</f>
        <v>N04.18</v>
      </c>
      <c r="D31" s="15" t="s">
        <v>394</v>
      </c>
      <c r="E31" s="43" t="s">
        <v>70</v>
      </c>
      <c r="F31" s="47" t="s">
        <v>115</v>
      </c>
      <c r="G31" s="47">
        <v>1</v>
      </c>
      <c r="H31" s="47">
        <v>12</v>
      </c>
      <c r="I31" s="17" t="s">
        <v>1061</v>
      </c>
      <c r="J31" s="17" t="s">
        <v>1062</v>
      </c>
      <c r="K31" s="42"/>
      <c r="L31" s="42"/>
      <c r="M31" s="72"/>
      <c r="N31" s="88"/>
    </row>
    <row r="32" spans="1:15" s="40" customFormat="1" ht="99">
      <c r="A32" s="40" t="s">
        <v>45</v>
      </c>
      <c r="B32" s="15">
        <f>IF($E32="","",SUBTOTAL(3,$E$9:E32))</f>
        <v>19</v>
      </c>
      <c r="C32" s="15" t="str">
        <f t="shared" si="1"/>
        <v>N04.19</v>
      </c>
      <c r="D32" s="15" t="s">
        <v>395</v>
      </c>
      <c r="E32" s="43" t="s">
        <v>71</v>
      </c>
      <c r="F32" s="47" t="s">
        <v>116</v>
      </c>
      <c r="G32" s="47">
        <v>5</v>
      </c>
      <c r="H32" s="47">
        <v>60</v>
      </c>
      <c r="I32" s="17" t="s">
        <v>1063</v>
      </c>
      <c r="J32" s="17" t="s">
        <v>1064</v>
      </c>
      <c r="K32" s="42"/>
      <c r="L32" s="42"/>
      <c r="M32" s="72"/>
      <c r="N32" s="88"/>
    </row>
    <row r="33" spans="1:15" s="40" customFormat="1" ht="49.5">
      <c r="A33" s="40" t="s">
        <v>45</v>
      </c>
      <c r="B33" s="15">
        <f>IF($E33="","",SUBTOTAL(3,$E$9:E33))</f>
        <v>20</v>
      </c>
      <c r="C33" s="15" t="str">
        <f t="shared" si="1"/>
        <v>N04.20</v>
      </c>
      <c r="D33" s="15" t="s">
        <v>396</v>
      </c>
      <c r="E33" s="43" t="s">
        <v>72</v>
      </c>
      <c r="F33" s="47" t="s">
        <v>114</v>
      </c>
      <c r="G33" s="47">
        <v>1</v>
      </c>
      <c r="H33" s="47">
        <v>12</v>
      </c>
      <c r="I33" s="47" t="s">
        <v>1065</v>
      </c>
      <c r="J33" s="17" t="s">
        <v>1066</v>
      </c>
      <c r="K33" s="42"/>
      <c r="L33" s="42"/>
      <c r="M33" s="72"/>
      <c r="N33" s="88"/>
      <c r="O33" s="27"/>
    </row>
    <row r="34" spans="1:15" s="40" customFormat="1" ht="16.5">
      <c r="B34" s="13" t="s">
        <v>73</v>
      </c>
      <c r="C34" s="24" t="s">
        <v>74</v>
      </c>
      <c r="D34" s="24"/>
      <c r="E34" s="50"/>
      <c r="F34" s="22"/>
      <c r="G34" s="22"/>
      <c r="H34" s="22"/>
      <c r="I34" s="22"/>
      <c r="J34" s="42"/>
      <c r="K34" s="42"/>
      <c r="L34" s="42"/>
      <c r="M34" s="88"/>
      <c r="N34" s="88"/>
    </row>
    <row r="35" spans="1:15" s="40" customFormat="1" ht="148.5">
      <c r="A35" s="40" t="s">
        <v>45</v>
      </c>
      <c r="B35" s="15">
        <f>IF($E35="","",SUBTOTAL(3,$E$9:E35))</f>
        <v>21</v>
      </c>
      <c r="C35" s="15" t="str">
        <f t="shared" si="1"/>
        <v>N04.21</v>
      </c>
      <c r="D35" s="15" t="s">
        <v>397</v>
      </c>
      <c r="E35" s="43" t="s">
        <v>75</v>
      </c>
      <c r="F35" s="47" t="s">
        <v>117</v>
      </c>
      <c r="G35" s="47">
        <v>80</v>
      </c>
      <c r="H35" s="47">
        <v>960</v>
      </c>
      <c r="I35" s="265" t="s">
        <v>1067</v>
      </c>
      <c r="J35" s="17" t="s">
        <v>1068</v>
      </c>
      <c r="K35" s="42"/>
      <c r="L35" s="42"/>
      <c r="M35" s="72"/>
      <c r="N35" s="88" t="s">
        <v>1069</v>
      </c>
    </row>
    <row r="36" spans="1:15" s="40" customFormat="1" ht="148.5">
      <c r="A36" s="40" t="s">
        <v>45</v>
      </c>
      <c r="B36" s="15">
        <f>IF($E36="","",SUBTOTAL(3,$E$9:E36))</f>
        <v>22</v>
      </c>
      <c r="C36" s="15" t="str">
        <f t="shared" si="1"/>
        <v>N04.22</v>
      </c>
      <c r="D36" s="15" t="s">
        <v>400</v>
      </c>
      <c r="E36" s="43" t="s">
        <v>76</v>
      </c>
      <c r="F36" s="47" t="s">
        <v>117</v>
      </c>
      <c r="G36" s="47">
        <v>1500</v>
      </c>
      <c r="H36" s="47">
        <v>18000</v>
      </c>
      <c r="I36" s="265" t="s">
        <v>1070</v>
      </c>
      <c r="J36" s="17" t="s">
        <v>1071</v>
      </c>
      <c r="K36" s="42"/>
      <c r="L36" s="42"/>
      <c r="M36" s="72"/>
      <c r="N36" s="88" t="s">
        <v>1072</v>
      </c>
    </row>
    <row r="37" spans="1:15" s="40" customFormat="1" ht="16.5">
      <c r="B37" s="13" t="s">
        <v>77</v>
      </c>
      <c r="C37" s="26" t="s">
        <v>78</v>
      </c>
      <c r="D37" s="26"/>
      <c r="E37" s="50"/>
      <c r="F37" s="22"/>
      <c r="G37" s="22"/>
      <c r="H37" s="22"/>
      <c r="I37" s="22"/>
      <c r="J37" s="42"/>
      <c r="K37" s="42"/>
      <c r="L37" s="42"/>
      <c r="M37" s="88"/>
      <c r="N37" s="88"/>
    </row>
    <row r="38" spans="1:15" s="40" customFormat="1" ht="132">
      <c r="A38" s="40" t="s">
        <v>77</v>
      </c>
      <c r="B38" s="15">
        <f>IF($E38="","",SUBTOTAL(3,$E$9:E38))</f>
        <v>23</v>
      </c>
      <c r="C38" s="15" t="str">
        <f t="shared" si="1"/>
        <v>N08.23</v>
      </c>
      <c r="D38" s="15" t="s">
        <v>401</v>
      </c>
      <c r="E38" s="43" t="s">
        <v>402</v>
      </c>
      <c r="F38" s="47" t="s">
        <v>118</v>
      </c>
      <c r="G38" s="47">
        <v>1.5</v>
      </c>
      <c r="H38" s="47">
        <v>48</v>
      </c>
      <c r="I38" s="47" t="s">
        <v>1073</v>
      </c>
      <c r="J38" s="17" t="s">
        <v>1074</v>
      </c>
      <c r="K38" s="42"/>
      <c r="L38" s="42"/>
      <c r="M38" s="72"/>
      <c r="N38" s="88"/>
    </row>
    <row r="39" spans="1:15" s="40" customFormat="1" ht="82.5">
      <c r="A39" s="40" t="s">
        <v>77</v>
      </c>
      <c r="B39" s="15">
        <f>IF($E39="","",SUBTOTAL(3,$E$9:E39))</f>
        <v>24</v>
      </c>
      <c r="C39" s="15" t="str">
        <f t="shared" si="1"/>
        <v>N08.24</v>
      </c>
      <c r="D39" s="15" t="s">
        <v>405</v>
      </c>
      <c r="E39" s="43" t="s">
        <v>406</v>
      </c>
      <c r="F39" s="47" t="s">
        <v>116</v>
      </c>
      <c r="G39" s="47">
        <v>100</v>
      </c>
      <c r="H39" s="47">
        <v>1200</v>
      </c>
      <c r="I39" s="47" t="s">
        <v>1075</v>
      </c>
      <c r="J39" s="17" t="s">
        <v>1076</v>
      </c>
      <c r="K39" s="42"/>
      <c r="L39" s="42"/>
      <c r="M39" s="72"/>
      <c r="N39" s="88"/>
    </row>
    <row r="40" spans="1:15" s="40" customFormat="1" ht="16.5">
      <c r="B40" s="13" t="s">
        <v>83</v>
      </c>
      <c r="C40" s="24" t="s">
        <v>86</v>
      </c>
      <c r="D40" s="24"/>
      <c r="E40" s="50"/>
      <c r="F40" s="22"/>
      <c r="G40" s="22"/>
      <c r="H40" s="22"/>
      <c r="I40" s="22"/>
      <c r="J40" s="42"/>
      <c r="K40" s="42"/>
      <c r="L40" s="42"/>
      <c r="M40" s="88"/>
      <c r="N40" s="88"/>
    </row>
    <row r="41" spans="1:15" s="40" customFormat="1" ht="66">
      <c r="A41" s="40" t="s">
        <v>83</v>
      </c>
      <c r="B41" s="15">
        <f>IF($E41="","",SUBTOTAL(3,$E$9:E41))</f>
        <v>25</v>
      </c>
      <c r="C41" s="15" t="str">
        <f t="shared" si="1"/>
        <v>N09.25</v>
      </c>
      <c r="D41" s="15" t="s">
        <v>413</v>
      </c>
      <c r="E41" s="43" t="s">
        <v>87</v>
      </c>
      <c r="F41" s="47" t="s">
        <v>118</v>
      </c>
      <c r="G41" s="47">
        <v>1.5</v>
      </c>
      <c r="H41" s="47">
        <f>G41*12</f>
        <v>18</v>
      </c>
      <c r="I41" s="47" t="s">
        <v>1077</v>
      </c>
      <c r="J41" s="42"/>
      <c r="K41" s="42"/>
      <c r="L41" s="42"/>
      <c r="M41" s="72"/>
      <c r="N41" s="88"/>
    </row>
    <row r="42" spans="1:15" s="40" customFormat="1" ht="16.5">
      <c r="A42" s="13" t="s">
        <v>84</v>
      </c>
      <c r="B42" s="13" t="s">
        <v>84</v>
      </c>
      <c r="C42" s="24" t="s">
        <v>90</v>
      </c>
      <c r="D42" s="24"/>
      <c r="E42" s="50"/>
      <c r="F42" s="22"/>
      <c r="G42" s="22"/>
      <c r="H42" s="22"/>
      <c r="I42" s="22"/>
      <c r="J42" s="42"/>
      <c r="K42" s="42"/>
      <c r="L42" s="42"/>
      <c r="M42" s="280"/>
      <c r="N42" s="88"/>
    </row>
    <row r="43" spans="1:15" s="40" customFormat="1" ht="33">
      <c r="A43" s="15" t="s">
        <v>84</v>
      </c>
      <c r="B43" s="15">
        <f>IF($E43="","",SUBTOTAL(3,$E$9:E43))</f>
        <v>26</v>
      </c>
      <c r="C43" s="15" t="str">
        <f t="shared" si="1"/>
        <v>N10.26</v>
      </c>
      <c r="D43" s="15" t="s">
        <v>420</v>
      </c>
      <c r="E43" s="43" t="s">
        <v>280</v>
      </c>
      <c r="F43" s="47" t="s">
        <v>120</v>
      </c>
      <c r="G43" s="47">
        <v>2</v>
      </c>
      <c r="H43" s="47">
        <v>24</v>
      </c>
      <c r="I43" s="675" t="s">
        <v>1078</v>
      </c>
      <c r="J43" s="660" t="s">
        <v>1079</v>
      </c>
      <c r="K43" s="42"/>
      <c r="L43" s="42"/>
      <c r="M43" s="72"/>
      <c r="N43" s="88"/>
    </row>
    <row r="44" spans="1:15" s="40" customFormat="1" ht="33">
      <c r="A44" s="15" t="s">
        <v>84</v>
      </c>
      <c r="B44" s="15">
        <f>IF($E44="","",SUBTOTAL(3,$E$9:E44))</f>
        <v>27</v>
      </c>
      <c r="C44" s="15" t="str">
        <f t="shared" si="1"/>
        <v>N10.27</v>
      </c>
      <c r="D44" s="15" t="s">
        <v>421</v>
      </c>
      <c r="E44" s="43" t="s">
        <v>281</v>
      </c>
      <c r="F44" s="47" t="s">
        <v>120</v>
      </c>
      <c r="G44" s="47">
        <v>4</v>
      </c>
      <c r="H44" s="47">
        <v>48</v>
      </c>
      <c r="I44" s="677"/>
      <c r="J44" s="662"/>
      <c r="K44" s="42"/>
      <c r="L44" s="42"/>
      <c r="M44" s="72"/>
      <c r="N44" s="88"/>
    </row>
    <row r="45" spans="1:15" s="40" customFormat="1" ht="16.5">
      <c r="A45" s="13" t="s">
        <v>93</v>
      </c>
      <c r="B45" s="13" t="s">
        <v>93</v>
      </c>
      <c r="C45" s="24" t="s">
        <v>94</v>
      </c>
      <c r="D45" s="24"/>
      <c r="E45" s="50"/>
      <c r="F45" s="22"/>
      <c r="G45" s="22"/>
      <c r="H45" s="22"/>
      <c r="I45" s="22"/>
      <c r="J45" s="42"/>
      <c r="K45" s="42"/>
      <c r="L45" s="42"/>
      <c r="M45" s="88"/>
      <c r="N45" s="88"/>
    </row>
    <row r="46" spans="1:15" s="40" customFormat="1" ht="33">
      <c r="A46" s="13" t="s">
        <v>93</v>
      </c>
      <c r="B46" s="15">
        <f>IF($E46="","",SUBTOTAL(3,$E$9:E46))</f>
        <v>28</v>
      </c>
      <c r="C46" s="15" t="str">
        <f t="shared" si="1"/>
        <v>N14.28</v>
      </c>
      <c r="D46" s="15" t="s">
        <v>441</v>
      </c>
      <c r="E46" s="43" t="s">
        <v>95</v>
      </c>
      <c r="F46" s="47" t="s">
        <v>3</v>
      </c>
      <c r="G46" s="47">
        <v>550</v>
      </c>
      <c r="H46" s="47">
        <v>6600</v>
      </c>
      <c r="I46" s="14" t="s">
        <v>1080</v>
      </c>
      <c r="J46" s="17" t="s">
        <v>1081</v>
      </c>
      <c r="K46" s="42"/>
      <c r="L46" s="42"/>
      <c r="M46" s="88"/>
      <c r="N46" s="88"/>
    </row>
    <row r="47" spans="1:15" s="40" customFormat="1" ht="16.5">
      <c r="B47" s="13" t="s">
        <v>96</v>
      </c>
      <c r="C47" s="24" t="s">
        <v>97</v>
      </c>
      <c r="D47" s="24"/>
      <c r="E47" s="50"/>
      <c r="F47" s="22"/>
      <c r="G47" s="22"/>
      <c r="H47" s="22"/>
      <c r="I47" s="22"/>
      <c r="J47" s="42"/>
      <c r="K47" s="42"/>
      <c r="L47" s="42"/>
      <c r="M47" s="88"/>
      <c r="N47" s="88"/>
    </row>
    <row r="48" spans="1:15" s="40" customFormat="1" ht="82.5">
      <c r="A48" s="15" t="s">
        <v>96</v>
      </c>
      <c r="B48" s="15">
        <f>IF($E48="","",SUBTOTAL(3,$E$9:E48))</f>
        <v>29</v>
      </c>
      <c r="C48" s="15" t="str">
        <f>A48&amp;"."&amp;B48</f>
        <v>N15.29</v>
      </c>
      <c r="D48" s="15" t="s">
        <v>451</v>
      </c>
      <c r="E48" s="43" t="s">
        <v>101</v>
      </c>
      <c r="F48" s="47" t="s">
        <v>3</v>
      </c>
      <c r="G48" s="47">
        <v>2</v>
      </c>
      <c r="H48" s="47">
        <v>24</v>
      </c>
      <c r="I48" s="17" t="s">
        <v>1082</v>
      </c>
      <c r="J48" s="42"/>
      <c r="K48" s="42"/>
      <c r="L48" s="42"/>
      <c r="M48" s="72"/>
      <c r="N48" s="88"/>
    </row>
    <row r="49" spans="1:14" s="40" customFormat="1" ht="49.5">
      <c r="A49" s="15" t="s">
        <v>96</v>
      </c>
      <c r="B49" s="15">
        <f>IF($E49="","",SUBTOTAL(3,$E$9:E49))</f>
        <v>30</v>
      </c>
      <c r="C49" s="15" t="str">
        <f>A49&amp;"."&amp;B49</f>
        <v>N15.30</v>
      </c>
      <c r="D49" s="15" t="s">
        <v>455</v>
      </c>
      <c r="E49" s="43" t="s">
        <v>105</v>
      </c>
      <c r="F49" s="47" t="s">
        <v>3</v>
      </c>
      <c r="G49" s="47">
        <v>600</v>
      </c>
      <c r="H49" s="47">
        <v>7200</v>
      </c>
      <c r="I49" s="47" t="s">
        <v>1083</v>
      </c>
      <c r="J49" s="17" t="s">
        <v>1084</v>
      </c>
      <c r="K49" s="42"/>
      <c r="L49" s="42"/>
      <c r="M49" s="72"/>
      <c r="N49" s="88"/>
    </row>
    <row r="50" spans="1:14" s="40" customFormat="1" ht="49.5">
      <c r="A50" s="15" t="s">
        <v>96</v>
      </c>
      <c r="B50" s="15">
        <f>IF($E50="","",SUBTOTAL(3,$E$9:E50))</f>
        <v>31</v>
      </c>
      <c r="C50" s="15" t="str">
        <f>A50&amp;"."&amp;B50</f>
        <v>N15.31</v>
      </c>
      <c r="D50" s="15" t="s">
        <v>456</v>
      </c>
      <c r="E50" s="43" t="s">
        <v>276</v>
      </c>
      <c r="F50" s="47" t="s">
        <v>3</v>
      </c>
      <c r="G50" s="47">
        <v>250</v>
      </c>
      <c r="H50" s="47">
        <v>3000</v>
      </c>
      <c r="I50" s="47" t="s">
        <v>1085</v>
      </c>
      <c r="J50" s="17" t="s">
        <v>1086</v>
      </c>
      <c r="K50" s="42"/>
      <c r="L50" s="42"/>
      <c r="M50" s="72"/>
      <c r="N50" s="88"/>
    </row>
    <row r="51" spans="1:14" s="40" customFormat="1" ht="49.5">
      <c r="A51" s="15" t="s">
        <v>96</v>
      </c>
      <c r="B51" s="15">
        <f>IF($E51="","",SUBTOTAL(3,$E$9:E51))</f>
        <v>32</v>
      </c>
      <c r="C51" s="15" t="str">
        <f>A51&amp;"."&amp;B51</f>
        <v>N15.32</v>
      </c>
      <c r="D51" s="15" t="s">
        <v>458</v>
      </c>
      <c r="E51" s="43" t="s">
        <v>279</v>
      </c>
      <c r="F51" s="47" t="s">
        <v>3</v>
      </c>
      <c r="G51" s="47">
        <v>50</v>
      </c>
      <c r="H51" s="47">
        <v>600</v>
      </c>
      <c r="I51" s="47" t="s">
        <v>1087</v>
      </c>
      <c r="J51" s="17" t="s">
        <v>1088</v>
      </c>
      <c r="K51" s="42"/>
      <c r="L51" s="42"/>
      <c r="M51" s="72"/>
      <c r="N51" s="88"/>
    </row>
    <row r="52" spans="1:14" s="58" customFormat="1">
      <c r="A52" s="51"/>
      <c r="B52" s="52" t="s">
        <v>107</v>
      </c>
      <c r="C52" s="53" t="s">
        <v>464</v>
      </c>
      <c r="D52" s="54"/>
      <c r="E52" s="55"/>
      <c r="F52" s="56"/>
      <c r="G52" s="56"/>
      <c r="H52" s="56"/>
      <c r="I52" s="282"/>
      <c r="J52" s="57"/>
      <c r="K52" s="283"/>
      <c r="L52" s="57"/>
      <c r="M52" s="284"/>
      <c r="N52" s="284"/>
    </row>
    <row r="54" spans="1:14" s="58" customFormat="1" ht="16.5">
      <c r="A54" s="51"/>
      <c r="B54" s="51"/>
      <c r="C54" s="51"/>
      <c r="D54" s="51"/>
      <c r="E54" s="64"/>
      <c r="F54" s="65"/>
      <c r="G54" s="65"/>
      <c r="H54" s="65"/>
      <c r="I54" s="65"/>
      <c r="L54" s="649" t="s">
        <v>730</v>
      </c>
      <c r="M54" s="649"/>
      <c r="N54" s="649"/>
    </row>
    <row r="55" spans="1:14" s="58" customFormat="1">
      <c r="A55" s="51"/>
      <c r="B55" s="51"/>
      <c r="C55" s="51"/>
      <c r="D55" s="51"/>
      <c r="E55" s="64"/>
      <c r="F55" s="65"/>
      <c r="G55" s="65"/>
      <c r="H55" s="65"/>
      <c r="I55" s="65"/>
      <c r="M55" s="286"/>
      <c r="N55" s="286"/>
    </row>
    <row r="56" spans="1:14" s="58" customFormat="1">
      <c r="A56" s="51"/>
      <c r="B56" s="51"/>
      <c r="C56" s="51"/>
      <c r="D56" s="51"/>
      <c r="E56" s="64"/>
      <c r="F56" s="65"/>
      <c r="G56" s="65"/>
      <c r="H56" s="65"/>
      <c r="I56" s="65"/>
      <c r="M56" s="286"/>
      <c r="N56" s="286"/>
    </row>
    <row r="57" spans="1:14" s="58" customFormat="1">
      <c r="A57" s="51"/>
      <c r="B57" s="51"/>
      <c r="C57" s="51"/>
      <c r="D57" s="51"/>
      <c r="E57" s="64"/>
      <c r="F57" s="65"/>
      <c r="G57" s="65"/>
      <c r="H57" s="65"/>
      <c r="I57" s="65"/>
      <c r="M57" s="286"/>
      <c r="N57" s="286"/>
    </row>
    <row r="58" spans="1:14" s="58" customFormat="1">
      <c r="A58" s="51"/>
      <c r="B58" s="51"/>
      <c r="C58" s="51"/>
      <c r="D58" s="51"/>
      <c r="E58" s="64"/>
      <c r="F58" s="65"/>
      <c r="G58" s="65"/>
      <c r="H58" s="65"/>
      <c r="I58" s="65"/>
      <c r="M58" s="286"/>
      <c r="N58" s="286"/>
    </row>
    <row r="59" spans="1:14" s="58" customFormat="1">
      <c r="A59" s="51"/>
      <c r="B59" s="51"/>
      <c r="C59" s="51"/>
      <c r="D59" s="51"/>
      <c r="E59" s="64"/>
      <c r="F59" s="65"/>
      <c r="G59" s="65"/>
      <c r="H59" s="65"/>
      <c r="I59" s="65"/>
      <c r="M59" s="286"/>
      <c r="N59" s="286"/>
    </row>
    <row r="60" spans="1:14" s="58" customFormat="1">
      <c r="A60" s="51"/>
      <c r="B60" s="51"/>
      <c r="C60" s="51"/>
      <c r="D60" s="51"/>
      <c r="E60" s="64"/>
      <c r="F60" s="65"/>
      <c r="G60" s="65"/>
      <c r="H60" s="65"/>
      <c r="I60" s="65"/>
      <c r="M60" s="286"/>
      <c r="N60" s="286"/>
    </row>
    <row r="61" spans="1:14" s="58" customFormat="1">
      <c r="A61" s="51"/>
      <c r="B61" s="51"/>
      <c r="C61" s="51"/>
      <c r="D61" s="51"/>
      <c r="E61" s="64"/>
      <c r="F61" s="65"/>
      <c r="G61" s="65"/>
      <c r="H61" s="65"/>
      <c r="I61" s="65"/>
      <c r="M61" s="286"/>
      <c r="N61" s="286"/>
    </row>
    <row r="62" spans="1:14" s="58" customFormat="1">
      <c r="A62" s="51"/>
      <c r="B62" s="51"/>
      <c r="C62" s="51"/>
      <c r="D62" s="51"/>
      <c r="E62" s="64"/>
      <c r="F62" s="65"/>
      <c r="G62" s="65"/>
      <c r="H62" s="65"/>
      <c r="I62" s="65"/>
      <c r="M62" s="286"/>
      <c r="N62" s="286"/>
    </row>
    <row r="63" spans="1:14" s="58" customFormat="1">
      <c r="A63" s="51"/>
      <c r="B63" s="51"/>
      <c r="C63" s="51"/>
      <c r="D63" s="51"/>
      <c r="E63" s="64"/>
      <c r="F63" s="65"/>
      <c r="G63" s="65"/>
      <c r="H63" s="65"/>
      <c r="I63" s="65"/>
      <c r="M63" s="286"/>
      <c r="N63" s="286"/>
    </row>
    <row r="64" spans="1:14" s="58" customFormat="1">
      <c r="A64" s="51"/>
      <c r="B64" s="51"/>
      <c r="C64" s="51"/>
      <c r="D64" s="51"/>
      <c r="E64" s="64"/>
      <c r="F64" s="65"/>
      <c r="G64" s="65"/>
      <c r="H64" s="65"/>
      <c r="I64" s="65"/>
      <c r="M64" s="286"/>
      <c r="N64" s="286"/>
    </row>
    <row r="65" spans="1:14" s="58" customFormat="1">
      <c r="A65" s="51"/>
      <c r="B65" s="51"/>
      <c r="C65" s="51"/>
      <c r="D65" s="51"/>
      <c r="E65" s="64"/>
      <c r="F65" s="65"/>
      <c r="G65" s="65"/>
      <c r="H65" s="65"/>
      <c r="I65" s="65"/>
      <c r="M65" s="286"/>
      <c r="N65" s="286"/>
    </row>
    <row r="66" spans="1:14" s="58" customFormat="1">
      <c r="A66" s="51"/>
      <c r="B66" s="51"/>
      <c r="C66" s="51"/>
      <c r="D66" s="51"/>
      <c r="E66" s="64"/>
      <c r="F66" s="65"/>
      <c r="G66" s="65"/>
      <c r="H66" s="65"/>
      <c r="I66" s="65"/>
      <c r="M66" s="286"/>
      <c r="N66" s="286"/>
    </row>
    <row r="67" spans="1:14" s="58" customFormat="1">
      <c r="A67" s="51"/>
      <c r="B67" s="51"/>
      <c r="C67" s="51"/>
      <c r="D67" s="51"/>
      <c r="E67" s="64"/>
      <c r="F67" s="65"/>
      <c r="G67" s="65"/>
      <c r="H67" s="65"/>
      <c r="I67" s="65"/>
      <c r="M67" s="286"/>
      <c r="N67" s="286"/>
    </row>
    <row r="68" spans="1:14" s="58" customFormat="1">
      <c r="A68" s="51"/>
      <c r="B68" s="51"/>
      <c r="C68" s="51"/>
      <c r="D68" s="51"/>
      <c r="E68" s="64"/>
      <c r="F68" s="65"/>
      <c r="G68" s="65"/>
      <c r="H68" s="65"/>
      <c r="I68" s="65"/>
      <c r="M68" s="286"/>
      <c r="N68" s="286"/>
    </row>
    <row r="69" spans="1:14" s="58" customFormat="1">
      <c r="A69" s="51"/>
      <c r="B69" s="51"/>
      <c r="C69" s="51"/>
      <c r="D69" s="51"/>
      <c r="E69" s="64"/>
      <c r="F69" s="65"/>
      <c r="G69" s="65"/>
      <c r="H69" s="65"/>
      <c r="I69" s="65"/>
      <c r="M69" s="286"/>
      <c r="N69" s="286"/>
    </row>
    <row r="70" spans="1:14" s="58" customFormat="1">
      <c r="A70" s="51"/>
      <c r="B70" s="51"/>
      <c r="C70" s="51"/>
      <c r="D70" s="51"/>
      <c r="E70" s="64"/>
      <c r="F70" s="65"/>
      <c r="G70" s="65"/>
      <c r="H70" s="65"/>
      <c r="I70" s="65"/>
      <c r="M70" s="286"/>
      <c r="N70" s="286"/>
    </row>
    <row r="71" spans="1:14" s="58" customFormat="1">
      <c r="A71" s="51"/>
      <c r="B71" s="51"/>
      <c r="C71" s="51"/>
      <c r="D71" s="51"/>
      <c r="E71" s="64"/>
      <c r="F71" s="65"/>
      <c r="G71" s="65"/>
      <c r="H71" s="65"/>
      <c r="I71" s="65"/>
      <c r="M71" s="286"/>
      <c r="N71" s="286"/>
    </row>
    <row r="72" spans="1:14" s="58" customFormat="1">
      <c r="A72" s="51"/>
      <c r="B72" s="51"/>
      <c r="C72" s="51"/>
      <c r="D72" s="51"/>
      <c r="E72" s="64"/>
      <c r="F72" s="65"/>
      <c r="G72" s="65"/>
      <c r="H72" s="65"/>
      <c r="I72" s="65"/>
      <c r="M72" s="286"/>
      <c r="N72" s="286"/>
    </row>
    <row r="73" spans="1:14" s="58" customFormat="1">
      <c r="A73" s="51"/>
      <c r="B73" s="51"/>
      <c r="C73" s="51"/>
      <c r="D73" s="51"/>
      <c r="E73" s="64"/>
      <c r="F73" s="65"/>
      <c r="G73" s="65"/>
      <c r="H73" s="65"/>
      <c r="I73" s="65"/>
      <c r="M73" s="286"/>
      <c r="N73" s="286"/>
    </row>
    <row r="74" spans="1:14" s="58" customFormat="1">
      <c r="A74" s="51"/>
      <c r="B74" s="51"/>
      <c r="C74" s="51"/>
      <c r="D74" s="51"/>
      <c r="E74" s="64"/>
      <c r="F74" s="65"/>
      <c r="G74" s="65"/>
      <c r="H74" s="65"/>
      <c r="I74" s="65"/>
      <c r="M74" s="286"/>
      <c r="N74" s="286"/>
    </row>
    <row r="75" spans="1:14" s="58" customFormat="1">
      <c r="A75" s="51"/>
      <c r="B75" s="51"/>
      <c r="C75" s="51"/>
      <c r="D75" s="51"/>
      <c r="E75" s="64"/>
      <c r="F75" s="65"/>
      <c r="G75" s="65"/>
      <c r="H75" s="65"/>
      <c r="I75" s="65"/>
      <c r="M75" s="286"/>
      <c r="N75" s="286"/>
    </row>
    <row r="76" spans="1:14" s="58" customFormat="1">
      <c r="A76" s="51"/>
      <c r="B76" s="51"/>
      <c r="C76" s="51"/>
      <c r="D76" s="51"/>
      <c r="E76" s="64"/>
      <c r="F76" s="65"/>
      <c r="G76" s="65"/>
      <c r="H76" s="65"/>
      <c r="I76" s="65"/>
      <c r="M76" s="286"/>
      <c r="N76" s="286"/>
    </row>
    <row r="77" spans="1:14" s="58" customFormat="1">
      <c r="A77" s="51"/>
      <c r="B77" s="51"/>
      <c r="C77" s="51"/>
      <c r="D77" s="51"/>
      <c r="E77" s="64"/>
      <c r="F77" s="65"/>
      <c r="G77" s="65"/>
      <c r="H77" s="65"/>
      <c r="I77" s="65"/>
      <c r="M77" s="286"/>
      <c r="N77" s="286"/>
    </row>
    <row r="78" spans="1:14" s="58" customFormat="1">
      <c r="A78" s="51"/>
      <c r="B78" s="51"/>
      <c r="C78" s="51"/>
      <c r="D78" s="51"/>
      <c r="E78" s="64"/>
      <c r="F78" s="65"/>
      <c r="G78" s="65"/>
      <c r="H78" s="65"/>
      <c r="I78" s="65"/>
      <c r="M78" s="286"/>
      <c r="N78" s="286"/>
    </row>
    <row r="79" spans="1:14" s="58" customFormat="1">
      <c r="A79" s="51"/>
      <c r="B79" s="51"/>
      <c r="C79" s="51"/>
      <c r="D79" s="51"/>
      <c r="E79" s="64"/>
      <c r="F79" s="65"/>
      <c r="G79" s="65"/>
      <c r="H79" s="65"/>
      <c r="I79" s="65"/>
      <c r="M79" s="286"/>
      <c r="N79" s="286"/>
    </row>
    <row r="80" spans="1:14" s="58" customFormat="1">
      <c r="A80" s="51"/>
      <c r="B80" s="51"/>
      <c r="C80" s="51"/>
      <c r="D80" s="51"/>
      <c r="E80" s="64"/>
      <c r="F80" s="65"/>
      <c r="G80" s="65"/>
      <c r="H80" s="65"/>
      <c r="I80" s="65"/>
      <c r="M80" s="286"/>
      <c r="N80" s="286"/>
    </row>
    <row r="81" spans="1:14" s="58" customFormat="1">
      <c r="A81" s="51"/>
      <c r="B81" s="51"/>
      <c r="C81" s="51"/>
      <c r="D81" s="51"/>
      <c r="E81" s="64"/>
      <c r="F81" s="65"/>
      <c r="G81" s="65"/>
      <c r="H81" s="65"/>
      <c r="I81" s="65"/>
      <c r="M81" s="286"/>
      <c r="N81" s="286"/>
    </row>
    <row r="82" spans="1:14" s="58" customFormat="1">
      <c r="A82" s="51"/>
      <c r="B82" s="51"/>
      <c r="C82" s="51"/>
      <c r="D82" s="51"/>
      <c r="E82" s="64"/>
      <c r="F82" s="65"/>
      <c r="G82" s="65"/>
      <c r="H82" s="65"/>
      <c r="I82" s="65"/>
      <c r="M82" s="286"/>
      <c r="N82" s="286"/>
    </row>
    <row r="83" spans="1:14" s="58" customFormat="1">
      <c r="A83" s="51"/>
      <c r="B83" s="51"/>
      <c r="C83" s="51"/>
      <c r="D83" s="51"/>
      <c r="E83" s="64"/>
      <c r="F83" s="65"/>
      <c r="G83" s="65"/>
      <c r="H83" s="65"/>
      <c r="I83" s="65"/>
      <c r="M83" s="286"/>
      <c r="N83" s="286"/>
    </row>
    <row r="84" spans="1:14" s="58" customFormat="1">
      <c r="A84" s="51"/>
      <c r="B84" s="51"/>
      <c r="C84" s="51"/>
      <c r="D84" s="51"/>
      <c r="E84" s="64"/>
      <c r="F84" s="65"/>
      <c r="G84" s="65"/>
      <c r="H84" s="65"/>
      <c r="I84" s="65"/>
      <c r="M84" s="286"/>
      <c r="N84" s="286"/>
    </row>
    <row r="85" spans="1:14" s="58" customFormat="1">
      <c r="A85" s="51"/>
      <c r="B85" s="51"/>
      <c r="C85" s="51"/>
      <c r="D85" s="51"/>
      <c r="E85" s="64"/>
      <c r="F85" s="65"/>
      <c r="G85" s="65"/>
      <c r="H85" s="65"/>
      <c r="I85" s="65"/>
      <c r="M85" s="286"/>
      <c r="N85" s="286"/>
    </row>
    <row r="86" spans="1:14" s="58" customFormat="1">
      <c r="A86" s="51"/>
      <c r="B86" s="51"/>
      <c r="C86" s="51"/>
      <c r="D86" s="51"/>
      <c r="E86" s="64"/>
      <c r="F86" s="65"/>
      <c r="G86" s="65"/>
      <c r="H86" s="65"/>
      <c r="I86" s="65"/>
      <c r="M86" s="286"/>
      <c r="N86" s="286"/>
    </row>
    <row r="87" spans="1:14" s="58" customFormat="1">
      <c r="A87" s="51"/>
      <c r="B87" s="51"/>
      <c r="C87" s="51"/>
      <c r="D87" s="51"/>
      <c r="E87" s="64"/>
      <c r="F87" s="65"/>
      <c r="G87" s="65"/>
      <c r="H87" s="65"/>
      <c r="I87" s="65"/>
      <c r="M87" s="286"/>
      <c r="N87" s="286"/>
    </row>
    <row r="88" spans="1:14" s="58" customFormat="1">
      <c r="A88" s="51"/>
      <c r="B88" s="51"/>
      <c r="C88" s="51"/>
      <c r="D88" s="51"/>
      <c r="E88" s="64"/>
      <c r="F88" s="65"/>
      <c r="G88" s="65"/>
      <c r="H88" s="65"/>
      <c r="I88" s="65"/>
      <c r="M88" s="286"/>
      <c r="N88" s="286"/>
    </row>
    <row r="89" spans="1:14" s="58" customFormat="1">
      <c r="A89" s="51"/>
      <c r="B89" s="51"/>
      <c r="C89" s="51"/>
      <c r="D89" s="51"/>
      <c r="E89" s="64"/>
      <c r="F89" s="65"/>
      <c r="G89" s="65"/>
      <c r="H89" s="65"/>
      <c r="I89" s="65"/>
      <c r="M89" s="286"/>
      <c r="N89" s="286"/>
    </row>
    <row r="90" spans="1:14" s="58" customFormat="1">
      <c r="A90" s="51"/>
      <c r="B90" s="51"/>
      <c r="C90" s="51"/>
      <c r="D90" s="51"/>
      <c r="E90" s="64"/>
      <c r="F90" s="65"/>
      <c r="G90" s="65"/>
      <c r="H90" s="65"/>
      <c r="I90" s="65"/>
      <c r="M90" s="286"/>
      <c r="N90" s="286"/>
    </row>
    <row r="91" spans="1:14" s="58" customFormat="1">
      <c r="A91" s="51"/>
      <c r="B91" s="51"/>
      <c r="C91" s="51"/>
      <c r="D91" s="51"/>
      <c r="E91" s="64"/>
      <c r="F91" s="65"/>
      <c r="G91" s="65"/>
      <c r="H91" s="65"/>
      <c r="I91" s="65"/>
      <c r="M91" s="286"/>
      <c r="N91" s="286"/>
    </row>
    <row r="92" spans="1:14" s="58" customFormat="1">
      <c r="A92" s="51"/>
      <c r="B92" s="51"/>
      <c r="C92" s="51"/>
      <c r="D92" s="51"/>
      <c r="E92" s="64"/>
      <c r="F92" s="65"/>
      <c r="G92" s="65"/>
      <c r="H92" s="65"/>
      <c r="I92" s="65"/>
      <c r="M92" s="286"/>
      <c r="N92" s="286"/>
    </row>
    <row r="93" spans="1:14" s="58" customFormat="1">
      <c r="A93" s="51"/>
      <c r="B93" s="51"/>
      <c r="C93" s="51"/>
      <c r="D93" s="51"/>
      <c r="E93" s="64"/>
      <c r="F93" s="65"/>
      <c r="G93" s="65"/>
      <c r="H93" s="65"/>
      <c r="I93" s="65"/>
      <c r="M93" s="286"/>
      <c r="N93" s="286"/>
    </row>
    <row r="94" spans="1:14" s="58" customFormat="1">
      <c r="A94" s="51"/>
      <c r="B94" s="51"/>
      <c r="C94" s="51"/>
      <c r="D94" s="51"/>
      <c r="E94" s="64"/>
      <c r="F94" s="65"/>
      <c r="G94" s="65"/>
      <c r="H94" s="65"/>
      <c r="I94" s="65"/>
      <c r="M94" s="286"/>
      <c r="N94" s="286"/>
    </row>
    <row r="95" spans="1:14" s="58" customFormat="1">
      <c r="A95" s="51"/>
      <c r="B95" s="51"/>
      <c r="C95" s="51"/>
      <c r="D95" s="51"/>
      <c r="E95" s="64"/>
      <c r="F95" s="65"/>
      <c r="G95" s="65"/>
      <c r="H95" s="65"/>
      <c r="I95" s="65"/>
      <c r="M95" s="286"/>
      <c r="N95" s="286"/>
    </row>
    <row r="96" spans="1:14" s="58" customFormat="1">
      <c r="A96" s="51"/>
      <c r="B96" s="51"/>
      <c r="C96" s="51"/>
      <c r="D96" s="51"/>
      <c r="E96" s="64"/>
      <c r="F96" s="65"/>
      <c r="G96" s="65"/>
      <c r="H96" s="65"/>
      <c r="I96" s="65"/>
      <c r="M96" s="286"/>
      <c r="N96" s="286"/>
    </row>
    <row r="97" spans="1:14" s="58" customFormat="1">
      <c r="A97" s="51"/>
      <c r="B97" s="51"/>
      <c r="C97" s="51"/>
      <c r="D97" s="51"/>
      <c r="E97" s="64"/>
      <c r="F97" s="65"/>
      <c r="G97" s="65"/>
      <c r="H97" s="65"/>
      <c r="I97" s="65"/>
      <c r="M97" s="286"/>
      <c r="N97" s="286"/>
    </row>
    <row r="98" spans="1:14" s="58" customFormat="1">
      <c r="A98" s="51"/>
      <c r="B98" s="51"/>
      <c r="C98" s="51"/>
      <c r="D98" s="51"/>
      <c r="E98" s="64"/>
      <c r="F98" s="65"/>
      <c r="G98" s="65"/>
      <c r="H98" s="65"/>
      <c r="I98" s="65"/>
      <c r="M98" s="286"/>
      <c r="N98" s="286"/>
    </row>
    <row r="99" spans="1:14" s="58" customFormat="1">
      <c r="A99" s="51"/>
      <c r="B99" s="51"/>
      <c r="C99" s="51"/>
      <c r="D99" s="51"/>
      <c r="E99" s="64"/>
      <c r="F99" s="65"/>
      <c r="G99" s="65"/>
      <c r="H99" s="65"/>
      <c r="I99" s="65"/>
      <c r="M99" s="286"/>
      <c r="N99" s="286"/>
    </row>
    <row r="100" spans="1:14" s="58" customFormat="1">
      <c r="A100" s="51"/>
      <c r="B100" s="51"/>
      <c r="C100" s="51"/>
      <c r="D100" s="51"/>
      <c r="E100" s="64"/>
      <c r="F100" s="65"/>
      <c r="G100" s="65"/>
      <c r="H100" s="65"/>
      <c r="I100" s="65"/>
      <c r="M100" s="286"/>
      <c r="N100" s="286"/>
    </row>
    <row r="101" spans="1:14" s="58" customFormat="1">
      <c r="A101" s="51"/>
      <c r="B101" s="51"/>
      <c r="C101" s="51"/>
      <c r="D101" s="51"/>
      <c r="E101" s="64"/>
      <c r="F101" s="65"/>
      <c r="G101" s="65"/>
      <c r="H101" s="65"/>
      <c r="I101" s="65"/>
      <c r="M101" s="286"/>
      <c r="N101" s="286"/>
    </row>
    <row r="102" spans="1:14" s="58" customFormat="1">
      <c r="A102" s="51"/>
      <c r="B102" s="51"/>
      <c r="C102" s="51"/>
      <c r="D102" s="51"/>
      <c r="E102" s="64"/>
      <c r="F102" s="65"/>
      <c r="G102" s="65"/>
      <c r="H102" s="65"/>
      <c r="I102" s="65"/>
      <c r="M102" s="286"/>
      <c r="N102" s="286"/>
    </row>
    <row r="103" spans="1:14" s="58" customFormat="1">
      <c r="A103" s="51"/>
      <c r="B103" s="51"/>
      <c r="C103" s="51"/>
      <c r="D103" s="51"/>
      <c r="E103" s="64"/>
      <c r="F103" s="65"/>
      <c r="G103" s="65"/>
      <c r="H103" s="65"/>
      <c r="I103" s="65"/>
      <c r="M103" s="286"/>
      <c r="N103" s="286"/>
    </row>
    <row r="104" spans="1:14" s="58" customFormat="1">
      <c r="A104" s="51"/>
      <c r="B104" s="51"/>
      <c r="C104" s="51"/>
      <c r="D104" s="51"/>
      <c r="E104" s="64"/>
      <c r="F104" s="65"/>
      <c r="G104" s="65"/>
      <c r="H104" s="65"/>
      <c r="I104" s="65"/>
      <c r="M104" s="286"/>
      <c r="N104" s="286"/>
    </row>
    <row r="105" spans="1:14" s="58" customFormat="1">
      <c r="A105" s="51"/>
      <c r="B105" s="51"/>
      <c r="C105" s="51"/>
      <c r="D105" s="51"/>
      <c r="E105" s="64"/>
      <c r="F105" s="65"/>
      <c r="G105" s="65"/>
      <c r="H105" s="65"/>
      <c r="I105" s="65"/>
      <c r="M105" s="286"/>
      <c r="N105" s="286"/>
    </row>
    <row r="106" spans="1:14" s="58" customFormat="1">
      <c r="A106" s="51"/>
      <c r="B106" s="51"/>
      <c r="C106" s="51"/>
      <c r="D106" s="51"/>
      <c r="E106" s="64"/>
      <c r="F106" s="65"/>
      <c r="G106" s="65"/>
      <c r="H106" s="65"/>
      <c r="I106" s="65"/>
      <c r="M106" s="286"/>
      <c r="N106" s="286"/>
    </row>
    <row r="107" spans="1:14" s="58" customFormat="1">
      <c r="A107" s="51"/>
      <c r="B107" s="51"/>
      <c r="C107" s="51"/>
      <c r="D107" s="51"/>
      <c r="E107" s="64"/>
      <c r="F107" s="65"/>
      <c r="G107" s="65"/>
      <c r="H107" s="65"/>
      <c r="I107" s="65"/>
      <c r="M107" s="286"/>
      <c r="N107" s="286"/>
    </row>
    <row r="108" spans="1:14" s="58" customFormat="1">
      <c r="A108" s="51"/>
      <c r="B108" s="51"/>
      <c r="C108" s="51"/>
      <c r="D108" s="51"/>
      <c r="E108" s="64"/>
      <c r="F108" s="65"/>
      <c r="G108" s="65"/>
      <c r="H108" s="65"/>
      <c r="I108" s="65"/>
      <c r="M108" s="286"/>
      <c r="N108" s="286"/>
    </row>
    <row r="109" spans="1:14" s="58" customFormat="1">
      <c r="A109" s="51"/>
      <c r="B109" s="51"/>
      <c r="C109" s="51"/>
      <c r="D109" s="51"/>
      <c r="E109" s="64"/>
      <c r="F109" s="65"/>
      <c r="G109" s="65"/>
      <c r="H109" s="65"/>
      <c r="I109" s="65"/>
      <c r="M109" s="286"/>
      <c r="N109" s="286"/>
    </row>
    <row r="110" spans="1:14" s="58" customFormat="1">
      <c r="A110" s="51"/>
      <c r="B110" s="51"/>
      <c r="C110" s="51"/>
      <c r="D110" s="51"/>
      <c r="E110" s="64"/>
      <c r="F110" s="65"/>
      <c r="G110" s="65"/>
      <c r="H110" s="65"/>
      <c r="I110" s="65"/>
      <c r="M110" s="286"/>
      <c r="N110" s="286"/>
    </row>
    <row r="111" spans="1:14" s="58" customFormat="1">
      <c r="A111" s="51"/>
      <c r="B111" s="51"/>
      <c r="C111" s="51"/>
      <c r="D111" s="51"/>
      <c r="E111" s="64"/>
      <c r="F111" s="65"/>
      <c r="G111" s="65"/>
      <c r="H111" s="65"/>
      <c r="I111" s="65"/>
      <c r="M111" s="286"/>
      <c r="N111" s="286"/>
    </row>
    <row r="112" spans="1:14" s="58" customFormat="1">
      <c r="A112" s="51"/>
      <c r="B112" s="51"/>
      <c r="C112" s="51"/>
      <c r="D112" s="51"/>
      <c r="E112" s="64"/>
      <c r="F112" s="65"/>
      <c r="G112" s="65"/>
      <c r="H112" s="65"/>
      <c r="I112" s="65"/>
      <c r="M112" s="286"/>
      <c r="N112" s="286"/>
    </row>
    <row r="113" spans="1:14" s="58" customFormat="1">
      <c r="A113" s="51"/>
      <c r="B113" s="51"/>
      <c r="C113" s="51"/>
      <c r="D113" s="51"/>
      <c r="E113" s="64"/>
      <c r="F113" s="65"/>
      <c r="G113" s="65"/>
      <c r="H113" s="65"/>
      <c r="I113" s="65"/>
      <c r="M113" s="286"/>
      <c r="N113" s="286"/>
    </row>
    <row r="114" spans="1:14" s="58" customFormat="1">
      <c r="A114" s="51"/>
      <c r="B114" s="51"/>
      <c r="C114" s="51"/>
      <c r="D114" s="51"/>
      <c r="E114" s="64"/>
      <c r="F114" s="65"/>
      <c r="G114" s="65"/>
      <c r="H114" s="65"/>
      <c r="I114" s="65"/>
      <c r="M114" s="286"/>
      <c r="N114" s="286"/>
    </row>
    <row r="115" spans="1:14" s="58" customFormat="1">
      <c r="A115" s="51"/>
      <c r="B115" s="51"/>
      <c r="C115" s="51"/>
      <c r="D115" s="51"/>
      <c r="E115" s="64"/>
      <c r="F115" s="65"/>
      <c r="G115" s="65"/>
      <c r="H115" s="65"/>
      <c r="I115" s="65"/>
      <c r="M115" s="286"/>
      <c r="N115" s="286"/>
    </row>
    <row r="116" spans="1:14" s="58" customFormat="1">
      <c r="A116" s="51"/>
      <c r="B116" s="51"/>
      <c r="C116" s="51"/>
      <c r="D116" s="51"/>
      <c r="E116" s="64"/>
      <c r="F116" s="65"/>
      <c r="G116" s="65"/>
      <c r="H116" s="65"/>
      <c r="I116" s="65"/>
      <c r="M116" s="286"/>
      <c r="N116" s="286"/>
    </row>
    <row r="117" spans="1:14" s="58" customFormat="1">
      <c r="A117" s="51"/>
      <c r="B117" s="51"/>
      <c r="C117" s="51"/>
      <c r="D117" s="51"/>
      <c r="E117" s="64"/>
      <c r="F117" s="65"/>
      <c r="G117" s="65"/>
      <c r="H117" s="65"/>
      <c r="I117" s="65"/>
      <c r="M117" s="286"/>
      <c r="N117" s="286"/>
    </row>
    <row r="118" spans="1:14" s="58" customFormat="1">
      <c r="A118" s="51"/>
      <c r="B118" s="51"/>
      <c r="C118" s="51"/>
      <c r="D118" s="51"/>
      <c r="E118" s="64"/>
      <c r="F118" s="65"/>
      <c r="G118" s="65"/>
      <c r="H118" s="65"/>
      <c r="I118" s="65"/>
      <c r="M118" s="286"/>
      <c r="N118" s="286"/>
    </row>
    <row r="119" spans="1:14" s="58" customFormat="1">
      <c r="A119" s="51"/>
      <c r="B119" s="51"/>
      <c r="C119" s="51"/>
      <c r="D119" s="51"/>
      <c r="E119" s="64"/>
      <c r="F119" s="65"/>
      <c r="G119" s="65"/>
      <c r="H119" s="65"/>
      <c r="I119" s="65"/>
      <c r="M119" s="286"/>
      <c r="N119" s="286"/>
    </row>
    <row r="120" spans="1:14" s="58" customFormat="1">
      <c r="A120" s="51"/>
      <c r="B120" s="51"/>
      <c r="C120" s="51"/>
      <c r="D120" s="51"/>
      <c r="E120" s="64"/>
      <c r="F120" s="65"/>
      <c r="G120" s="65"/>
      <c r="H120" s="65"/>
      <c r="I120" s="65"/>
      <c r="M120" s="286"/>
      <c r="N120" s="286"/>
    </row>
    <row r="121" spans="1:14" s="58" customFormat="1">
      <c r="A121" s="51"/>
      <c r="B121" s="51"/>
      <c r="C121" s="51"/>
      <c r="D121" s="51"/>
      <c r="E121" s="64"/>
      <c r="F121" s="65"/>
      <c r="G121" s="65"/>
      <c r="H121" s="65"/>
      <c r="I121" s="65"/>
      <c r="M121" s="286"/>
      <c r="N121" s="286"/>
    </row>
    <row r="122" spans="1:14" s="58" customFormat="1">
      <c r="A122" s="51"/>
      <c r="B122" s="51"/>
      <c r="C122" s="51"/>
      <c r="D122" s="51"/>
      <c r="E122" s="64"/>
      <c r="F122" s="65"/>
      <c r="G122" s="65"/>
      <c r="H122" s="65"/>
      <c r="I122" s="65"/>
      <c r="M122" s="286"/>
      <c r="N122" s="286"/>
    </row>
    <row r="123" spans="1:14" s="58" customFormat="1">
      <c r="A123" s="51"/>
      <c r="B123" s="51"/>
      <c r="C123" s="51"/>
      <c r="D123" s="51"/>
      <c r="E123" s="64"/>
      <c r="F123" s="65"/>
      <c r="G123" s="65"/>
      <c r="H123" s="65"/>
      <c r="I123" s="65"/>
      <c r="M123" s="286"/>
      <c r="N123" s="286"/>
    </row>
    <row r="124" spans="1:14" s="58" customFormat="1">
      <c r="A124" s="51"/>
      <c r="B124" s="51"/>
      <c r="C124" s="51"/>
      <c r="D124" s="51"/>
      <c r="E124" s="64"/>
      <c r="F124" s="65"/>
      <c r="G124" s="65"/>
      <c r="H124" s="65"/>
      <c r="I124" s="65"/>
      <c r="M124" s="286"/>
      <c r="N124" s="286"/>
    </row>
    <row r="125" spans="1:14" s="58" customFormat="1">
      <c r="A125" s="51"/>
      <c r="B125" s="51"/>
      <c r="C125" s="51"/>
      <c r="D125" s="51"/>
      <c r="E125" s="64"/>
      <c r="F125" s="65"/>
      <c r="G125" s="65"/>
      <c r="H125" s="65"/>
      <c r="I125" s="65"/>
      <c r="M125" s="286"/>
      <c r="N125" s="286"/>
    </row>
    <row r="126" spans="1:14" s="58" customFormat="1">
      <c r="A126" s="51"/>
      <c r="B126" s="51"/>
      <c r="C126" s="51"/>
      <c r="D126" s="51"/>
      <c r="E126" s="64"/>
      <c r="F126" s="65"/>
      <c r="G126" s="65"/>
      <c r="H126" s="65"/>
      <c r="I126" s="65"/>
      <c r="M126" s="286"/>
      <c r="N126" s="286"/>
    </row>
    <row r="127" spans="1:14" s="58" customFormat="1">
      <c r="A127" s="51"/>
      <c r="B127" s="51"/>
      <c r="C127" s="51"/>
      <c r="D127" s="51"/>
      <c r="E127" s="64"/>
      <c r="F127" s="65"/>
      <c r="G127" s="65"/>
      <c r="H127" s="65"/>
      <c r="I127" s="65"/>
      <c r="M127" s="286"/>
      <c r="N127" s="286"/>
    </row>
    <row r="128" spans="1:14" s="58" customFormat="1">
      <c r="A128" s="51"/>
      <c r="B128" s="51"/>
      <c r="C128" s="51"/>
      <c r="D128" s="51"/>
      <c r="E128" s="64"/>
      <c r="F128" s="65"/>
      <c r="G128" s="65"/>
      <c r="H128" s="65"/>
      <c r="I128" s="65"/>
      <c r="M128" s="286"/>
      <c r="N128" s="286"/>
    </row>
    <row r="129" spans="1:14" s="58" customFormat="1">
      <c r="A129" s="51"/>
      <c r="B129" s="51"/>
      <c r="C129" s="51"/>
      <c r="D129" s="51"/>
      <c r="E129" s="64"/>
      <c r="F129" s="65"/>
      <c r="G129" s="65"/>
      <c r="H129" s="65"/>
      <c r="I129" s="65"/>
      <c r="M129" s="286"/>
      <c r="N129" s="286"/>
    </row>
    <row r="130" spans="1:14" s="58" customFormat="1">
      <c r="A130" s="51"/>
      <c r="B130" s="51"/>
      <c r="C130" s="51"/>
      <c r="D130" s="51"/>
      <c r="E130" s="64"/>
      <c r="F130" s="65"/>
      <c r="G130" s="65"/>
      <c r="H130" s="65"/>
      <c r="I130" s="65"/>
      <c r="M130" s="286"/>
      <c r="N130" s="286"/>
    </row>
    <row r="131" spans="1:14" s="58" customFormat="1">
      <c r="A131" s="51"/>
      <c r="B131" s="51"/>
      <c r="C131" s="51"/>
      <c r="D131" s="51"/>
      <c r="E131" s="64"/>
      <c r="F131" s="65"/>
      <c r="G131" s="65"/>
      <c r="H131" s="65"/>
      <c r="I131" s="65"/>
      <c r="M131" s="286"/>
      <c r="N131" s="286"/>
    </row>
    <row r="132" spans="1:14" s="58" customFormat="1">
      <c r="A132" s="51"/>
      <c r="B132" s="51"/>
      <c r="C132" s="51"/>
      <c r="D132" s="51"/>
      <c r="E132" s="64"/>
      <c r="F132" s="65"/>
      <c r="G132" s="65"/>
      <c r="H132" s="65"/>
      <c r="I132" s="65"/>
      <c r="M132" s="286"/>
      <c r="N132" s="286"/>
    </row>
    <row r="133" spans="1:14" s="58" customFormat="1">
      <c r="A133" s="51"/>
      <c r="B133" s="51"/>
      <c r="C133" s="51"/>
      <c r="D133" s="51"/>
      <c r="E133" s="64"/>
      <c r="F133" s="65"/>
      <c r="G133" s="65"/>
      <c r="H133" s="65"/>
      <c r="I133" s="65"/>
      <c r="M133" s="286"/>
      <c r="N133" s="286"/>
    </row>
    <row r="134" spans="1:14" s="58" customFormat="1">
      <c r="A134" s="51"/>
      <c r="B134" s="51"/>
      <c r="C134" s="51"/>
      <c r="D134" s="51"/>
      <c r="E134" s="64"/>
      <c r="F134" s="65"/>
      <c r="G134" s="65"/>
      <c r="H134" s="65"/>
      <c r="I134" s="65"/>
      <c r="M134" s="286"/>
      <c r="N134" s="286"/>
    </row>
    <row r="135" spans="1:14" s="58" customFormat="1">
      <c r="A135" s="51"/>
      <c r="B135" s="51"/>
      <c r="C135" s="51"/>
      <c r="D135" s="51"/>
      <c r="E135" s="64"/>
      <c r="F135" s="65"/>
      <c r="G135" s="65"/>
      <c r="H135" s="65"/>
      <c r="I135" s="65"/>
      <c r="M135" s="286"/>
      <c r="N135" s="286"/>
    </row>
    <row r="136" spans="1:14" s="58" customFormat="1">
      <c r="A136" s="51"/>
      <c r="B136" s="51"/>
      <c r="C136" s="51"/>
      <c r="D136" s="51"/>
      <c r="E136" s="64"/>
      <c r="F136" s="65"/>
      <c r="G136" s="65"/>
      <c r="H136" s="65"/>
      <c r="I136" s="65"/>
      <c r="M136" s="286"/>
      <c r="N136" s="286"/>
    </row>
    <row r="137" spans="1:14" s="58" customFormat="1">
      <c r="A137" s="51"/>
      <c r="B137" s="51"/>
      <c r="C137" s="51"/>
      <c r="D137" s="51"/>
      <c r="E137" s="64"/>
      <c r="F137" s="65"/>
      <c r="G137" s="65"/>
      <c r="H137" s="65"/>
      <c r="I137" s="65"/>
      <c r="M137" s="286"/>
      <c r="N137" s="286"/>
    </row>
    <row r="138" spans="1:14" s="58" customFormat="1">
      <c r="A138" s="51"/>
      <c r="B138" s="51"/>
      <c r="C138" s="51"/>
      <c r="D138" s="51"/>
      <c r="E138" s="64"/>
      <c r="F138" s="65"/>
      <c r="G138" s="65"/>
      <c r="H138" s="65"/>
      <c r="I138" s="65"/>
      <c r="M138" s="286"/>
      <c r="N138" s="286"/>
    </row>
    <row r="139" spans="1:14" s="58" customFormat="1">
      <c r="A139" s="51"/>
      <c r="B139" s="51"/>
      <c r="C139" s="51"/>
      <c r="D139" s="51"/>
      <c r="E139" s="64"/>
      <c r="F139" s="65"/>
      <c r="G139" s="65"/>
      <c r="H139" s="65"/>
      <c r="I139" s="65"/>
      <c r="M139" s="286"/>
      <c r="N139" s="286"/>
    </row>
    <row r="140" spans="1:14" s="58" customFormat="1">
      <c r="A140" s="51"/>
      <c r="B140" s="51"/>
      <c r="C140" s="51"/>
      <c r="D140" s="51"/>
      <c r="E140" s="64"/>
      <c r="F140" s="65"/>
      <c r="G140" s="65"/>
      <c r="H140" s="65"/>
      <c r="I140" s="65"/>
      <c r="M140" s="286"/>
      <c r="N140" s="286"/>
    </row>
    <row r="141" spans="1:14" s="58" customFormat="1">
      <c r="A141" s="51"/>
      <c r="B141" s="51"/>
      <c r="C141" s="51"/>
      <c r="D141" s="51"/>
      <c r="E141" s="64"/>
      <c r="F141" s="65"/>
      <c r="G141" s="65"/>
      <c r="H141" s="65"/>
      <c r="I141" s="65"/>
      <c r="M141" s="286"/>
      <c r="N141" s="286"/>
    </row>
    <row r="142" spans="1:14" s="58" customFormat="1">
      <c r="A142" s="51"/>
      <c r="B142" s="51"/>
      <c r="C142" s="51"/>
      <c r="D142" s="51"/>
      <c r="E142" s="64"/>
      <c r="F142" s="65"/>
      <c r="G142" s="65"/>
      <c r="H142" s="65"/>
      <c r="I142" s="65"/>
      <c r="M142" s="286"/>
      <c r="N142" s="286"/>
    </row>
    <row r="143" spans="1:14" s="58" customFormat="1">
      <c r="A143" s="51"/>
      <c r="B143" s="51"/>
      <c r="C143" s="51"/>
      <c r="D143" s="51"/>
      <c r="E143" s="64"/>
      <c r="F143" s="65"/>
      <c r="G143" s="65"/>
      <c r="H143" s="65"/>
      <c r="I143" s="65"/>
      <c r="M143" s="286"/>
      <c r="N143" s="286"/>
    </row>
    <row r="144" spans="1:14" s="58" customFormat="1">
      <c r="A144" s="51"/>
      <c r="B144" s="51"/>
      <c r="C144" s="51"/>
      <c r="D144" s="51"/>
      <c r="E144" s="64"/>
      <c r="F144" s="65"/>
      <c r="G144" s="65"/>
      <c r="H144" s="65"/>
      <c r="I144" s="65"/>
      <c r="M144" s="286"/>
      <c r="N144" s="286"/>
    </row>
    <row r="145" spans="1:14" s="58" customFormat="1">
      <c r="A145" s="51"/>
      <c r="B145" s="51"/>
      <c r="C145" s="51"/>
      <c r="D145" s="51"/>
      <c r="E145" s="64"/>
      <c r="F145" s="65"/>
      <c r="G145" s="65"/>
      <c r="H145" s="65"/>
      <c r="I145" s="65"/>
      <c r="M145" s="286"/>
      <c r="N145" s="286"/>
    </row>
    <row r="146" spans="1:14" s="58" customFormat="1">
      <c r="A146" s="51"/>
      <c r="B146" s="51"/>
      <c r="C146" s="51"/>
      <c r="D146" s="51"/>
      <c r="E146" s="64"/>
      <c r="F146" s="65"/>
      <c r="G146" s="65"/>
      <c r="H146" s="65"/>
      <c r="I146" s="65"/>
      <c r="M146" s="286"/>
      <c r="N146" s="286"/>
    </row>
    <row r="147" spans="1:14" s="58" customFormat="1">
      <c r="A147" s="51"/>
      <c r="B147" s="51"/>
      <c r="C147" s="51"/>
      <c r="D147" s="51"/>
      <c r="E147" s="64"/>
      <c r="F147" s="65"/>
      <c r="G147" s="65"/>
      <c r="H147" s="65"/>
      <c r="I147" s="65"/>
      <c r="M147" s="286"/>
      <c r="N147" s="286"/>
    </row>
    <row r="148" spans="1:14" s="58" customFormat="1">
      <c r="A148" s="51"/>
      <c r="B148" s="51"/>
      <c r="C148" s="51"/>
      <c r="D148" s="51"/>
      <c r="E148" s="64"/>
      <c r="F148" s="65"/>
      <c r="G148" s="65"/>
      <c r="H148" s="65"/>
      <c r="I148" s="65"/>
      <c r="M148" s="286"/>
      <c r="N148" s="286"/>
    </row>
    <row r="149" spans="1:14" s="58" customFormat="1">
      <c r="A149" s="51"/>
      <c r="B149" s="51"/>
      <c r="C149" s="51"/>
      <c r="D149" s="51"/>
      <c r="E149" s="64"/>
      <c r="F149" s="65"/>
      <c r="G149" s="65"/>
      <c r="H149" s="65"/>
      <c r="I149" s="65"/>
      <c r="M149" s="286"/>
      <c r="N149" s="286"/>
    </row>
    <row r="150" spans="1:14" s="58" customFormat="1">
      <c r="A150" s="51"/>
      <c r="B150" s="51"/>
      <c r="C150" s="51"/>
      <c r="D150" s="51"/>
      <c r="E150" s="64"/>
      <c r="F150" s="65"/>
      <c r="G150" s="65"/>
      <c r="H150" s="65"/>
      <c r="I150" s="65"/>
      <c r="M150" s="286"/>
      <c r="N150" s="286"/>
    </row>
    <row r="151" spans="1:14" s="58" customFormat="1">
      <c r="A151" s="51"/>
      <c r="B151" s="51"/>
      <c r="C151" s="51"/>
      <c r="D151" s="51"/>
      <c r="E151" s="64"/>
      <c r="F151" s="65"/>
      <c r="G151" s="65"/>
      <c r="H151" s="65"/>
      <c r="I151" s="65"/>
      <c r="M151" s="286"/>
      <c r="N151" s="286"/>
    </row>
    <row r="152" spans="1:14" s="58" customFormat="1">
      <c r="A152" s="51"/>
      <c r="B152" s="51"/>
      <c r="C152" s="51"/>
      <c r="D152" s="51"/>
      <c r="E152" s="64"/>
      <c r="F152" s="65"/>
      <c r="G152" s="65"/>
      <c r="H152" s="65"/>
      <c r="I152" s="65"/>
      <c r="M152" s="286"/>
      <c r="N152" s="286"/>
    </row>
    <row r="153" spans="1:14" s="58" customFormat="1">
      <c r="A153" s="51"/>
      <c r="B153" s="51"/>
      <c r="C153" s="51"/>
      <c r="D153" s="51"/>
      <c r="E153" s="64"/>
      <c r="F153" s="65"/>
      <c r="G153" s="65"/>
      <c r="H153" s="65"/>
      <c r="I153" s="65"/>
      <c r="M153" s="286"/>
      <c r="N153" s="286"/>
    </row>
    <row r="154" spans="1:14" s="58" customFormat="1">
      <c r="A154" s="51"/>
      <c r="B154" s="51"/>
      <c r="C154" s="51"/>
      <c r="D154" s="51"/>
      <c r="E154" s="64"/>
      <c r="F154" s="65"/>
      <c r="G154" s="65"/>
      <c r="H154" s="65"/>
      <c r="I154" s="65"/>
      <c r="M154" s="286"/>
      <c r="N154" s="286"/>
    </row>
    <row r="155" spans="1:14" s="58" customFormat="1">
      <c r="A155" s="51"/>
      <c r="B155" s="51"/>
      <c r="C155" s="51"/>
      <c r="D155" s="51"/>
      <c r="E155" s="64"/>
      <c r="F155" s="65"/>
      <c r="G155" s="65"/>
      <c r="H155" s="65"/>
      <c r="I155" s="65"/>
      <c r="M155" s="286"/>
      <c r="N155" s="286"/>
    </row>
    <row r="156" spans="1:14" s="58" customFormat="1">
      <c r="A156" s="51"/>
      <c r="B156" s="51"/>
      <c r="C156" s="51"/>
      <c r="D156" s="51"/>
      <c r="E156" s="64"/>
      <c r="F156" s="65"/>
      <c r="G156" s="65"/>
      <c r="H156" s="65"/>
      <c r="I156" s="65"/>
      <c r="M156" s="286"/>
      <c r="N156" s="286"/>
    </row>
    <row r="157" spans="1:14" s="58" customFormat="1">
      <c r="A157" s="51"/>
      <c r="B157" s="51"/>
      <c r="C157" s="51"/>
      <c r="D157" s="51"/>
      <c r="E157" s="64"/>
      <c r="F157" s="65"/>
      <c r="G157" s="65"/>
      <c r="H157" s="65"/>
      <c r="I157" s="65"/>
      <c r="M157" s="286"/>
      <c r="N157" s="286"/>
    </row>
    <row r="158" spans="1:14" s="58" customFormat="1">
      <c r="A158" s="51"/>
      <c r="B158" s="51"/>
      <c r="C158" s="51"/>
      <c r="D158" s="51"/>
      <c r="E158" s="64"/>
      <c r="F158" s="65"/>
      <c r="G158" s="65"/>
      <c r="H158" s="65"/>
      <c r="I158" s="65"/>
      <c r="M158" s="286"/>
      <c r="N158" s="286"/>
    </row>
    <row r="159" spans="1:14" s="58" customFormat="1">
      <c r="A159" s="51"/>
      <c r="B159" s="51"/>
      <c r="C159" s="51"/>
      <c r="D159" s="51"/>
      <c r="E159" s="64"/>
      <c r="F159" s="65"/>
      <c r="G159" s="65"/>
      <c r="H159" s="65"/>
      <c r="I159" s="65"/>
      <c r="M159" s="286"/>
      <c r="N159" s="286"/>
    </row>
    <row r="160" spans="1:14" s="58" customFormat="1">
      <c r="A160" s="51"/>
      <c r="B160" s="51"/>
      <c r="C160" s="51"/>
      <c r="D160" s="51"/>
      <c r="E160" s="64"/>
      <c r="F160" s="65"/>
      <c r="G160" s="65"/>
      <c r="H160" s="65"/>
      <c r="I160" s="65"/>
      <c r="M160" s="286"/>
      <c r="N160" s="286"/>
    </row>
    <row r="161" spans="1:14" s="58" customFormat="1">
      <c r="A161" s="51"/>
      <c r="B161" s="51"/>
      <c r="C161" s="51"/>
      <c r="D161" s="51"/>
      <c r="E161" s="64"/>
      <c r="F161" s="65"/>
      <c r="G161" s="65"/>
      <c r="H161" s="65"/>
      <c r="I161" s="65"/>
      <c r="M161" s="286"/>
      <c r="N161" s="286"/>
    </row>
    <row r="162" spans="1:14" s="58" customFormat="1">
      <c r="A162" s="51"/>
      <c r="B162" s="51"/>
      <c r="C162" s="51"/>
      <c r="D162" s="51"/>
      <c r="E162" s="64"/>
      <c r="F162" s="65"/>
      <c r="G162" s="65"/>
      <c r="H162" s="65"/>
      <c r="I162" s="65"/>
      <c r="M162" s="286"/>
      <c r="N162" s="286"/>
    </row>
    <row r="163" spans="1:14" s="58" customFormat="1">
      <c r="A163" s="51"/>
      <c r="B163" s="51"/>
      <c r="C163" s="51"/>
      <c r="D163" s="51"/>
      <c r="E163" s="64"/>
      <c r="F163" s="65"/>
      <c r="G163" s="65"/>
      <c r="H163" s="65"/>
      <c r="I163" s="65"/>
      <c r="M163" s="286"/>
      <c r="N163" s="286"/>
    </row>
    <row r="164" spans="1:14" s="58" customFormat="1">
      <c r="A164" s="51"/>
      <c r="B164" s="51"/>
      <c r="C164" s="51"/>
      <c r="D164" s="51"/>
      <c r="E164" s="64"/>
      <c r="F164" s="65"/>
      <c r="G164" s="65"/>
      <c r="H164" s="65"/>
      <c r="I164" s="65"/>
      <c r="M164" s="286"/>
      <c r="N164" s="286"/>
    </row>
    <row r="165" spans="1:14" s="58" customFormat="1">
      <c r="A165" s="51"/>
      <c r="B165" s="51"/>
      <c r="C165" s="51"/>
      <c r="D165" s="51"/>
      <c r="E165" s="64"/>
      <c r="F165" s="65"/>
      <c r="G165" s="65"/>
      <c r="H165" s="65"/>
      <c r="I165" s="65"/>
      <c r="M165" s="286"/>
      <c r="N165" s="286"/>
    </row>
    <row r="166" spans="1:14" s="58" customFormat="1">
      <c r="A166" s="51"/>
      <c r="B166" s="51"/>
      <c r="C166" s="51"/>
      <c r="D166" s="51"/>
      <c r="E166" s="64"/>
      <c r="F166" s="65"/>
      <c r="G166" s="65"/>
      <c r="H166" s="65"/>
      <c r="I166" s="65"/>
      <c r="M166" s="286"/>
      <c r="N166" s="286"/>
    </row>
    <row r="167" spans="1:14" s="58" customFormat="1">
      <c r="A167" s="51"/>
      <c r="B167" s="51"/>
      <c r="C167" s="51"/>
      <c r="D167" s="51"/>
      <c r="E167" s="64"/>
      <c r="F167" s="65"/>
      <c r="G167" s="65"/>
      <c r="H167" s="65"/>
      <c r="I167" s="65"/>
      <c r="M167" s="286"/>
      <c r="N167" s="286"/>
    </row>
    <row r="168" spans="1:14" s="58" customFormat="1">
      <c r="A168" s="51"/>
      <c r="B168" s="51"/>
      <c r="C168" s="51"/>
      <c r="D168" s="51"/>
      <c r="E168" s="64"/>
      <c r="F168" s="65"/>
      <c r="G168" s="65"/>
      <c r="H168" s="65"/>
      <c r="I168" s="65"/>
      <c r="M168" s="286"/>
      <c r="N168" s="286"/>
    </row>
    <row r="169" spans="1:14" s="58" customFormat="1">
      <c r="A169" s="51"/>
      <c r="B169" s="51"/>
      <c r="C169" s="51"/>
      <c r="D169" s="51"/>
      <c r="E169" s="64"/>
      <c r="F169" s="65"/>
      <c r="G169" s="65"/>
      <c r="H169" s="65"/>
      <c r="I169" s="65"/>
      <c r="M169" s="286"/>
      <c r="N169" s="286"/>
    </row>
    <row r="170" spans="1:14" s="58" customFormat="1">
      <c r="A170" s="51"/>
      <c r="B170" s="51"/>
      <c r="C170" s="51"/>
      <c r="D170" s="51"/>
      <c r="E170" s="64"/>
      <c r="F170" s="65"/>
      <c r="G170" s="65"/>
      <c r="H170" s="65"/>
      <c r="I170" s="65"/>
      <c r="M170" s="286"/>
      <c r="N170" s="286"/>
    </row>
    <row r="171" spans="1:14" s="58" customFormat="1">
      <c r="A171" s="51"/>
      <c r="B171" s="51"/>
      <c r="C171" s="51"/>
      <c r="D171" s="51"/>
      <c r="E171" s="64"/>
      <c r="F171" s="65"/>
      <c r="G171" s="65"/>
      <c r="H171" s="65"/>
      <c r="I171" s="65"/>
      <c r="M171" s="286"/>
      <c r="N171" s="286"/>
    </row>
    <row r="172" spans="1:14" s="58" customFormat="1">
      <c r="A172" s="51"/>
      <c r="B172" s="51"/>
      <c r="C172" s="51"/>
      <c r="D172" s="51"/>
      <c r="E172" s="64"/>
      <c r="F172" s="65"/>
      <c r="G172" s="65"/>
      <c r="H172" s="65"/>
      <c r="I172" s="65"/>
      <c r="M172" s="286"/>
      <c r="N172" s="286"/>
    </row>
    <row r="173" spans="1:14" s="58" customFormat="1">
      <c r="A173" s="51"/>
      <c r="B173" s="51"/>
      <c r="C173" s="51"/>
      <c r="D173" s="51"/>
      <c r="E173" s="64"/>
      <c r="F173" s="65"/>
      <c r="G173" s="65"/>
      <c r="H173" s="65"/>
      <c r="I173" s="65"/>
      <c r="M173" s="286"/>
      <c r="N173" s="286"/>
    </row>
    <row r="174" spans="1:14" s="58" customFormat="1">
      <c r="A174" s="51"/>
      <c r="B174" s="51"/>
      <c r="C174" s="51"/>
      <c r="D174" s="51"/>
      <c r="E174" s="64"/>
      <c r="F174" s="65"/>
      <c r="G174" s="65"/>
      <c r="H174" s="65"/>
      <c r="I174" s="65"/>
      <c r="M174" s="286"/>
      <c r="N174" s="286"/>
    </row>
    <row r="175" spans="1:14" s="58" customFormat="1">
      <c r="A175" s="51"/>
      <c r="B175" s="51"/>
      <c r="C175" s="51"/>
      <c r="D175" s="51"/>
      <c r="E175" s="64"/>
      <c r="F175" s="65"/>
      <c r="G175" s="65"/>
      <c r="H175" s="65"/>
      <c r="I175" s="65"/>
      <c r="M175" s="286"/>
      <c r="N175" s="286"/>
    </row>
    <row r="176" spans="1:14" s="58" customFormat="1">
      <c r="A176" s="51"/>
      <c r="B176" s="51"/>
      <c r="C176" s="51"/>
      <c r="D176" s="51"/>
      <c r="E176" s="64"/>
      <c r="F176" s="65"/>
      <c r="G176" s="65"/>
      <c r="H176" s="65"/>
      <c r="I176" s="65"/>
      <c r="M176" s="286"/>
      <c r="N176" s="286"/>
    </row>
    <row r="177" spans="1:14" s="58" customFormat="1">
      <c r="A177" s="51"/>
      <c r="B177" s="51"/>
      <c r="C177" s="51"/>
      <c r="D177" s="51"/>
      <c r="E177" s="64"/>
      <c r="F177" s="65"/>
      <c r="G177" s="65"/>
      <c r="H177" s="65"/>
      <c r="I177" s="65"/>
      <c r="M177" s="286"/>
      <c r="N177" s="286"/>
    </row>
    <row r="178" spans="1:14" s="58" customFormat="1">
      <c r="A178" s="51"/>
      <c r="B178" s="51"/>
      <c r="C178" s="51"/>
      <c r="D178" s="51"/>
      <c r="E178" s="64"/>
      <c r="F178" s="65"/>
      <c r="G178" s="65"/>
      <c r="H178" s="65"/>
      <c r="I178" s="65"/>
      <c r="M178" s="286"/>
      <c r="N178" s="286"/>
    </row>
    <row r="179" spans="1:14" s="58" customFormat="1">
      <c r="A179" s="51"/>
      <c r="B179" s="51"/>
      <c r="C179" s="51"/>
      <c r="D179" s="51"/>
      <c r="E179" s="64"/>
      <c r="F179" s="65"/>
      <c r="G179" s="65"/>
      <c r="H179" s="65"/>
      <c r="I179" s="65"/>
      <c r="M179" s="286"/>
      <c r="N179" s="286"/>
    </row>
    <row r="180" spans="1:14" s="58" customFormat="1">
      <c r="A180" s="51"/>
      <c r="B180" s="51"/>
      <c r="C180" s="51"/>
      <c r="D180" s="51"/>
      <c r="E180" s="64"/>
      <c r="F180" s="65"/>
      <c r="G180" s="65"/>
      <c r="H180" s="65"/>
      <c r="I180" s="65"/>
      <c r="M180" s="286"/>
      <c r="N180" s="286"/>
    </row>
    <row r="181" spans="1:14" s="58" customFormat="1">
      <c r="A181" s="51"/>
      <c r="B181" s="51"/>
      <c r="C181" s="51"/>
      <c r="D181" s="51"/>
      <c r="E181" s="64"/>
      <c r="F181" s="65"/>
      <c r="G181" s="65"/>
      <c r="H181" s="65"/>
      <c r="I181" s="65"/>
      <c r="M181" s="286"/>
      <c r="N181" s="286"/>
    </row>
    <row r="182" spans="1:14" s="58" customFormat="1">
      <c r="A182" s="51"/>
      <c r="B182" s="51"/>
      <c r="C182" s="51"/>
      <c r="D182" s="51"/>
      <c r="E182" s="64"/>
      <c r="F182" s="65"/>
      <c r="G182" s="65"/>
      <c r="H182" s="65"/>
      <c r="I182" s="65"/>
      <c r="M182" s="286"/>
      <c r="N182" s="286"/>
    </row>
    <row r="183" spans="1:14" s="58" customFormat="1">
      <c r="A183" s="51"/>
      <c r="B183" s="51"/>
      <c r="C183" s="51"/>
      <c r="D183" s="51"/>
      <c r="E183" s="64"/>
      <c r="F183" s="65"/>
      <c r="G183" s="65"/>
      <c r="H183" s="65"/>
      <c r="I183" s="65"/>
      <c r="M183" s="286"/>
      <c r="N183" s="286"/>
    </row>
    <row r="184" spans="1:14" s="58" customFormat="1">
      <c r="A184" s="51"/>
      <c r="B184" s="51"/>
      <c r="C184" s="51"/>
      <c r="D184" s="51"/>
      <c r="E184" s="64"/>
      <c r="F184" s="65"/>
      <c r="G184" s="65"/>
      <c r="H184" s="65"/>
      <c r="I184" s="65"/>
      <c r="M184" s="286"/>
      <c r="N184" s="286"/>
    </row>
    <row r="185" spans="1:14" s="58" customFormat="1">
      <c r="A185" s="51"/>
      <c r="B185" s="51"/>
      <c r="C185" s="51"/>
      <c r="D185" s="51"/>
      <c r="E185" s="64"/>
      <c r="F185" s="65"/>
      <c r="G185" s="65"/>
      <c r="H185" s="65"/>
      <c r="I185" s="65"/>
      <c r="M185" s="286"/>
      <c r="N185" s="286"/>
    </row>
    <row r="186" spans="1:14" s="58" customFormat="1">
      <c r="A186" s="51"/>
      <c r="B186" s="51"/>
      <c r="C186" s="51"/>
      <c r="D186" s="51"/>
      <c r="E186" s="64"/>
      <c r="F186" s="65"/>
      <c r="G186" s="65"/>
      <c r="H186" s="65"/>
      <c r="I186" s="65"/>
      <c r="M186" s="286"/>
      <c r="N186" s="286"/>
    </row>
    <row r="187" spans="1:14" s="58" customFormat="1">
      <c r="A187" s="51"/>
      <c r="B187" s="51"/>
      <c r="C187" s="51"/>
      <c r="D187" s="51"/>
      <c r="E187" s="64"/>
      <c r="F187" s="65"/>
      <c r="G187" s="65"/>
      <c r="H187" s="65"/>
      <c r="I187" s="65"/>
      <c r="M187" s="286"/>
      <c r="N187" s="286"/>
    </row>
    <row r="188" spans="1:14" s="58" customFormat="1">
      <c r="A188" s="51"/>
      <c r="B188" s="51"/>
      <c r="C188" s="51"/>
      <c r="D188" s="51"/>
      <c r="E188" s="64"/>
      <c r="F188" s="65"/>
      <c r="G188" s="65"/>
      <c r="H188" s="65"/>
      <c r="I188" s="65"/>
      <c r="M188" s="286"/>
      <c r="N188" s="286"/>
    </row>
    <row r="189" spans="1:14" s="58" customFormat="1">
      <c r="A189" s="51"/>
      <c r="B189" s="51"/>
      <c r="C189" s="51"/>
      <c r="D189" s="51"/>
      <c r="E189" s="64"/>
      <c r="F189" s="65"/>
      <c r="G189" s="65"/>
      <c r="H189" s="65"/>
      <c r="I189" s="65"/>
      <c r="M189" s="286"/>
      <c r="N189" s="286"/>
    </row>
    <row r="190" spans="1:14" s="58" customFormat="1">
      <c r="A190" s="51"/>
      <c r="B190" s="51"/>
      <c r="C190" s="51"/>
      <c r="D190" s="51"/>
      <c r="E190" s="64"/>
      <c r="F190" s="65"/>
      <c r="G190" s="65"/>
      <c r="H190" s="65"/>
      <c r="I190" s="65"/>
      <c r="M190" s="286"/>
      <c r="N190" s="286"/>
    </row>
    <row r="191" spans="1:14" s="58" customFormat="1">
      <c r="A191" s="51"/>
      <c r="B191" s="51"/>
      <c r="C191" s="51"/>
      <c r="D191" s="51"/>
      <c r="E191" s="64"/>
      <c r="F191" s="65"/>
      <c r="G191" s="65"/>
      <c r="H191" s="65"/>
      <c r="I191" s="65"/>
      <c r="M191" s="286"/>
      <c r="N191" s="286"/>
    </row>
    <row r="192" spans="1:14" s="58" customFormat="1">
      <c r="A192" s="51"/>
      <c r="B192" s="51"/>
      <c r="C192" s="51"/>
      <c r="D192" s="51"/>
      <c r="E192" s="64"/>
      <c r="F192" s="65"/>
      <c r="G192" s="65"/>
      <c r="H192" s="65"/>
      <c r="I192" s="65"/>
      <c r="M192" s="286"/>
      <c r="N192" s="286"/>
    </row>
    <row r="193" spans="1:14" s="58" customFormat="1">
      <c r="A193" s="51"/>
      <c r="B193" s="51"/>
      <c r="C193" s="51"/>
      <c r="D193" s="51"/>
      <c r="E193" s="64"/>
      <c r="F193" s="65"/>
      <c r="G193" s="65"/>
      <c r="H193" s="65"/>
      <c r="I193" s="65"/>
      <c r="M193" s="286"/>
      <c r="N193" s="286"/>
    </row>
    <row r="194" spans="1:14" s="58" customFormat="1">
      <c r="A194" s="51"/>
      <c r="B194" s="51"/>
      <c r="C194" s="51"/>
      <c r="D194" s="51"/>
      <c r="E194" s="64"/>
      <c r="F194" s="65"/>
      <c r="G194" s="65"/>
      <c r="H194" s="65"/>
      <c r="I194" s="65"/>
      <c r="M194" s="286"/>
      <c r="N194" s="286"/>
    </row>
    <row r="195" spans="1:14" s="58" customFormat="1">
      <c r="A195" s="51"/>
      <c r="B195" s="51"/>
      <c r="C195" s="51"/>
      <c r="D195" s="51"/>
      <c r="E195" s="64"/>
      <c r="F195" s="65"/>
      <c r="G195" s="65"/>
      <c r="H195" s="65"/>
      <c r="I195" s="65"/>
      <c r="M195" s="286"/>
      <c r="N195" s="286"/>
    </row>
    <row r="196" spans="1:14" s="58" customFormat="1">
      <c r="A196" s="51"/>
      <c r="B196" s="51"/>
      <c r="C196" s="51"/>
      <c r="D196" s="51"/>
      <c r="E196" s="64"/>
      <c r="F196" s="65"/>
      <c r="G196" s="65"/>
      <c r="H196" s="65"/>
      <c r="I196" s="65"/>
      <c r="M196" s="286"/>
      <c r="N196" s="286"/>
    </row>
    <row r="197" spans="1:14" s="58" customFormat="1">
      <c r="A197" s="51"/>
      <c r="B197" s="51"/>
      <c r="C197" s="51"/>
      <c r="D197" s="51"/>
      <c r="E197" s="64"/>
      <c r="F197" s="65"/>
      <c r="G197" s="65"/>
      <c r="H197" s="65"/>
      <c r="I197" s="65"/>
      <c r="M197" s="286"/>
      <c r="N197" s="286"/>
    </row>
    <row r="198" spans="1:14" s="58" customFormat="1">
      <c r="A198" s="51"/>
      <c r="B198" s="51"/>
      <c r="C198" s="51"/>
      <c r="D198" s="51"/>
      <c r="E198" s="64"/>
      <c r="F198" s="65"/>
      <c r="G198" s="65"/>
      <c r="H198" s="65"/>
      <c r="I198" s="65"/>
      <c r="M198" s="286"/>
      <c r="N198" s="286"/>
    </row>
    <row r="199" spans="1:14" s="58" customFormat="1">
      <c r="A199" s="51"/>
      <c r="B199" s="51"/>
      <c r="C199" s="51"/>
      <c r="D199" s="51"/>
      <c r="E199" s="64"/>
      <c r="F199" s="65"/>
      <c r="G199" s="65"/>
      <c r="H199" s="65"/>
      <c r="I199" s="65"/>
      <c r="M199" s="286"/>
      <c r="N199" s="286"/>
    </row>
    <row r="200" spans="1:14" s="58" customFormat="1">
      <c r="A200" s="51"/>
      <c r="B200" s="51"/>
      <c r="C200" s="51"/>
      <c r="D200" s="51"/>
      <c r="E200" s="64"/>
      <c r="F200" s="65"/>
      <c r="G200" s="65"/>
      <c r="H200" s="65"/>
      <c r="I200" s="65"/>
      <c r="M200" s="286"/>
      <c r="N200" s="286"/>
    </row>
    <row r="201" spans="1:14" s="58" customFormat="1">
      <c r="A201" s="51"/>
      <c r="B201" s="51"/>
      <c r="C201" s="51"/>
      <c r="D201" s="51"/>
      <c r="E201" s="64"/>
      <c r="F201" s="65"/>
      <c r="G201" s="65"/>
      <c r="H201" s="65"/>
      <c r="I201" s="65"/>
      <c r="M201" s="286"/>
      <c r="N201" s="286"/>
    </row>
    <row r="202" spans="1:14" s="58" customFormat="1">
      <c r="A202" s="51"/>
      <c r="B202" s="51"/>
      <c r="C202" s="51"/>
      <c r="D202" s="51"/>
      <c r="E202" s="64"/>
      <c r="F202" s="65"/>
      <c r="G202" s="65"/>
      <c r="H202" s="65"/>
      <c r="I202" s="65"/>
      <c r="M202" s="286"/>
      <c r="N202" s="286"/>
    </row>
    <row r="203" spans="1:14" s="58" customFormat="1">
      <c r="A203" s="51"/>
      <c r="B203" s="51"/>
      <c r="C203" s="51"/>
      <c r="D203" s="51"/>
      <c r="E203" s="64"/>
      <c r="F203" s="65"/>
      <c r="G203" s="65"/>
      <c r="H203" s="65"/>
      <c r="I203" s="65"/>
      <c r="M203" s="286"/>
      <c r="N203" s="286"/>
    </row>
    <row r="204" spans="1:14" s="58" customFormat="1">
      <c r="A204" s="51"/>
      <c r="B204" s="51"/>
      <c r="C204" s="51"/>
      <c r="D204" s="51"/>
      <c r="E204" s="64"/>
      <c r="F204" s="65"/>
      <c r="G204" s="65"/>
      <c r="H204" s="65"/>
      <c r="I204" s="65"/>
      <c r="M204" s="286"/>
      <c r="N204" s="286"/>
    </row>
    <row r="205" spans="1:14" s="58" customFormat="1">
      <c r="A205" s="51"/>
      <c r="B205" s="51"/>
      <c r="C205" s="51"/>
      <c r="D205" s="51"/>
      <c r="E205" s="64"/>
      <c r="F205" s="65"/>
      <c r="G205" s="65"/>
      <c r="H205" s="65"/>
      <c r="I205" s="65"/>
      <c r="M205" s="286"/>
      <c r="N205" s="286"/>
    </row>
    <row r="206" spans="1:14" s="58" customFormat="1">
      <c r="A206" s="51"/>
      <c r="B206" s="51"/>
      <c r="C206" s="51"/>
      <c r="D206" s="51"/>
      <c r="E206" s="64"/>
      <c r="F206" s="65"/>
      <c r="G206" s="65"/>
      <c r="H206" s="65"/>
      <c r="I206" s="65"/>
      <c r="M206" s="286"/>
      <c r="N206" s="286"/>
    </row>
    <row r="207" spans="1:14" s="58" customFormat="1">
      <c r="A207" s="51"/>
      <c r="B207" s="51"/>
      <c r="C207" s="51"/>
      <c r="D207" s="51"/>
      <c r="E207" s="64"/>
      <c r="F207" s="65"/>
      <c r="G207" s="65"/>
      <c r="H207" s="65"/>
      <c r="I207" s="65"/>
      <c r="M207" s="286"/>
      <c r="N207" s="286"/>
    </row>
    <row r="208" spans="1:14" s="58" customFormat="1">
      <c r="A208" s="51"/>
      <c r="B208" s="51"/>
      <c r="C208" s="51"/>
      <c r="D208" s="51"/>
      <c r="E208" s="64"/>
      <c r="F208" s="65"/>
      <c r="G208" s="65"/>
      <c r="H208" s="65"/>
      <c r="I208" s="65"/>
      <c r="M208" s="286"/>
      <c r="N208" s="286"/>
    </row>
    <row r="209" spans="1:14" s="58" customFormat="1">
      <c r="A209" s="51"/>
      <c r="B209" s="51"/>
      <c r="C209" s="51"/>
      <c r="D209" s="51"/>
      <c r="E209" s="64"/>
      <c r="F209" s="65"/>
      <c r="G209" s="65"/>
      <c r="H209" s="65"/>
      <c r="I209" s="65"/>
      <c r="M209" s="286"/>
      <c r="N209" s="286"/>
    </row>
    <row r="210" spans="1:14" s="58" customFormat="1">
      <c r="A210" s="51"/>
      <c r="B210" s="51"/>
      <c r="C210" s="51"/>
      <c r="D210" s="51"/>
      <c r="E210" s="64"/>
      <c r="F210" s="65"/>
      <c r="G210" s="65"/>
      <c r="H210" s="65"/>
      <c r="I210" s="65"/>
      <c r="M210" s="286"/>
      <c r="N210" s="286"/>
    </row>
    <row r="211" spans="1:14" s="58" customFormat="1">
      <c r="A211" s="51"/>
      <c r="B211" s="51"/>
      <c r="C211" s="51"/>
      <c r="D211" s="51"/>
      <c r="E211" s="64"/>
      <c r="F211" s="65"/>
      <c r="G211" s="65"/>
      <c r="H211" s="65"/>
      <c r="I211" s="65"/>
      <c r="M211" s="286"/>
      <c r="N211" s="286"/>
    </row>
    <row r="212" spans="1:14" s="58" customFormat="1">
      <c r="A212" s="51"/>
      <c r="B212" s="51"/>
      <c r="C212" s="51"/>
      <c r="D212" s="51"/>
      <c r="E212" s="64"/>
      <c r="F212" s="65"/>
      <c r="G212" s="65"/>
      <c r="H212" s="65"/>
      <c r="I212" s="65"/>
      <c r="M212" s="286"/>
      <c r="N212" s="286"/>
    </row>
    <row r="213" spans="1:14" s="58" customFormat="1">
      <c r="A213" s="51"/>
      <c r="B213" s="51"/>
      <c r="C213" s="51"/>
      <c r="D213" s="51"/>
      <c r="E213" s="64"/>
      <c r="F213" s="65"/>
      <c r="G213" s="65"/>
      <c r="H213" s="65"/>
      <c r="I213" s="65"/>
      <c r="M213" s="286"/>
      <c r="N213" s="286"/>
    </row>
    <row r="214" spans="1:14" s="58" customFormat="1">
      <c r="A214" s="51"/>
      <c r="B214" s="51"/>
      <c r="C214" s="51"/>
      <c r="D214" s="51"/>
      <c r="E214" s="64"/>
      <c r="F214" s="65"/>
      <c r="G214" s="65"/>
      <c r="H214" s="65"/>
      <c r="I214" s="65"/>
      <c r="M214" s="286"/>
      <c r="N214" s="286"/>
    </row>
    <row r="215" spans="1:14" s="58" customFormat="1">
      <c r="A215" s="51"/>
      <c r="B215" s="51"/>
      <c r="C215" s="51"/>
      <c r="D215" s="51"/>
      <c r="E215" s="64"/>
      <c r="F215" s="65"/>
      <c r="G215" s="65"/>
      <c r="H215" s="65"/>
      <c r="I215" s="65"/>
      <c r="M215" s="286"/>
      <c r="N215" s="286"/>
    </row>
    <row r="216" spans="1:14" s="58" customFormat="1">
      <c r="A216" s="51"/>
      <c r="B216" s="51"/>
      <c r="C216" s="51"/>
      <c r="D216" s="51"/>
      <c r="E216" s="64"/>
      <c r="F216" s="65"/>
      <c r="G216" s="65"/>
      <c r="H216" s="65"/>
      <c r="I216" s="65"/>
      <c r="M216" s="286"/>
      <c r="N216" s="286"/>
    </row>
    <row r="217" spans="1:14" s="58" customFormat="1">
      <c r="A217" s="51"/>
      <c r="B217" s="51"/>
      <c r="C217" s="51"/>
      <c r="D217" s="51"/>
      <c r="E217" s="64"/>
      <c r="F217" s="65"/>
      <c r="G217" s="65"/>
      <c r="H217" s="65"/>
      <c r="I217" s="65"/>
      <c r="M217" s="286"/>
      <c r="N217" s="286"/>
    </row>
    <row r="218" spans="1:14" s="58" customFormat="1">
      <c r="A218" s="51"/>
      <c r="B218" s="51"/>
      <c r="C218" s="51"/>
      <c r="D218" s="51"/>
      <c r="E218" s="64"/>
      <c r="F218" s="65"/>
      <c r="G218" s="65"/>
      <c r="H218" s="65"/>
      <c r="I218" s="65"/>
      <c r="M218" s="286"/>
      <c r="N218" s="286"/>
    </row>
    <row r="219" spans="1:14" s="58" customFormat="1">
      <c r="A219" s="51"/>
      <c r="B219" s="51"/>
      <c r="C219" s="51"/>
      <c r="D219" s="51"/>
      <c r="E219" s="64"/>
      <c r="F219" s="65"/>
      <c r="G219" s="65"/>
      <c r="H219" s="65"/>
      <c r="I219" s="65"/>
      <c r="M219" s="286"/>
      <c r="N219" s="286"/>
    </row>
    <row r="220" spans="1:14" s="58" customFormat="1">
      <c r="A220" s="51"/>
      <c r="B220" s="51"/>
      <c r="C220" s="51"/>
      <c r="D220" s="51"/>
      <c r="E220" s="64"/>
      <c r="F220" s="65"/>
      <c r="G220" s="65"/>
      <c r="H220" s="65"/>
      <c r="I220" s="65"/>
      <c r="M220" s="286"/>
      <c r="N220" s="286"/>
    </row>
    <row r="221" spans="1:14" s="58" customFormat="1">
      <c r="A221" s="51"/>
      <c r="B221" s="51"/>
      <c r="C221" s="51"/>
      <c r="D221" s="51"/>
      <c r="E221" s="64"/>
      <c r="F221" s="65"/>
      <c r="G221" s="65"/>
      <c r="H221" s="65"/>
      <c r="I221" s="65"/>
      <c r="M221" s="286"/>
      <c r="N221" s="286"/>
    </row>
    <row r="222" spans="1:14" s="58" customFormat="1">
      <c r="A222" s="51"/>
      <c r="B222" s="51"/>
      <c r="C222" s="51"/>
      <c r="D222" s="51"/>
      <c r="E222" s="64"/>
      <c r="F222" s="65"/>
      <c r="G222" s="65"/>
      <c r="H222" s="65"/>
      <c r="I222" s="65"/>
      <c r="M222" s="286"/>
      <c r="N222" s="286"/>
    </row>
    <row r="223" spans="1:14" s="58" customFormat="1">
      <c r="A223" s="51"/>
      <c r="B223" s="51"/>
      <c r="C223" s="51"/>
      <c r="D223" s="51"/>
      <c r="E223" s="64"/>
      <c r="F223" s="65"/>
      <c r="G223" s="65"/>
      <c r="H223" s="65"/>
      <c r="I223" s="65"/>
      <c r="M223" s="286"/>
      <c r="N223" s="286"/>
    </row>
    <row r="224" spans="1:14" s="58" customFormat="1">
      <c r="A224" s="51"/>
      <c r="B224" s="51"/>
      <c r="C224" s="51"/>
      <c r="D224" s="51"/>
      <c r="E224" s="64"/>
      <c r="F224" s="65"/>
      <c r="G224" s="65"/>
      <c r="H224" s="65"/>
      <c r="I224" s="65"/>
      <c r="M224" s="286"/>
      <c r="N224" s="286"/>
    </row>
    <row r="225" spans="1:14" s="58" customFormat="1">
      <c r="A225" s="51"/>
      <c r="B225" s="51"/>
      <c r="C225" s="51"/>
      <c r="D225" s="51"/>
      <c r="E225" s="64"/>
      <c r="F225" s="65"/>
      <c r="G225" s="65"/>
      <c r="H225" s="65"/>
      <c r="I225" s="65"/>
      <c r="M225" s="286"/>
      <c r="N225" s="286"/>
    </row>
    <row r="226" spans="1:14" s="58" customFormat="1">
      <c r="A226" s="51"/>
      <c r="B226" s="51"/>
      <c r="C226" s="51"/>
      <c r="D226" s="51"/>
      <c r="E226" s="64"/>
      <c r="F226" s="65"/>
      <c r="G226" s="65"/>
      <c r="H226" s="65"/>
      <c r="I226" s="65"/>
      <c r="M226" s="286"/>
      <c r="N226" s="286"/>
    </row>
    <row r="227" spans="1:14" s="58" customFormat="1">
      <c r="A227" s="51"/>
      <c r="B227" s="51"/>
      <c r="C227" s="51"/>
      <c r="D227" s="51"/>
      <c r="E227" s="64"/>
      <c r="F227" s="65"/>
      <c r="G227" s="65"/>
      <c r="H227" s="65"/>
      <c r="I227" s="65"/>
      <c r="M227" s="286"/>
      <c r="N227" s="286"/>
    </row>
    <row r="228" spans="1:14" s="58" customFormat="1">
      <c r="A228" s="51"/>
      <c r="B228" s="51"/>
      <c r="C228" s="51"/>
      <c r="D228" s="51"/>
      <c r="E228" s="64"/>
      <c r="F228" s="65"/>
      <c r="G228" s="65"/>
      <c r="H228" s="65"/>
      <c r="I228" s="65"/>
      <c r="M228" s="286"/>
      <c r="N228" s="286"/>
    </row>
    <row r="229" spans="1:14" s="58" customFormat="1">
      <c r="A229" s="51"/>
      <c r="B229" s="51"/>
      <c r="C229" s="51"/>
      <c r="D229" s="51"/>
      <c r="E229" s="64"/>
      <c r="F229" s="65"/>
      <c r="G229" s="65"/>
      <c r="H229" s="65"/>
      <c r="I229" s="65"/>
      <c r="M229" s="286"/>
      <c r="N229" s="286"/>
    </row>
    <row r="230" spans="1:14" s="58" customFormat="1">
      <c r="A230" s="51"/>
      <c r="B230" s="51"/>
      <c r="C230" s="51"/>
      <c r="D230" s="51"/>
      <c r="E230" s="64"/>
      <c r="F230" s="65"/>
      <c r="G230" s="65"/>
      <c r="H230" s="65"/>
      <c r="I230" s="65"/>
      <c r="M230" s="286"/>
      <c r="N230" s="286"/>
    </row>
    <row r="231" spans="1:14" s="58" customFormat="1">
      <c r="A231" s="51"/>
      <c r="B231" s="51"/>
      <c r="C231" s="51"/>
      <c r="D231" s="51"/>
      <c r="E231" s="64"/>
      <c r="F231" s="65"/>
      <c r="G231" s="65"/>
      <c r="H231" s="65"/>
      <c r="I231" s="65"/>
      <c r="M231" s="286"/>
      <c r="N231" s="286"/>
    </row>
    <row r="232" spans="1:14" s="58" customFormat="1">
      <c r="A232" s="51"/>
      <c r="B232" s="51"/>
      <c r="C232" s="51"/>
      <c r="D232" s="51"/>
      <c r="E232" s="64"/>
      <c r="F232" s="65"/>
      <c r="G232" s="65"/>
      <c r="H232" s="65"/>
      <c r="I232" s="65"/>
      <c r="M232" s="286"/>
      <c r="N232" s="286"/>
    </row>
    <row r="233" spans="1:14" s="58" customFormat="1">
      <c r="A233" s="51"/>
      <c r="B233" s="51"/>
      <c r="C233" s="51"/>
      <c r="D233" s="51"/>
      <c r="E233" s="64"/>
      <c r="F233" s="65"/>
      <c r="G233" s="65"/>
      <c r="H233" s="65"/>
      <c r="I233" s="65"/>
      <c r="M233" s="286"/>
      <c r="N233" s="286"/>
    </row>
    <row r="234" spans="1:14" s="58" customFormat="1">
      <c r="A234" s="51"/>
      <c r="B234" s="51"/>
      <c r="C234" s="51"/>
      <c r="D234" s="51"/>
      <c r="E234" s="64"/>
      <c r="F234" s="65"/>
      <c r="G234" s="65"/>
      <c r="H234" s="65"/>
      <c r="I234" s="65"/>
      <c r="M234" s="286"/>
      <c r="N234" s="286"/>
    </row>
    <row r="235" spans="1:14" s="58" customFormat="1">
      <c r="A235" s="51"/>
      <c r="B235" s="51"/>
      <c r="C235" s="51"/>
      <c r="D235" s="51"/>
      <c r="E235" s="64"/>
      <c r="F235" s="65"/>
      <c r="G235" s="65"/>
      <c r="H235" s="65"/>
      <c r="I235" s="65"/>
      <c r="M235" s="286"/>
      <c r="N235" s="286"/>
    </row>
    <row r="236" spans="1:14" s="58" customFormat="1">
      <c r="A236" s="51"/>
      <c r="B236" s="51"/>
      <c r="C236" s="51"/>
      <c r="D236" s="51"/>
      <c r="E236" s="64"/>
      <c r="F236" s="65"/>
      <c r="G236" s="65"/>
      <c r="H236" s="65"/>
      <c r="I236" s="65"/>
      <c r="M236" s="286"/>
      <c r="N236" s="286"/>
    </row>
    <row r="237" spans="1:14" s="58" customFormat="1">
      <c r="A237" s="51"/>
      <c r="B237" s="51"/>
      <c r="C237" s="51"/>
      <c r="D237" s="51"/>
      <c r="E237" s="64"/>
      <c r="F237" s="65"/>
      <c r="G237" s="65"/>
      <c r="H237" s="65"/>
      <c r="I237" s="65"/>
      <c r="M237" s="286"/>
      <c r="N237" s="286"/>
    </row>
    <row r="238" spans="1:14" s="58" customFormat="1">
      <c r="A238" s="51"/>
      <c r="B238" s="51"/>
      <c r="C238" s="51"/>
      <c r="D238" s="51"/>
      <c r="E238" s="64"/>
      <c r="F238" s="65"/>
      <c r="G238" s="65"/>
      <c r="H238" s="65"/>
      <c r="I238" s="65"/>
      <c r="M238" s="286"/>
      <c r="N238" s="286"/>
    </row>
    <row r="239" spans="1:14" s="58" customFormat="1">
      <c r="A239" s="51"/>
      <c r="B239" s="51"/>
      <c r="C239" s="51"/>
      <c r="D239" s="51"/>
      <c r="E239" s="64"/>
      <c r="F239" s="65"/>
      <c r="G239" s="65"/>
      <c r="H239" s="65"/>
      <c r="I239" s="65"/>
      <c r="M239" s="286"/>
      <c r="N239" s="286"/>
    </row>
    <row r="240" spans="1:14" s="58" customFormat="1">
      <c r="A240" s="51"/>
      <c r="B240" s="51"/>
      <c r="C240" s="51"/>
      <c r="D240" s="51"/>
      <c r="E240" s="64"/>
      <c r="F240" s="65"/>
      <c r="G240" s="65"/>
      <c r="H240" s="65"/>
      <c r="I240" s="65"/>
      <c r="M240" s="286"/>
      <c r="N240" s="286"/>
    </row>
    <row r="241" spans="1:14" s="58" customFormat="1">
      <c r="A241" s="51"/>
      <c r="B241" s="51"/>
      <c r="C241" s="51"/>
      <c r="D241" s="51"/>
      <c r="E241" s="64"/>
      <c r="F241" s="65"/>
      <c r="G241" s="65"/>
      <c r="H241" s="65"/>
      <c r="I241" s="65"/>
      <c r="M241" s="286"/>
      <c r="N241" s="286"/>
    </row>
    <row r="242" spans="1:14" s="58" customFormat="1">
      <c r="A242" s="51"/>
      <c r="B242" s="51"/>
      <c r="C242" s="51"/>
      <c r="D242" s="51"/>
      <c r="E242" s="64"/>
      <c r="F242" s="65"/>
      <c r="G242" s="65"/>
      <c r="H242" s="65"/>
      <c r="I242" s="65"/>
      <c r="M242" s="286"/>
      <c r="N242" s="286"/>
    </row>
    <row r="243" spans="1:14" s="58" customFormat="1">
      <c r="A243" s="51"/>
      <c r="B243" s="51"/>
      <c r="C243" s="51"/>
      <c r="D243" s="51"/>
      <c r="E243" s="64"/>
      <c r="F243" s="65"/>
      <c r="G243" s="65"/>
      <c r="H243" s="65"/>
      <c r="I243" s="65"/>
      <c r="M243" s="286"/>
      <c r="N243" s="286"/>
    </row>
    <row r="244" spans="1:14" s="58" customFormat="1">
      <c r="A244" s="51"/>
      <c r="B244" s="51"/>
      <c r="C244" s="51"/>
      <c r="D244" s="51"/>
      <c r="E244" s="64"/>
      <c r="F244" s="65"/>
      <c r="G244" s="65"/>
      <c r="H244" s="65"/>
      <c r="I244" s="65"/>
      <c r="M244" s="286"/>
      <c r="N244" s="286"/>
    </row>
    <row r="245" spans="1:14" s="58" customFormat="1">
      <c r="A245" s="51"/>
      <c r="B245" s="51"/>
      <c r="C245" s="51"/>
      <c r="D245" s="51"/>
      <c r="E245" s="64"/>
      <c r="F245" s="65"/>
      <c r="G245" s="65"/>
      <c r="H245" s="65"/>
      <c r="I245" s="65"/>
      <c r="M245" s="286"/>
      <c r="N245" s="286"/>
    </row>
    <row r="246" spans="1:14" s="58" customFormat="1">
      <c r="A246" s="51"/>
      <c r="B246" s="51"/>
      <c r="C246" s="51"/>
      <c r="D246" s="51"/>
      <c r="E246" s="64"/>
      <c r="F246" s="65"/>
      <c r="G246" s="65"/>
      <c r="H246" s="65"/>
      <c r="I246" s="65"/>
      <c r="M246" s="286"/>
      <c r="N246" s="286"/>
    </row>
    <row r="247" spans="1:14" s="58" customFormat="1">
      <c r="A247" s="51"/>
      <c r="B247" s="51"/>
      <c r="C247" s="51"/>
      <c r="D247" s="51"/>
      <c r="E247" s="64"/>
      <c r="F247" s="65"/>
      <c r="G247" s="65"/>
      <c r="H247" s="65"/>
      <c r="I247" s="65"/>
      <c r="M247" s="286"/>
      <c r="N247" s="286"/>
    </row>
    <row r="248" spans="1:14" s="58" customFormat="1">
      <c r="A248" s="51"/>
      <c r="B248" s="51"/>
      <c r="C248" s="51"/>
      <c r="D248" s="51"/>
      <c r="E248" s="64"/>
      <c r="F248" s="65"/>
      <c r="G248" s="65"/>
      <c r="H248" s="65"/>
      <c r="I248" s="65"/>
      <c r="M248" s="286"/>
      <c r="N248" s="286"/>
    </row>
    <row r="249" spans="1:14" s="58" customFormat="1">
      <c r="A249" s="51"/>
      <c r="B249" s="51"/>
      <c r="C249" s="51"/>
      <c r="D249" s="51"/>
      <c r="E249" s="64"/>
      <c r="F249" s="65"/>
      <c r="G249" s="65"/>
      <c r="H249" s="65"/>
      <c r="I249" s="65"/>
      <c r="M249" s="286"/>
      <c r="N249" s="286"/>
    </row>
    <row r="250" spans="1:14" s="58" customFormat="1">
      <c r="A250" s="51"/>
      <c r="B250" s="51"/>
      <c r="C250" s="51"/>
      <c r="D250" s="51"/>
      <c r="E250" s="64"/>
      <c r="F250" s="65"/>
      <c r="G250" s="65"/>
      <c r="H250" s="65"/>
      <c r="I250" s="65"/>
      <c r="M250" s="286"/>
      <c r="N250" s="286"/>
    </row>
    <row r="251" spans="1:14" s="58" customFormat="1">
      <c r="A251" s="51"/>
      <c r="B251" s="51"/>
      <c r="C251" s="51"/>
      <c r="D251" s="51"/>
      <c r="E251" s="64"/>
      <c r="F251" s="65"/>
      <c r="G251" s="65"/>
      <c r="H251" s="65"/>
      <c r="I251" s="65"/>
      <c r="M251" s="286"/>
      <c r="N251" s="286"/>
    </row>
    <row r="252" spans="1:14" s="58" customFormat="1">
      <c r="A252" s="51"/>
      <c r="B252" s="51"/>
      <c r="C252" s="51"/>
      <c r="D252" s="51"/>
      <c r="E252" s="64"/>
      <c r="F252" s="65"/>
      <c r="G252" s="65"/>
      <c r="H252" s="65"/>
      <c r="I252" s="65"/>
      <c r="M252" s="286"/>
      <c r="N252" s="286"/>
    </row>
    <row r="253" spans="1:14" s="58" customFormat="1">
      <c r="A253" s="51"/>
      <c r="B253" s="51"/>
      <c r="C253" s="51"/>
      <c r="D253" s="51"/>
      <c r="E253" s="64"/>
      <c r="F253" s="65"/>
      <c r="G253" s="65"/>
      <c r="H253" s="65"/>
      <c r="I253" s="65"/>
      <c r="M253" s="286"/>
      <c r="N253" s="286"/>
    </row>
    <row r="254" spans="1:14" s="58" customFormat="1">
      <c r="A254" s="51"/>
      <c r="B254" s="51"/>
      <c r="C254" s="51"/>
      <c r="D254" s="51"/>
      <c r="E254" s="64"/>
      <c r="F254" s="65"/>
      <c r="G254" s="65"/>
      <c r="H254" s="65"/>
      <c r="I254" s="65"/>
      <c r="M254" s="286"/>
      <c r="N254" s="286"/>
    </row>
    <row r="255" spans="1:14" s="58" customFormat="1">
      <c r="A255" s="51"/>
      <c r="B255" s="51"/>
      <c r="C255" s="51"/>
      <c r="D255" s="51"/>
      <c r="E255" s="64"/>
      <c r="F255" s="65"/>
      <c r="G255" s="65"/>
      <c r="H255" s="65"/>
      <c r="I255" s="65"/>
      <c r="M255" s="286"/>
      <c r="N255" s="286"/>
    </row>
    <row r="256" spans="1:14" s="58" customFormat="1">
      <c r="A256" s="51"/>
      <c r="B256" s="51"/>
      <c r="C256" s="51"/>
      <c r="D256" s="51"/>
      <c r="E256" s="64"/>
      <c r="F256" s="65"/>
      <c r="G256" s="65"/>
      <c r="H256" s="65"/>
      <c r="I256" s="65"/>
      <c r="M256" s="286"/>
      <c r="N256" s="286"/>
    </row>
    <row r="257" spans="1:14" s="58" customFormat="1">
      <c r="A257" s="51"/>
      <c r="B257" s="51"/>
      <c r="C257" s="51"/>
      <c r="D257" s="51"/>
      <c r="E257" s="64"/>
      <c r="F257" s="65"/>
      <c r="G257" s="65"/>
      <c r="H257" s="65"/>
      <c r="I257" s="65"/>
      <c r="M257" s="286"/>
      <c r="N257" s="286"/>
    </row>
    <row r="258" spans="1:14" s="58" customFormat="1">
      <c r="A258" s="51"/>
      <c r="B258" s="51"/>
      <c r="C258" s="51"/>
      <c r="D258" s="51"/>
      <c r="E258" s="64"/>
      <c r="F258" s="65"/>
      <c r="G258" s="65"/>
      <c r="H258" s="65"/>
      <c r="I258" s="65"/>
      <c r="M258" s="286"/>
      <c r="N258" s="286"/>
    </row>
    <row r="259" spans="1:14" s="58" customFormat="1">
      <c r="A259" s="51"/>
      <c r="B259" s="51"/>
      <c r="C259" s="51"/>
      <c r="D259" s="51"/>
      <c r="E259" s="64"/>
      <c r="F259" s="65"/>
      <c r="G259" s="65"/>
      <c r="H259" s="65"/>
      <c r="I259" s="65"/>
      <c r="M259" s="286"/>
      <c r="N259" s="286"/>
    </row>
    <row r="260" spans="1:14" s="58" customFormat="1">
      <c r="A260" s="51"/>
      <c r="B260" s="51"/>
      <c r="C260" s="51"/>
      <c r="D260" s="51"/>
      <c r="E260" s="64"/>
      <c r="F260" s="65"/>
      <c r="G260" s="65"/>
      <c r="H260" s="65"/>
      <c r="I260" s="65"/>
      <c r="M260" s="286"/>
      <c r="N260" s="286"/>
    </row>
    <row r="261" spans="1:14" s="58" customFormat="1">
      <c r="A261" s="51"/>
      <c r="B261" s="51"/>
      <c r="C261" s="51"/>
      <c r="D261" s="51"/>
      <c r="E261" s="64"/>
      <c r="F261" s="65"/>
      <c r="G261" s="65"/>
      <c r="H261" s="65"/>
      <c r="I261" s="65"/>
      <c r="M261" s="286"/>
      <c r="N261" s="286"/>
    </row>
    <row r="262" spans="1:14" s="58" customFormat="1">
      <c r="A262" s="51"/>
      <c r="B262" s="51"/>
      <c r="C262" s="51"/>
      <c r="D262" s="51"/>
      <c r="E262" s="64"/>
      <c r="F262" s="65"/>
      <c r="G262" s="65"/>
      <c r="H262" s="65"/>
      <c r="I262" s="65"/>
      <c r="M262" s="286"/>
      <c r="N262" s="286"/>
    </row>
    <row r="263" spans="1:14" s="58" customFormat="1">
      <c r="A263" s="51"/>
      <c r="B263" s="51"/>
      <c r="C263" s="51"/>
      <c r="D263" s="51"/>
      <c r="E263" s="64"/>
      <c r="F263" s="65"/>
      <c r="G263" s="65"/>
      <c r="H263" s="65"/>
      <c r="I263" s="65"/>
      <c r="M263" s="286"/>
      <c r="N263" s="286"/>
    </row>
    <row r="264" spans="1:14" s="58" customFormat="1">
      <c r="A264" s="51"/>
      <c r="B264" s="51"/>
      <c r="C264" s="51"/>
      <c r="D264" s="51"/>
      <c r="E264" s="64"/>
      <c r="F264" s="65"/>
      <c r="G264" s="65"/>
      <c r="H264" s="65"/>
      <c r="I264" s="65"/>
      <c r="M264" s="286"/>
      <c r="N264" s="286"/>
    </row>
    <row r="265" spans="1:14" s="58" customFormat="1">
      <c r="A265" s="51"/>
      <c r="B265" s="51"/>
      <c r="C265" s="51"/>
      <c r="D265" s="51"/>
      <c r="E265" s="64"/>
      <c r="F265" s="65"/>
      <c r="G265" s="65"/>
      <c r="H265" s="65"/>
      <c r="I265" s="65"/>
      <c r="M265" s="286"/>
      <c r="N265" s="286"/>
    </row>
    <row r="266" spans="1:14" s="58" customFormat="1">
      <c r="A266" s="51"/>
      <c r="B266" s="51"/>
      <c r="C266" s="51"/>
      <c r="D266" s="51"/>
      <c r="E266" s="64"/>
      <c r="F266" s="65"/>
      <c r="G266" s="65"/>
      <c r="H266" s="65"/>
      <c r="I266" s="65"/>
      <c r="M266" s="286"/>
      <c r="N266" s="286"/>
    </row>
    <row r="267" spans="1:14" s="58" customFormat="1">
      <c r="A267" s="51"/>
      <c r="B267" s="51"/>
      <c r="C267" s="51"/>
      <c r="D267" s="51"/>
      <c r="E267" s="64"/>
      <c r="F267" s="65"/>
      <c r="G267" s="65"/>
      <c r="H267" s="65"/>
      <c r="I267" s="65"/>
      <c r="M267" s="286"/>
      <c r="N267" s="286"/>
    </row>
    <row r="268" spans="1:14" s="58" customFormat="1">
      <c r="A268" s="51"/>
      <c r="B268" s="51"/>
      <c r="C268" s="51"/>
      <c r="D268" s="51"/>
      <c r="E268" s="64"/>
      <c r="F268" s="65"/>
      <c r="G268" s="65"/>
      <c r="H268" s="65"/>
      <c r="I268" s="65"/>
      <c r="M268" s="286"/>
      <c r="N268" s="286"/>
    </row>
    <row r="269" spans="1:14" s="58" customFormat="1">
      <c r="A269" s="51"/>
      <c r="B269" s="51"/>
      <c r="C269" s="51"/>
      <c r="D269" s="51"/>
      <c r="E269" s="64"/>
      <c r="F269" s="65"/>
      <c r="G269" s="65"/>
      <c r="H269" s="65"/>
      <c r="I269" s="65"/>
      <c r="M269" s="286"/>
      <c r="N269" s="286"/>
    </row>
    <row r="270" spans="1:14" s="58" customFormat="1">
      <c r="A270" s="51"/>
      <c r="B270" s="51"/>
      <c r="C270" s="51"/>
      <c r="D270" s="51"/>
      <c r="E270" s="64"/>
      <c r="F270" s="65"/>
      <c r="G270" s="65"/>
      <c r="H270" s="65"/>
      <c r="I270" s="65"/>
      <c r="M270" s="286"/>
      <c r="N270" s="286"/>
    </row>
    <row r="271" spans="1:14" s="58" customFormat="1">
      <c r="A271" s="51"/>
      <c r="B271" s="51"/>
      <c r="C271" s="51"/>
      <c r="D271" s="51"/>
      <c r="E271" s="64"/>
      <c r="F271" s="65"/>
      <c r="G271" s="65"/>
      <c r="H271" s="65"/>
      <c r="I271" s="65"/>
      <c r="M271" s="286"/>
      <c r="N271" s="286"/>
    </row>
    <row r="272" spans="1:14" s="58" customFormat="1">
      <c r="A272" s="51"/>
      <c r="B272" s="51"/>
      <c r="C272" s="51"/>
      <c r="D272" s="51"/>
      <c r="E272" s="64"/>
      <c r="F272" s="65"/>
      <c r="G272" s="65"/>
      <c r="H272" s="65"/>
      <c r="I272" s="65"/>
      <c r="M272" s="286"/>
      <c r="N272" s="286"/>
    </row>
    <row r="273" spans="1:14" s="58" customFormat="1">
      <c r="A273" s="51"/>
      <c r="B273" s="51"/>
      <c r="C273" s="51"/>
      <c r="D273" s="51"/>
      <c r="E273" s="64"/>
      <c r="F273" s="65"/>
      <c r="G273" s="65"/>
      <c r="H273" s="65"/>
      <c r="I273" s="65"/>
      <c r="M273" s="286"/>
      <c r="N273" s="286"/>
    </row>
    <row r="274" spans="1:14" s="58" customFormat="1">
      <c r="A274" s="51"/>
      <c r="B274" s="51"/>
      <c r="C274" s="51"/>
      <c r="D274" s="51"/>
      <c r="E274" s="64"/>
      <c r="F274" s="65"/>
      <c r="G274" s="65"/>
      <c r="H274" s="65"/>
      <c r="I274" s="65"/>
      <c r="M274" s="286"/>
      <c r="N274" s="286"/>
    </row>
    <row r="275" spans="1:14" s="58" customFormat="1">
      <c r="A275" s="51"/>
      <c r="B275" s="51"/>
      <c r="C275" s="51"/>
      <c r="D275" s="51"/>
      <c r="E275" s="64"/>
      <c r="F275" s="65"/>
      <c r="G275" s="65"/>
      <c r="H275" s="65"/>
      <c r="I275" s="65"/>
      <c r="M275" s="286"/>
      <c r="N275" s="286"/>
    </row>
    <row r="276" spans="1:14" s="58" customFormat="1">
      <c r="A276" s="51"/>
      <c r="B276" s="51"/>
      <c r="C276" s="51"/>
      <c r="D276" s="51"/>
      <c r="E276" s="64"/>
      <c r="F276" s="65"/>
      <c r="G276" s="65"/>
      <c r="H276" s="65"/>
      <c r="I276" s="65"/>
      <c r="M276" s="286"/>
      <c r="N276" s="286"/>
    </row>
    <row r="277" spans="1:14" s="58" customFormat="1">
      <c r="A277" s="51"/>
      <c r="B277" s="51"/>
      <c r="C277" s="51"/>
      <c r="D277" s="51"/>
      <c r="E277" s="64"/>
      <c r="F277" s="65"/>
      <c r="G277" s="65"/>
      <c r="H277" s="65"/>
      <c r="I277" s="65"/>
      <c r="M277" s="286"/>
      <c r="N277" s="286"/>
    </row>
    <row r="278" spans="1:14" s="58" customFormat="1">
      <c r="A278" s="51"/>
      <c r="B278" s="51"/>
      <c r="C278" s="51"/>
      <c r="D278" s="51"/>
      <c r="E278" s="64"/>
      <c r="F278" s="65"/>
      <c r="G278" s="65"/>
      <c r="H278" s="65"/>
      <c r="I278" s="65"/>
      <c r="M278" s="286"/>
      <c r="N278" s="286"/>
    </row>
    <row r="279" spans="1:14" s="58" customFormat="1">
      <c r="A279" s="51"/>
      <c r="B279" s="51"/>
      <c r="C279" s="51"/>
      <c r="D279" s="51"/>
      <c r="E279" s="64"/>
      <c r="F279" s="65"/>
      <c r="G279" s="65"/>
      <c r="H279" s="65"/>
      <c r="I279" s="65"/>
      <c r="M279" s="286"/>
      <c r="N279" s="286"/>
    </row>
    <row r="280" spans="1:14" s="58" customFormat="1">
      <c r="A280" s="51"/>
      <c r="B280" s="51"/>
      <c r="C280" s="51"/>
      <c r="D280" s="51"/>
      <c r="E280" s="64"/>
      <c r="F280" s="65"/>
      <c r="G280" s="65"/>
      <c r="H280" s="65"/>
      <c r="I280" s="65"/>
      <c r="M280" s="286"/>
      <c r="N280" s="286"/>
    </row>
    <row r="281" spans="1:14" s="58" customFormat="1">
      <c r="A281" s="51"/>
      <c r="B281" s="51"/>
      <c r="C281" s="51"/>
      <c r="D281" s="51"/>
      <c r="E281" s="64"/>
      <c r="F281" s="65"/>
      <c r="G281" s="65"/>
      <c r="H281" s="65"/>
      <c r="I281" s="65"/>
      <c r="M281" s="286"/>
      <c r="N281" s="286"/>
    </row>
    <row r="282" spans="1:14" s="58" customFormat="1">
      <c r="A282" s="51"/>
      <c r="B282" s="51"/>
      <c r="C282" s="51"/>
      <c r="D282" s="51"/>
      <c r="E282" s="64"/>
      <c r="F282" s="65"/>
      <c r="G282" s="65"/>
      <c r="H282" s="65"/>
      <c r="I282" s="65"/>
      <c r="M282" s="286"/>
      <c r="N282" s="286"/>
    </row>
    <row r="283" spans="1:14" s="58" customFormat="1">
      <c r="A283" s="51"/>
      <c r="B283" s="51"/>
      <c r="C283" s="51"/>
      <c r="D283" s="51"/>
      <c r="E283" s="64"/>
      <c r="F283" s="65"/>
      <c r="G283" s="65"/>
      <c r="H283" s="65"/>
      <c r="I283" s="65"/>
      <c r="M283" s="286"/>
      <c r="N283" s="286"/>
    </row>
    <row r="284" spans="1:14" s="58" customFormat="1">
      <c r="A284" s="51"/>
      <c r="B284" s="51"/>
      <c r="C284" s="51"/>
      <c r="D284" s="51"/>
      <c r="E284" s="64"/>
      <c r="F284" s="65"/>
      <c r="G284" s="65"/>
      <c r="H284" s="65"/>
      <c r="I284" s="65"/>
      <c r="M284" s="286"/>
      <c r="N284" s="286"/>
    </row>
    <row r="285" spans="1:14" s="58" customFormat="1">
      <c r="A285" s="51"/>
      <c r="B285" s="51"/>
      <c r="C285" s="51"/>
      <c r="D285" s="51"/>
      <c r="E285" s="64"/>
      <c r="F285" s="65"/>
      <c r="G285" s="65"/>
      <c r="H285" s="65"/>
      <c r="I285" s="65"/>
      <c r="M285" s="286"/>
      <c r="N285" s="286"/>
    </row>
    <row r="286" spans="1:14" s="58" customFormat="1">
      <c r="A286" s="51"/>
      <c r="B286" s="51"/>
      <c r="C286" s="51"/>
      <c r="D286" s="51"/>
      <c r="E286" s="64"/>
      <c r="F286" s="65"/>
      <c r="G286" s="65"/>
      <c r="H286" s="65"/>
      <c r="I286" s="65"/>
      <c r="M286" s="286"/>
      <c r="N286" s="286"/>
    </row>
    <row r="287" spans="1:14" s="58" customFormat="1">
      <c r="A287" s="51"/>
      <c r="B287" s="51"/>
      <c r="C287" s="51"/>
      <c r="D287" s="51"/>
      <c r="E287" s="64"/>
      <c r="F287" s="65"/>
      <c r="G287" s="65"/>
      <c r="H287" s="65"/>
      <c r="I287" s="65"/>
      <c r="M287" s="286"/>
      <c r="N287" s="286"/>
    </row>
    <row r="288" spans="1:14" s="58" customFormat="1">
      <c r="A288" s="51"/>
      <c r="B288" s="51"/>
      <c r="C288" s="51"/>
      <c r="D288" s="51"/>
      <c r="E288" s="64"/>
      <c r="F288" s="65"/>
      <c r="G288" s="65"/>
      <c r="H288" s="65"/>
      <c r="I288" s="65"/>
      <c r="M288" s="286"/>
      <c r="N288" s="286"/>
    </row>
    <row r="289" spans="1:14" s="58" customFormat="1">
      <c r="A289" s="51"/>
      <c r="B289" s="51"/>
      <c r="C289" s="51"/>
      <c r="D289" s="51"/>
      <c r="E289" s="64"/>
      <c r="F289" s="65"/>
      <c r="G289" s="65"/>
      <c r="H289" s="65"/>
      <c r="I289" s="65"/>
      <c r="M289" s="286"/>
      <c r="N289" s="286"/>
    </row>
    <row r="290" spans="1:14" s="58" customFormat="1">
      <c r="A290" s="51"/>
      <c r="B290" s="51"/>
      <c r="C290" s="51"/>
      <c r="D290" s="51"/>
      <c r="E290" s="64"/>
      <c r="F290" s="65"/>
      <c r="G290" s="65"/>
      <c r="H290" s="65"/>
      <c r="I290" s="65"/>
      <c r="M290" s="286"/>
      <c r="N290" s="286"/>
    </row>
    <row r="291" spans="1:14" s="58" customFormat="1">
      <c r="A291" s="51"/>
      <c r="B291" s="51"/>
      <c r="C291" s="51"/>
      <c r="D291" s="51"/>
      <c r="E291" s="64"/>
      <c r="F291" s="65"/>
      <c r="G291" s="65"/>
      <c r="H291" s="65"/>
      <c r="I291" s="65"/>
      <c r="M291" s="286"/>
      <c r="N291" s="286"/>
    </row>
    <row r="292" spans="1:14" s="58" customFormat="1">
      <c r="A292" s="51"/>
      <c r="B292" s="51"/>
      <c r="C292" s="51"/>
      <c r="D292" s="51"/>
      <c r="E292" s="64"/>
      <c r="F292" s="65"/>
      <c r="G292" s="65"/>
      <c r="H292" s="65"/>
      <c r="I292" s="65"/>
      <c r="M292" s="286"/>
      <c r="N292" s="286"/>
    </row>
    <row r="293" spans="1:14" s="58" customFormat="1">
      <c r="A293" s="51"/>
      <c r="B293" s="51"/>
      <c r="C293" s="51"/>
      <c r="D293" s="51"/>
      <c r="E293" s="64"/>
      <c r="F293" s="65"/>
      <c r="G293" s="65"/>
      <c r="H293" s="65"/>
      <c r="I293" s="65"/>
      <c r="M293" s="286"/>
      <c r="N293" s="286"/>
    </row>
    <row r="294" spans="1:14" s="58" customFormat="1">
      <c r="A294" s="51"/>
      <c r="B294" s="51"/>
      <c r="C294" s="51"/>
      <c r="D294" s="51"/>
      <c r="E294" s="64"/>
      <c r="F294" s="65"/>
      <c r="G294" s="65"/>
      <c r="H294" s="65"/>
      <c r="I294" s="65"/>
      <c r="M294" s="286"/>
      <c r="N294" s="286"/>
    </row>
    <row r="295" spans="1:14" s="58" customFormat="1">
      <c r="A295" s="51"/>
      <c r="B295" s="51"/>
      <c r="C295" s="51"/>
      <c r="D295" s="51"/>
      <c r="E295" s="64"/>
      <c r="F295" s="65"/>
      <c r="G295" s="65"/>
      <c r="H295" s="65"/>
      <c r="I295" s="65"/>
      <c r="M295" s="286"/>
      <c r="N295" s="286"/>
    </row>
    <row r="296" spans="1:14" s="58" customFormat="1">
      <c r="A296" s="51"/>
      <c r="B296" s="51"/>
      <c r="C296" s="51"/>
      <c r="D296" s="51"/>
      <c r="E296" s="64"/>
      <c r="F296" s="65"/>
      <c r="G296" s="65"/>
      <c r="H296" s="65"/>
      <c r="I296" s="65"/>
      <c r="M296" s="286"/>
      <c r="N296" s="286"/>
    </row>
    <row r="297" spans="1:14" s="58" customFormat="1">
      <c r="A297" s="51"/>
      <c r="B297" s="51"/>
      <c r="C297" s="51"/>
      <c r="D297" s="51"/>
      <c r="E297" s="64"/>
      <c r="F297" s="65"/>
      <c r="G297" s="65"/>
      <c r="H297" s="65"/>
      <c r="I297" s="65"/>
      <c r="M297" s="286"/>
      <c r="N297" s="286"/>
    </row>
    <row r="298" spans="1:14" s="58" customFormat="1">
      <c r="A298" s="51"/>
      <c r="B298" s="51"/>
      <c r="C298" s="51"/>
      <c r="D298" s="51"/>
      <c r="E298" s="64"/>
      <c r="F298" s="65"/>
      <c r="G298" s="65"/>
      <c r="H298" s="65"/>
      <c r="I298" s="65"/>
      <c r="M298" s="286"/>
      <c r="N298" s="286"/>
    </row>
    <row r="299" spans="1:14" s="58" customFormat="1">
      <c r="A299" s="51"/>
      <c r="B299" s="51"/>
      <c r="C299" s="51"/>
      <c r="D299" s="51"/>
      <c r="E299" s="64"/>
      <c r="F299" s="65"/>
      <c r="G299" s="65"/>
      <c r="H299" s="65"/>
      <c r="I299" s="65"/>
      <c r="M299" s="286"/>
      <c r="N299" s="286"/>
    </row>
    <row r="300" spans="1:14" s="58" customFormat="1">
      <c r="A300" s="51"/>
      <c r="B300" s="51"/>
      <c r="C300" s="51"/>
      <c r="D300" s="51"/>
      <c r="E300" s="64"/>
      <c r="F300" s="65"/>
      <c r="G300" s="65"/>
      <c r="H300" s="65"/>
      <c r="I300" s="65"/>
      <c r="M300" s="286"/>
      <c r="N300" s="286"/>
    </row>
    <row r="301" spans="1:14" s="58" customFormat="1">
      <c r="A301" s="51"/>
      <c r="B301" s="51"/>
      <c r="C301" s="51"/>
      <c r="D301" s="51"/>
      <c r="E301" s="64"/>
      <c r="F301" s="65"/>
      <c r="G301" s="65"/>
      <c r="H301" s="65"/>
      <c r="I301" s="65"/>
      <c r="M301" s="286"/>
      <c r="N301" s="286"/>
    </row>
    <row r="302" spans="1:14" s="58" customFormat="1">
      <c r="A302" s="51"/>
      <c r="B302" s="51"/>
      <c r="C302" s="51"/>
      <c r="D302" s="51"/>
      <c r="E302" s="64"/>
      <c r="F302" s="65"/>
      <c r="G302" s="65"/>
      <c r="H302" s="65"/>
      <c r="I302" s="65"/>
      <c r="M302" s="286"/>
      <c r="N302" s="286"/>
    </row>
    <row r="303" spans="1:14" s="58" customFormat="1">
      <c r="A303" s="51"/>
      <c r="B303" s="51"/>
      <c r="C303" s="51"/>
      <c r="D303" s="51"/>
      <c r="E303" s="64"/>
      <c r="F303" s="65"/>
      <c r="G303" s="65"/>
      <c r="H303" s="65"/>
      <c r="I303" s="65"/>
      <c r="M303" s="286"/>
      <c r="N303" s="286"/>
    </row>
    <row r="304" spans="1:14" s="58" customFormat="1">
      <c r="A304" s="51"/>
      <c r="B304" s="51"/>
      <c r="C304" s="51"/>
      <c r="D304" s="51"/>
      <c r="E304" s="64"/>
      <c r="F304" s="65"/>
      <c r="G304" s="65"/>
      <c r="H304" s="65"/>
      <c r="I304" s="65"/>
      <c r="M304" s="286"/>
      <c r="N304" s="286"/>
    </row>
    <row r="305" spans="1:14" s="58" customFormat="1">
      <c r="A305" s="51"/>
      <c r="B305" s="51"/>
      <c r="C305" s="51"/>
      <c r="D305" s="51"/>
      <c r="E305" s="64"/>
      <c r="F305" s="65"/>
      <c r="G305" s="65"/>
      <c r="H305" s="65"/>
      <c r="I305" s="65"/>
      <c r="M305" s="286"/>
      <c r="N305" s="286"/>
    </row>
    <row r="306" spans="1:14" s="58" customFormat="1">
      <c r="A306" s="51"/>
      <c r="B306" s="51"/>
      <c r="C306" s="51"/>
      <c r="D306" s="51"/>
      <c r="E306" s="64"/>
      <c r="F306" s="65"/>
      <c r="G306" s="65"/>
      <c r="H306" s="65"/>
      <c r="I306" s="65"/>
      <c r="M306" s="286"/>
      <c r="N306" s="286"/>
    </row>
    <row r="307" spans="1:14" s="58" customFormat="1">
      <c r="A307" s="51"/>
      <c r="B307" s="51"/>
      <c r="C307" s="51"/>
      <c r="D307" s="51"/>
      <c r="E307" s="64"/>
      <c r="F307" s="65"/>
      <c r="G307" s="65"/>
      <c r="H307" s="65"/>
      <c r="I307" s="65"/>
      <c r="M307" s="286"/>
      <c r="N307" s="286"/>
    </row>
    <row r="308" spans="1:14" s="58" customFormat="1">
      <c r="A308" s="51"/>
      <c r="B308" s="51"/>
      <c r="C308" s="51"/>
      <c r="D308" s="51"/>
      <c r="E308" s="64"/>
      <c r="F308" s="65"/>
      <c r="G308" s="65"/>
      <c r="H308" s="65"/>
      <c r="I308" s="65"/>
      <c r="M308" s="286"/>
      <c r="N308" s="286"/>
    </row>
    <row r="309" spans="1:14" s="58" customFormat="1">
      <c r="A309" s="51"/>
      <c r="B309" s="51"/>
      <c r="C309" s="51"/>
      <c r="D309" s="51"/>
      <c r="E309" s="64"/>
      <c r="F309" s="65"/>
      <c r="G309" s="65"/>
      <c r="H309" s="65"/>
      <c r="I309" s="65"/>
      <c r="M309" s="286"/>
      <c r="N309" s="286"/>
    </row>
    <row r="310" spans="1:14" s="58" customFormat="1">
      <c r="A310" s="51"/>
      <c r="B310" s="51"/>
      <c r="C310" s="51"/>
      <c r="D310" s="51"/>
      <c r="E310" s="64"/>
      <c r="F310" s="65"/>
      <c r="G310" s="65"/>
      <c r="H310" s="65"/>
      <c r="I310" s="65"/>
      <c r="M310" s="286"/>
      <c r="N310" s="286"/>
    </row>
    <row r="311" spans="1:14" s="58" customFormat="1">
      <c r="A311" s="51"/>
      <c r="B311" s="51"/>
      <c r="C311" s="51"/>
      <c r="D311" s="51"/>
      <c r="E311" s="64"/>
      <c r="F311" s="65"/>
      <c r="G311" s="65"/>
      <c r="H311" s="65"/>
      <c r="I311" s="65"/>
      <c r="M311" s="286"/>
      <c r="N311" s="286"/>
    </row>
    <row r="312" spans="1:14" s="58" customFormat="1">
      <c r="A312" s="51"/>
      <c r="B312" s="51"/>
      <c r="C312" s="51"/>
      <c r="D312" s="51"/>
      <c r="E312" s="64"/>
      <c r="F312" s="65"/>
      <c r="G312" s="65"/>
      <c r="H312" s="65"/>
      <c r="I312" s="65"/>
      <c r="M312" s="286"/>
      <c r="N312" s="286"/>
    </row>
    <row r="313" spans="1:14" s="58" customFormat="1">
      <c r="A313" s="51"/>
      <c r="B313" s="51"/>
      <c r="C313" s="51"/>
      <c r="D313" s="51"/>
      <c r="E313" s="64"/>
      <c r="F313" s="65"/>
      <c r="G313" s="65"/>
      <c r="H313" s="65"/>
      <c r="I313" s="65"/>
      <c r="M313" s="286"/>
      <c r="N313" s="286"/>
    </row>
    <row r="314" spans="1:14" s="58" customFormat="1">
      <c r="A314" s="51"/>
      <c r="B314" s="51"/>
      <c r="C314" s="51"/>
      <c r="D314" s="51"/>
      <c r="E314" s="64"/>
      <c r="F314" s="65"/>
      <c r="G314" s="65"/>
      <c r="H314" s="65"/>
      <c r="I314" s="65"/>
      <c r="M314" s="286"/>
      <c r="N314" s="286"/>
    </row>
    <row r="315" spans="1:14" s="58" customFormat="1">
      <c r="A315" s="51"/>
      <c r="B315" s="51"/>
      <c r="C315" s="51"/>
      <c r="D315" s="51"/>
      <c r="E315" s="64"/>
      <c r="F315" s="65"/>
      <c r="G315" s="65"/>
      <c r="H315" s="65"/>
      <c r="I315" s="65"/>
      <c r="M315" s="286"/>
      <c r="N315" s="286"/>
    </row>
    <row r="316" spans="1:14" s="58" customFormat="1">
      <c r="A316" s="51"/>
      <c r="B316" s="51"/>
      <c r="C316" s="51"/>
      <c r="D316" s="51"/>
      <c r="E316" s="64"/>
      <c r="F316" s="65"/>
      <c r="G316" s="65"/>
      <c r="H316" s="65"/>
      <c r="I316" s="65"/>
      <c r="M316" s="286"/>
      <c r="N316" s="286"/>
    </row>
    <row r="317" spans="1:14" s="58" customFormat="1">
      <c r="A317" s="51"/>
      <c r="B317" s="51"/>
      <c r="C317" s="51"/>
      <c r="D317" s="51"/>
      <c r="E317" s="64"/>
      <c r="F317" s="65"/>
      <c r="G317" s="65"/>
      <c r="H317" s="65"/>
      <c r="I317" s="65"/>
      <c r="M317" s="286"/>
      <c r="N317" s="286"/>
    </row>
    <row r="318" spans="1:14" s="58" customFormat="1">
      <c r="A318" s="51"/>
      <c r="B318" s="51"/>
      <c r="C318" s="51"/>
      <c r="D318" s="51"/>
      <c r="E318" s="64"/>
      <c r="F318" s="65"/>
      <c r="G318" s="65"/>
      <c r="H318" s="65"/>
      <c r="I318" s="65"/>
      <c r="M318" s="286"/>
      <c r="N318" s="286"/>
    </row>
    <row r="319" spans="1:14" s="58" customFormat="1">
      <c r="A319" s="51"/>
      <c r="B319" s="51"/>
      <c r="C319" s="51"/>
      <c r="D319" s="51"/>
      <c r="E319" s="64"/>
      <c r="F319" s="65"/>
      <c r="G319" s="65"/>
      <c r="H319" s="65"/>
      <c r="I319" s="65"/>
      <c r="M319" s="286"/>
      <c r="N319" s="286"/>
    </row>
    <row r="320" spans="1:14" s="58" customFormat="1">
      <c r="A320" s="51"/>
      <c r="B320" s="51"/>
      <c r="C320" s="51"/>
      <c r="D320" s="51"/>
      <c r="E320" s="64"/>
      <c r="F320" s="65"/>
      <c r="G320" s="65"/>
      <c r="H320" s="65"/>
      <c r="I320" s="65"/>
      <c r="M320" s="286"/>
      <c r="N320" s="286"/>
    </row>
    <row r="321" spans="1:14" s="58" customFormat="1">
      <c r="A321" s="51"/>
      <c r="B321" s="51"/>
      <c r="C321" s="51"/>
      <c r="D321" s="51"/>
      <c r="E321" s="64"/>
      <c r="F321" s="65"/>
      <c r="G321" s="65"/>
      <c r="H321" s="65"/>
      <c r="I321" s="65"/>
      <c r="M321" s="286"/>
      <c r="N321" s="286"/>
    </row>
    <row r="322" spans="1:14" s="58" customFormat="1">
      <c r="A322" s="51"/>
      <c r="B322" s="51"/>
      <c r="C322" s="51"/>
      <c r="D322" s="51"/>
      <c r="E322" s="64"/>
      <c r="F322" s="65"/>
      <c r="G322" s="65"/>
      <c r="H322" s="65"/>
      <c r="I322" s="65"/>
      <c r="M322" s="286"/>
      <c r="N322" s="286"/>
    </row>
    <row r="323" spans="1:14" s="58" customFormat="1">
      <c r="A323" s="51"/>
      <c r="B323" s="51"/>
      <c r="C323" s="51"/>
      <c r="D323" s="51"/>
      <c r="E323" s="64"/>
      <c r="F323" s="65"/>
      <c r="G323" s="65"/>
      <c r="H323" s="65"/>
      <c r="I323" s="65"/>
      <c r="M323" s="286"/>
      <c r="N323" s="286"/>
    </row>
    <row r="324" spans="1:14" s="58" customFormat="1">
      <c r="A324" s="51"/>
      <c r="B324" s="51"/>
      <c r="C324" s="51"/>
      <c r="D324" s="51"/>
      <c r="E324" s="64"/>
      <c r="F324" s="65"/>
      <c r="G324" s="65"/>
      <c r="H324" s="65"/>
      <c r="I324" s="65"/>
      <c r="M324" s="286"/>
      <c r="N324" s="286"/>
    </row>
    <row r="325" spans="1:14" s="58" customFormat="1">
      <c r="A325" s="51"/>
      <c r="B325" s="51"/>
      <c r="C325" s="51"/>
      <c r="D325" s="51"/>
      <c r="E325" s="64"/>
      <c r="F325" s="65"/>
      <c r="G325" s="65"/>
      <c r="H325" s="65"/>
      <c r="I325" s="65"/>
      <c r="M325" s="286"/>
      <c r="N325" s="286"/>
    </row>
    <row r="326" spans="1:14" s="58" customFormat="1">
      <c r="A326" s="51"/>
      <c r="B326" s="51"/>
      <c r="C326" s="51"/>
      <c r="D326" s="51"/>
      <c r="E326" s="64"/>
      <c r="F326" s="65"/>
      <c r="G326" s="65"/>
      <c r="H326" s="65"/>
      <c r="I326" s="65"/>
      <c r="M326" s="286"/>
      <c r="N326" s="286"/>
    </row>
    <row r="327" spans="1:14" s="58" customFormat="1">
      <c r="A327" s="51"/>
      <c r="B327" s="51"/>
      <c r="C327" s="51"/>
      <c r="D327" s="51"/>
      <c r="E327" s="64"/>
      <c r="F327" s="65"/>
      <c r="G327" s="65"/>
      <c r="H327" s="65"/>
      <c r="I327" s="65"/>
      <c r="M327" s="286"/>
      <c r="N327" s="286"/>
    </row>
    <row r="328" spans="1:14" s="58" customFormat="1">
      <c r="A328" s="51"/>
      <c r="B328" s="51"/>
      <c r="C328" s="51"/>
      <c r="D328" s="51"/>
      <c r="E328" s="64"/>
      <c r="F328" s="65"/>
      <c r="G328" s="65"/>
      <c r="H328" s="65"/>
      <c r="I328" s="65"/>
      <c r="M328" s="286"/>
      <c r="N328" s="286"/>
    </row>
    <row r="329" spans="1:14" s="58" customFormat="1">
      <c r="A329" s="51"/>
      <c r="B329" s="51"/>
      <c r="C329" s="51"/>
      <c r="D329" s="51"/>
      <c r="E329" s="64"/>
      <c r="F329" s="65"/>
      <c r="G329" s="65"/>
      <c r="H329" s="65"/>
      <c r="I329" s="65"/>
      <c r="M329" s="286"/>
      <c r="N329" s="286"/>
    </row>
    <row r="330" spans="1:14" s="58" customFormat="1">
      <c r="A330" s="51"/>
      <c r="B330" s="51"/>
      <c r="C330" s="51"/>
      <c r="D330" s="51"/>
      <c r="E330" s="64"/>
      <c r="F330" s="65"/>
      <c r="G330" s="65"/>
      <c r="H330" s="65"/>
      <c r="I330" s="65"/>
      <c r="M330" s="286"/>
      <c r="N330" s="286"/>
    </row>
    <row r="331" spans="1:14" s="58" customFormat="1">
      <c r="A331" s="51"/>
      <c r="B331" s="51"/>
      <c r="C331" s="51"/>
      <c r="D331" s="51"/>
      <c r="E331" s="64"/>
      <c r="F331" s="65"/>
      <c r="G331" s="65"/>
      <c r="H331" s="65"/>
      <c r="I331" s="65"/>
      <c r="M331" s="286"/>
      <c r="N331" s="286"/>
    </row>
    <row r="332" spans="1:14" s="58" customFormat="1">
      <c r="A332" s="51"/>
      <c r="B332" s="51"/>
      <c r="C332" s="51"/>
      <c r="D332" s="51"/>
      <c r="E332" s="64"/>
      <c r="F332" s="65"/>
      <c r="G332" s="65"/>
      <c r="H332" s="65"/>
      <c r="I332" s="65"/>
      <c r="M332" s="286"/>
      <c r="N332" s="286"/>
    </row>
    <row r="333" spans="1:14" s="58" customFormat="1">
      <c r="A333" s="51"/>
      <c r="B333" s="51"/>
      <c r="C333" s="51"/>
      <c r="D333" s="51"/>
      <c r="E333" s="64"/>
      <c r="F333" s="65"/>
      <c r="G333" s="65"/>
      <c r="H333" s="65"/>
      <c r="I333" s="65"/>
      <c r="M333" s="286"/>
      <c r="N333" s="286"/>
    </row>
    <row r="334" spans="1:14" s="58" customFormat="1">
      <c r="A334" s="51"/>
      <c r="B334" s="51"/>
      <c r="C334" s="51"/>
      <c r="D334" s="51"/>
      <c r="E334" s="64"/>
      <c r="F334" s="65"/>
      <c r="G334" s="65"/>
      <c r="H334" s="65"/>
      <c r="I334" s="65"/>
      <c r="M334" s="286"/>
      <c r="N334" s="286"/>
    </row>
    <row r="335" spans="1:14" s="58" customFormat="1">
      <c r="A335" s="51"/>
      <c r="B335" s="51"/>
      <c r="C335" s="51"/>
      <c r="D335" s="51"/>
      <c r="E335" s="64"/>
      <c r="F335" s="65"/>
      <c r="G335" s="65"/>
      <c r="H335" s="65"/>
      <c r="I335" s="65"/>
      <c r="M335" s="286"/>
      <c r="N335" s="286"/>
    </row>
    <row r="336" spans="1:14" s="58" customFormat="1">
      <c r="A336" s="51"/>
      <c r="B336" s="51"/>
      <c r="C336" s="51"/>
      <c r="D336" s="51"/>
      <c r="E336" s="64"/>
      <c r="F336" s="65"/>
      <c r="G336" s="65"/>
      <c r="H336" s="65"/>
      <c r="I336" s="65"/>
      <c r="M336" s="286"/>
      <c r="N336" s="286"/>
    </row>
    <row r="337" spans="1:14" s="58" customFormat="1">
      <c r="A337" s="51"/>
      <c r="B337" s="51"/>
      <c r="C337" s="51"/>
      <c r="D337" s="51"/>
      <c r="E337" s="64"/>
      <c r="F337" s="65"/>
      <c r="G337" s="65"/>
      <c r="H337" s="65"/>
      <c r="I337" s="65"/>
      <c r="M337" s="286"/>
      <c r="N337" s="286"/>
    </row>
    <row r="338" spans="1:14" s="58" customFormat="1">
      <c r="A338" s="51"/>
      <c r="B338" s="51"/>
      <c r="C338" s="51"/>
      <c r="D338" s="51"/>
      <c r="E338" s="64"/>
      <c r="F338" s="65"/>
      <c r="G338" s="65"/>
      <c r="H338" s="65"/>
      <c r="I338" s="65"/>
      <c r="M338" s="286"/>
      <c r="N338" s="286"/>
    </row>
    <row r="339" spans="1:14" s="58" customFormat="1">
      <c r="A339" s="51"/>
      <c r="B339" s="51"/>
      <c r="C339" s="51"/>
      <c r="D339" s="51"/>
      <c r="E339" s="64"/>
      <c r="F339" s="65"/>
      <c r="G339" s="65"/>
      <c r="H339" s="65"/>
      <c r="I339" s="65"/>
      <c r="M339" s="286"/>
      <c r="N339" s="286"/>
    </row>
    <row r="340" spans="1:14" s="58" customFormat="1">
      <c r="A340" s="51"/>
      <c r="B340" s="51"/>
      <c r="C340" s="51"/>
      <c r="D340" s="51"/>
      <c r="E340" s="64"/>
      <c r="F340" s="65"/>
      <c r="G340" s="65"/>
      <c r="H340" s="65"/>
      <c r="I340" s="65"/>
      <c r="M340" s="286"/>
      <c r="N340" s="286"/>
    </row>
    <row r="341" spans="1:14" s="58" customFormat="1">
      <c r="A341" s="51"/>
      <c r="B341" s="51"/>
      <c r="C341" s="51"/>
      <c r="D341" s="51"/>
      <c r="E341" s="64"/>
      <c r="F341" s="65"/>
      <c r="G341" s="65"/>
      <c r="H341" s="65"/>
      <c r="I341" s="65"/>
      <c r="M341" s="286"/>
      <c r="N341" s="286"/>
    </row>
    <row r="342" spans="1:14" s="58" customFormat="1">
      <c r="A342" s="51"/>
      <c r="B342" s="51"/>
      <c r="C342" s="51"/>
      <c r="D342" s="51"/>
      <c r="E342" s="64"/>
      <c r="F342" s="65"/>
      <c r="G342" s="65"/>
      <c r="H342" s="65"/>
      <c r="I342" s="65"/>
      <c r="M342" s="286"/>
      <c r="N342" s="286"/>
    </row>
    <row r="343" spans="1:14" s="58" customFormat="1">
      <c r="A343" s="51"/>
      <c r="B343" s="51"/>
      <c r="C343" s="51"/>
      <c r="D343" s="51"/>
      <c r="E343" s="64"/>
      <c r="F343" s="65"/>
      <c r="G343" s="65"/>
      <c r="H343" s="65"/>
      <c r="I343" s="65"/>
      <c r="M343" s="286"/>
      <c r="N343" s="286"/>
    </row>
    <row r="344" spans="1:14" s="58" customFormat="1">
      <c r="A344" s="51"/>
      <c r="B344" s="51"/>
      <c r="C344" s="51"/>
      <c r="D344" s="51"/>
      <c r="E344" s="64"/>
      <c r="F344" s="65"/>
      <c r="G344" s="65"/>
      <c r="H344" s="65"/>
      <c r="I344" s="65"/>
      <c r="M344" s="286"/>
      <c r="N344" s="286"/>
    </row>
    <row r="345" spans="1:14" s="58" customFormat="1">
      <c r="A345" s="51"/>
      <c r="B345" s="51"/>
      <c r="C345" s="51"/>
      <c r="D345" s="51"/>
      <c r="E345" s="64"/>
      <c r="F345" s="65"/>
      <c r="G345" s="65"/>
      <c r="H345" s="65"/>
      <c r="I345" s="65"/>
      <c r="M345" s="286"/>
      <c r="N345" s="286"/>
    </row>
    <row r="346" spans="1:14" s="58" customFormat="1">
      <c r="A346" s="51"/>
      <c r="B346" s="51"/>
      <c r="C346" s="51"/>
      <c r="D346" s="51"/>
      <c r="E346" s="64"/>
      <c r="F346" s="65"/>
      <c r="G346" s="65"/>
      <c r="H346" s="65"/>
      <c r="I346" s="65"/>
      <c r="M346" s="286"/>
      <c r="N346" s="286"/>
    </row>
    <row r="347" spans="1:14" s="58" customFormat="1">
      <c r="A347" s="51"/>
      <c r="B347" s="51"/>
      <c r="C347" s="51"/>
      <c r="D347" s="51"/>
      <c r="E347" s="64"/>
      <c r="F347" s="65"/>
      <c r="G347" s="65"/>
      <c r="H347" s="65"/>
      <c r="I347" s="65"/>
      <c r="M347" s="286"/>
      <c r="N347" s="286"/>
    </row>
    <row r="348" spans="1:14" s="58" customFormat="1">
      <c r="A348" s="51"/>
      <c r="B348" s="51"/>
      <c r="C348" s="51"/>
      <c r="D348" s="51"/>
      <c r="E348" s="64"/>
      <c r="F348" s="65"/>
      <c r="G348" s="65"/>
      <c r="H348" s="65"/>
      <c r="I348" s="65"/>
      <c r="M348" s="286"/>
      <c r="N348" s="286"/>
    </row>
    <row r="349" spans="1:14" s="58" customFormat="1">
      <c r="A349" s="51"/>
      <c r="B349" s="51"/>
      <c r="C349" s="51"/>
      <c r="D349" s="51"/>
      <c r="E349" s="64"/>
      <c r="F349" s="65"/>
      <c r="G349" s="65"/>
      <c r="H349" s="65"/>
      <c r="I349" s="65"/>
      <c r="M349" s="286"/>
      <c r="N349" s="286"/>
    </row>
    <row r="350" spans="1:14" s="58" customFormat="1">
      <c r="A350" s="51"/>
      <c r="B350" s="51"/>
      <c r="C350" s="51"/>
      <c r="D350" s="51"/>
      <c r="E350" s="64"/>
      <c r="F350" s="65"/>
      <c r="G350" s="65"/>
      <c r="H350" s="65"/>
      <c r="I350" s="65"/>
      <c r="M350" s="286"/>
      <c r="N350" s="286"/>
    </row>
    <row r="351" spans="1:14" s="58" customFormat="1">
      <c r="A351" s="51"/>
      <c r="B351" s="51"/>
      <c r="C351" s="51"/>
      <c r="D351" s="51"/>
      <c r="E351" s="64"/>
      <c r="F351" s="65"/>
      <c r="G351" s="65"/>
      <c r="H351" s="65"/>
      <c r="I351" s="65"/>
      <c r="M351" s="286"/>
      <c r="N351" s="286"/>
    </row>
    <row r="352" spans="1:14" s="58" customFormat="1">
      <c r="A352" s="51"/>
      <c r="B352" s="51"/>
      <c r="C352" s="51"/>
      <c r="D352" s="51"/>
      <c r="E352" s="64"/>
      <c r="F352" s="65"/>
      <c r="G352" s="65"/>
      <c r="H352" s="65"/>
      <c r="I352" s="65"/>
      <c r="M352" s="286"/>
      <c r="N352" s="286"/>
    </row>
    <row r="353" spans="1:14" s="58" customFormat="1">
      <c r="A353" s="51"/>
      <c r="B353" s="51"/>
      <c r="C353" s="51"/>
      <c r="D353" s="51"/>
      <c r="E353" s="64"/>
      <c r="F353" s="65"/>
      <c r="G353" s="65"/>
      <c r="H353" s="65"/>
      <c r="I353" s="65"/>
      <c r="M353" s="286"/>
      <c r="N353" s="286"/>
    </row>
    <row r="354" spans="1:14" s="58" customFormat="1">
      <c r="A354" s="51"/>
      <c r="B354" s="51"/>
      <c r="C354" s="51"/>
      <c r="D354" s="51"/>
      <c r="E354" s="64"/>
      <c r="F354" s="65"/>
      <c r="G354" s="65"/>
      <c r="H354" s="65"/>
      <c r="I354" s="65"/>
      <c r="M354" s="286"/>
      <c r="N354" s="286"/>
    </row>
    <row r="355" spans="1:14" s="58" customFormat="1">
      <c r="A355" s="51"/>
      <c r="B355" s="51"/>
      <c r="C355" s="51"/>
      <c r="D355" s="51"/>
      <c r="E355" s="64"/>
      <c r="F355" s="65"/>
      <c r="G355" s="65"/>
      <c r="H355" s="65"/>
      <c r="I355" s="65"/>
      <c r="M355" s="286"/>
      <c r="N355" s="286"/>
    </row>
    <row r="356" spans="1:14" s="58" customFormat="1">
      <c r="A356" s="51"/>
      <c r="B356" s="51"/>
      <c r="C356" s="51"/>
      <c r="D356" s="51"/>
      <c r="E356" s="64"/>
      <c r="F356" s="65"/>
      <c r="G356" s="65"/>
      <c r="H356" s="65"/>
      <c r="I356" s="65"/>
      <c r="M356" s="286"/>
      <c r="N356" s="286"/>
    </row>
    <row r="357" spans="1:14" s="58" customFormat="1">
      <c r="A357" s="51"/>
      <c r="B357" s="51"/>
      <c r="C357" s="51"/>
      <c r="D357" s="51"/>
      <c r="E357" s="64"/>
      <c r="F357" s="65"/>
      <c r="G357" s="65"/>
      <c r="H357" s="65"/>
      <c r="I357" s="65"/>
      <c r="M357" s="286"/>
      <c r="N357" s="286"/>
    </row>
    <row r="358" spans="1:14" s="58" customFormat="1">
      <c r="A358" s="51"/>
      <c r="B358" s="51"/>
      <c r="C358" s="51"/>
      <c r="D358" s="51"/>
      <c r="E358" s="64"/>
      <c r="F358" s="65"/>
      <c r="G358" s="65"/>
      <c r="H358" s="65"/>
      <c r="I358" s="65"/>
      <c r="M358" s="286"/>
      <c r="N358" s="286"/>
    </row>
    <row r="359" spans="1:14" s="58" customFormat="1">
      <c r="A359" s="51"/>
      <c r="B359" s="51"/>
      <c r="C359" s="51"/>
      <c r="D359" s="51"/>
      <c r="E359" s="64"/>
      <c r="F359" s="65"/>
      <c r="G359" s="65"/>
      <c r="H359" s="65"/>
      <c r="I359" s="65"/>
      <c r="M359" s="286"/>
      <c r="N359" s="286"/>
    </row>
    <row r="360" spans="1:14" s="58" customFormat="1">
      <c r="A360" s="51"/>
      <c r="B360" s="51"/>
      <c r="C360" s="51"/>
      <c r="D360" s="51"/>
      <c r="E360" s="64"/>
      <c r="F360" s="65"/>
      <c r="G360" s="65"/>
      <c r="H360" s="65"/>
      <c r="I360" s="65"/>
      <c r="M360" s="286"/>
      <c r="N360" s="286"/>
    </row>
    <row r="361" spans="1:14" s="58" customFormat="1">
      <c r="A361" s="51"/>
      <c r="B361" s="51"/>
      <c r="C361" s="51"/>
      <c r="D361" s="51"/>
      <c r="E361" s="64"/>
      <c r="F361" s="65"/>
      <c r="G361" s="65"/>
      <c r="H361" s="65"/>
      <c r="I361" s="65"/>
      <c r="M361" s="286"/>
      <c r="N361" s="286"/>
    </row>
    <row r="362" spans="1:14" s="58" customFormat="1">
      <c r="A362" s="51"/>
      <c r="B362" s="51"/>
      <c r="C362" s="51"/>
      <c r="D362" s="51"/>
      <c r="E362" s="64"/>
      <c r="F362" s="65"/>
      <c r="G362" s="65"/>
      <c r="H362" s="65"/>
      <c r="I362" s="65"/>
      <c r="M362" s="286"/>
      <c r="N362" s="286"/>
    </row>
    <row r="363" spans="1:14" s="58" customFormat="1">
      <c r="A363" s="51"/>
      <c r="B363" s="51"/>
      <c r="C363" s="51"/>
      <c r="D363" s="51"/>
      <c r="E363" s="64"/>
      <c r="F363" s="65"/>
      <c r="G363" s="65"/>
      <c r="H363" s="65"/>
      <c r="I363" s="65"/>
      <c r="M363" s="286"/>
      <c r="N363" s="286"/>
    </row>
    <row r="364" spans="1:14" s="58" customFormat="1">
      <c r="A364" s="51"/>
      <c r="B364" s="51"/>
      <c r="C364" s="51"/>
      <c r="D364" s="51"/>
      <c r="E364" s="64"/>
      <c r="F364" s="65"/>
      <c r="G364" s="65"/>
      <c r="H364" s="65"/>
      <c r="I364" s="65"/>
      <c r="M364" s="286"/>
      <c r="N364" s="286"/>
    </row>
    <row r="365" spans="1:14" s="58" customFormat="1">
      <c r="A365" s="51"/>
      <c r="B365" s="51"/>
      <c r="C365" s="51"/>
      <c r="D365" s="51"/>
      <c r="E365" s="64"/>
      <c r="F365" s="65"/>
      <c r="G365" s="65"/>
      <c r="H365" s="65"/>
      <c r="I365" s="65"/>
      <c r="M365" s="286"/>
      <c r="N365" s="286"/>
    </row>
    <row r="366" spans="1:14" s="58" customFormat="1">
      <c r="A366" s="51"/>
      <c r="B366" s="51"/>
      <c r="C366" s="51"/>
      <c r="D366" s="51"/>
      <c r="E366" s="64"/>
      <c r="F366" s="65"/>
      <c r="G366" s="65"/>
      <c r="H366" s="65"/>
      <c r="I366" s="65"/>
      <c r="M366" s="286"/>
      <c r="N366" s="286"/>
    </row>
    <row r="367" spans="1:14" s="58" customFormat="1">
      <c r="A367" s="51"/>
      <c r="B367" s="51"/>
      <c r="C367" s="51"/>
      <c r="D367" s="51"/>
      <c r="E367" s="64"/>
      <c r="F367" s="65"/>
      <c r="G367" s="65"/>
      <c r="H367" s="65"/>
      <c r="I367" s="65"/>
      <c r="M367" s="286"/>
      <c r="N367" s="286"/>
    </row>
    <row r="368" spans="1:14" s="58" customFormat="1">
      <c r="A368" s="51"/>
      <c r="B368" s="51"/>
      <c r="C368" s="51"/>
      <c r="D368" s="51"/>
      <c r="E368" s="64"/>
      <c r="F368" s="65"/>
      <c r="G368" s="65"/>
      <c r="H368" s="65"/>
      <c r="I368" s="65"/>
      <c r="M368" s="286"/>
      <c r="N368" s="286"/>
    </row>
    <row r="369" spans="1:14" s="58" customFormat="1">
      <c r="A369" s="51"/>
      <c r="B369" s="51"/>
      <c r="C369" s="51"/>
      <c r="D369" s="51"/>
      <c r="E369" s="64"/>
      <c r="F369" s="65"/>
      <c r="G369" s="65"/>
      <c r="H369" s="65"/>
      <c r="I369" s="65"/>
      <c r="M369" s="286"/>
      <c r="N369" s="286"/>
    </row>
    <row r="370" spans="1:14" s="58" customFormat="1">
      <c r="A370" s="51"/>
      <c r="B370" s="51"/>
      <c r="C370" s="51"/>
      <c r="D370" s="51"/>
      <c r="E370" s="64"/>
      <c r="F370" s="65"/>
      <c r="G370" s="65"/>
      <c r="H370" s="65"/>
      <c r="I370" s="65"/>
      <c r="M370" s="286"/>
      <c r="N370" s="286"/>
    </row>
    <row r="371" spans="1:14" s="58" customFormat="1">
      <c r="A371" s="51"/>
      <c r="B371" s="51"/>
      <c r="C371" s="51"/>
      <c r="D371" s="51"/>
      <c r="E371" s="64"/>
      <c r="F371" s="65"/>
      <c r="G371" s="65"/>
      <c r="H371" s="65"/>
      <c r="I371" s="65"/>
      <c r="M371" s="286"/>
      <c r="N371" s="286"/>
    </row>
    <row r="372" spans="1:14" s="58" customFormat="1">
      <c r="A372" s="51"/>
      <c r="B372" s="51"/>
      <c r="C372" s="51"/>
      <c r="D372" s="51"/>
      <c r="E372" s="64"/>
      <c r="F372" s="65"/>
      <c r="G372" s="65"/>
      <c r="H372" s="65"/>
      <c r="I372" s="65"/>
      <c r="M372" s="286"/>
      <c r="N372" s="286"/>
    </row>
    <row r="373" spans="1:14" s="58" customFormat="1">
      <c r="A373" s="51"/>
      <c r="B373" s="51"/>
      <c r="C373" s="51"/>
      <c r="D373" s="51"/>
      <c r="E373" s="64"/>
      <c r="F373" s="65"/>
      <c r="G373" s="65"/>
      <c r="H373" s="65"/>
      <c r="I373" s="65"/>
      <c r="M373" s="286"/>
      <c r="N373" s="286"/>
    </row>
    <row r="374" spans="1:14" s="58" customFormat="1">
      <c r="A374" s="51"/>
      <c r="B374" s="51"/>
      <c r="C374" s="51"/>
      <c r="D374" s="51"/>
      <c r="E374" s="64"/>
      <c r="F374" s="65"/>
      <c r="G374" s="65"/>
      <c r="H374" s="65"/>
      <c r="I374" s="65"/>
      <c r="M374" s="286"/>
      <c r="N374" s="286"/>
    </row>
    <row r="375" spans="1:14" s="58" customFormat="1">
      <c r="A375" s="51"/>
      <c r="B375" s="51"/>
      <c r="C375" s="51"/>
      <c r="D375" s="51"/>
      <c r="E375" s="64"/>
      <c r="F375" s="65"/>
      <c r="G375" s="65"/>
      <c r="H375" s="65"/>
      <c r="I375" s="65"/>
      <c r="M375" s="286"/>
      <c r="N375" s="286"/>
    </row>
    <row r="376" spans="1:14" s="58" customFormat="1">
      <c r="A376" s="51"/>
      <c r="B376" s="51"/>
      <c r="C376" s="51"/>
      <c r="D376" s="51"/>
      <c r="E376" s="64"/>
      <c r="F376" s="65"/>
      <c r="G376" s="65"/>
      <c r="H376" s="65"/>
      <c r="I376" s="65"/>
      <c r="M376" s="286"/>
      <c r="N376" s="286"/>
    </row>
    <row r="377" spans="1:14" s="58" customFormat="1">
      <c r="A377" s="51"/>
      <c r="B377" s="51"/>
      <c r="C377" s="51"/>
      <c r="D377" s="51"/>
      <c r="E377" s="64"/>
      <c r="F377" s="65"/>
      <c r="G377" s="65"/>
      <c r="H377" s="65"/>
      <c r="I377" s="65"/>
      <c r="M377" s="286"/>
      <c r="N377" s="286"/>
    </row>
    <row r="378" spans="1:14" s="58" customFormat="1">
      <c r="A378" s="51"/>
      <c r="B378" s="51"/>
      <c r="C378" s="51"/>
      <c r="D378" s="51"/>
      <c r="E378" s="64"/>
      <c r="F378" s="65"/>
      <c r="G378" s="65"/>
      <c r="H378" s="65"/>
      <c r="I378" s="65"/>
      <c r="M378" s="286"/>
      <c r="N378" s="286"/>
    </row>
    <row r="379" spans="1:14" s="58" customFormat="1">
      <c r="A379" s="51"/>
      <c r="B379" s="51"/>
      <c r="C379" s="51"/>
      <c r="D379" s="51"/>
      <c r="E379" s="64"/>
      <c r="F379" s="65"/>
      <c r="G379" s="65"/>
      <c r="H379" s="65"/>
      <c r="I379" s="65"/>
      <c r="M379" s="286"/>
      <c r="N379" s="286"/>
    </row>
    <row r="380" spans="1:14" s="58" customFormat="1">
      <c r="A380" s="51"/>
      <c r="B380" s="51"/>
      <c r="C380" s="51"/>
      <c r="D380" s="51"/>
      <c r="E380" s="64"/>
      <c r="F380" s="65"/>
      <c r="G380" s="65"/>
      <c r="H380" s="65"/>
      <c r="I380" s="65"/>
      <c r="M380" s="286"/>
      <c r="N380" s="286"/>
    </row>
    <row r="381" spans="1:14" s="58" customFormat="1">
      <c r="A381" s="51"/>
      <c r="B381" s="51"/>
      <c r="C381" s="51"/>
      <c r="D381" s="51"/>
      <c r="E381" s="64"/>
      <c r="F381" s="65"/>
      <c r="G381" s="65"/>
      <c r="H381" s="65"/>
      <c r="I381" s="65"/>
      <c r="M381" s="286"/>
      <c r="N381" s="286"/>
    </row>
    <row r="382" spans="1:14" s="58" customFormat="1">
      <c r="A382" s="51"/>
      <c r="B382" s="51"/>
      <c r="C382" s="51"/>
      <c r="D382" s="51"/>
      <c r="E382" s="64"/>
      <c r="F382" s="65"/>
      <c r="G382" s="65"/>
      <c r="H382" s="65"/>
      <c r="I382" s="65"/>
      <c r="M382" s="286"/>
      <c r="N382" s="286"/>
    </row>
    <row r="383" spans="1:14" s="58" customFormat="1">
      <c r="A383" s="51"/>
      <c r="B383" s="51"/>
      <c r="C383" s="51"/>
      <c r="D383" s="51"/>
      <c r="E383" s="64"/>
      <c r="F383" s="65"/>
      <c r="G383" s="65"/>
      <c r="H383" s="65"/>
      <c r="I383" s="65"/>
      <c r="M383" s="286"/>
      <c r="N383" s="286"/>
    </row>
    <row r="384" spans="1:14" s="58" customFormat="1">
      <c r="A384" s="51"/>
      <c r="B384" s="51"/>
      <c r="C384" s="51"/>
      <c r="D384" s="51"/>
      <c r="E384" s="64"/>
      <c r="F384" s="65"/>
      <c r="G384" s="65"/>
      <c r="H384" s="65"/>
      <c r="I384" s="65"/>
      <c r="M384" s="286"/>
      <c r="N384" s="286"/>
    </row>
    <row r="385" spans="1:14" s="58" customFormat="1">
      <c r="A385" s="51"/>
      <c r="B385" s="51"/>
      <c r="C385" s="51"/>
      <c r="D385" s="51"/>
      <c r="E385" s="64"/>
      <c r="F385" s="65"/>
      <c r="G385" s="65"/>
      <c r="H385" s="65"/>
      <c r="I385" s="65"/>
      <c r="M385" s="286"/>
      <c r="N385" s="286"/>
    </row>
    <row r="386" spans="1:14" s="58" customFormat="1">
      <c r="A386" s="51"/>
      <c r="B386" s="51"/>
      <c r="C386" s="51"/>
      <c r="D386" s="51"/>
      <c r="E386" s="64"/>
      <c r="F386" s="65"/>
      <c r="G386" s="65"/>
      <c r="H386" s="65"/>
      <c r="I386" s="65"/>
      <c r="M386" s="286"/>
      <c r="N386" s="286"/>
    </row>
    <row r="387" spans="1:14" s="58" customFormat="1">
      <c r="A387" s="51"/>
      <c r="B387" s="51"/>
      <c r="C387" s="51"/>
      <c r="D387" s="51"/>
      <c r="E387" s="64"/>
      <c r="F387" s="65"/>
      <c r="G387" s="65"/>
      <c r="H387" s="65"/>
      <c r="I387" s="65"/>
      <c r="M387" s="286"/>
      <c r="N387" s="286"/>
    </row>
    <row r="388" spans="1:14" s="58" customFormat="1">
      <c r="A388" s="51"/>
      <c r="B388" s="51"/>
      <c r="C388" s="51"/>
      <c r="D388" s="51"/>
      <c r="E388" s="64"/>
      <c r="F388" s="65"/>
      <c r="G388" s="65"/>
      <c r="H388" s="65"/>
      <c r="I388" s="65"/>
      <c r="M388" s="286"/>
      <c r="N388" s="286"/>
    </row>
    <row r="389" spans="1:14" s="58" customFormat="1">
      <c r="A389" s="51"/>
      <c r="B389" s="51"/>
      <c r="C389" s="51"/>
      <c r="D389" s="51"/>
      <c r="E389" s="64"/>
      <c r="F389" s="65"/>
      <c r="G389" s="65"/>
      <c r="H389" s="65"/>
      <c r="I389" s="65"/>
      <c r="M389" s="286"/>
      <c r="N389" s="286"/>
    </row>
    <row r="390" spans="1:14" s="58" customFormat="1">
      <c r="A390" s="51"/>
      <c r="B390" s="51"/>
      <c r="C390" s="51"/>
      <c r="D390" s="51"/>
      <c r="E390" s="64"/>
      <c r="F390" s="65"/>
      <c r="G390" s="65"/>
      <c r="H390" s="65"/>
      <c r="I390" s="65"/>
      <c r="M390" s="286"/>
      <c r="N390" s="286"/>
    </row>
    <row r="391" spans="1:14" s="58" customFormat="1">
      <c r="A391" s="51"/>
      <c r="B391" s="51"/>
      <c r="C391" s="51"/>
      <c r="D391" s="51"/>
      <c r="E391" s="64"/>
      <c r="F391" s="65"/>
      <c r="G391" s="65"/>
      <c r="H391" s="65"/>
      <c r="I391" s="65"/>
      <c r="M391" s="286"/>
      <c r="N391" s="286"/>
    </row>
    <row r="392" spans="1:14" s="58" customFormat="1">
      <c r="A392" s="51"/>
      <c r="B392" s="51"/>
      <c r="C392" s="51"/>
      <c r="D392" s="51"/>
      <c r="E392" s="64"/>
      <c r="F392" s="65"/>
      <c r="G392" s="65"/>
      <c r="H392" s="65"/>
      <c r="I392" s="65"/>
      <c r="M392" s="286"/>
      <c r="N392" s="286"/>
    </row>
    <row r="393" spans="1:14" s="58" customFormat="1">
      <c r="A393" s="51"/>
      <c r="B393" s="51"/>
      <c r="C393" s="51"/>
      <c r="D393" s="51"/>
      <c r="E393" s="64"/>
      <c r="F393" s="65"/>
      <c r="G393" s="65"/>
      <c r="H393" s="65"/>
      <c r="I393" s="65"/>
      <c r="M393" s="286"/>
      <c r="N393" s="286"/>
    </row>
    <row r="394" spans="1:14" s="58" customFormat="1">
      <c r="A394" s="51"/>
      <c r="B394" s="51"/>
      <c r="C394" s="51"/>
      <c r="D394" s="51"/>
      <c r="E394" s="64"/>
      <c r="F394" s="65"/>
      <c r="G394" s="65"/>
      <c r="H394" s="65"/>
      <c r="I394" s="65"/>
      <c r="M394" s="286"/>
      <c r="N394" s="286"/>
    </row>
    <row r="395" spans="1:14" s="58" customFormat="1">
      <c r="A395" s="51"/>
      <c r="B395" s="51"/>
      <c r="C395" s="51"/>
      <c r="D395" s="51"/>
      <c r="E395" s="64"/>
      <c r="F395" s="65"/>
      <c r="G395" s="65"/>
      <c r="H395" s="65"/>
      <c r="I395" s="65"/>
      <c r="M395" s="286"/>
      <c r="N395" s="286"/>
    </row>
    <row r="396" spans="1:14" s="58" customFormat="1">
      <c r="A396" s="51"/>
      <c r="B396" s="51"/>
      <c r="C396" s="51"/>
      <c r="D396" s="51"/>
      <c r="E396" s="64"/>
      <c r="F396" s="65"/>
      <c r="G396" s="65"/>
      <c r="H396" s="65"/>
      <c r="I396" s="65"/>
      <c r="M396" s="286"/>
      <c r="N396" s="286"/>
    </row>
    <row r="397" spans="1:14" s="58" customFormat="1">
      <c r="A397" s="51"/>
      <c r="B397" s="51"/>
      <c r="C397" s="51"/>
      <c r="D397" s="51"/>
      <c r="E397" s="64"/>
      <c r="F397" s="65"/>
      <c r="G397" s="65"/>
      <c r="H397" s="65"/>
      <c r="I397" s="65"/>
      <c r="M397" s="286"/>
      <c r="N397" s="286"/>
    </row>
    <row r="398" spans="1:14" s="58" customFormat="1">
      <c r="A398" s="51"/>
      <c r="B398" s="51"/>
      <c r="C398" s="51"/>
      <c r="D398" s="51"/>
      <c r="E398" s="64"/>
      <c r="F398" s="65"/>
      <c r="G398" s="65"/>
      <c r="H398" s="65"/>
      <c r="I398" s="65"/>
      <c r="M398" s="286"/>
      <c r="N398" s="286"/>
    </row>
    <row r="399" spans="1:14" s="58" customFormat="1">
      <c r="A399" s="51"/>
      <c r="B399" s="51"/>
      <c r="C399" s="51"/>
      <c r="D399" s="51"/>
      <c r="E399" s="64"/>
      <c r="F399" s="65"/>
      <c r="G399" s="65"/>
      <c r="H399" s="65"/>
      <c r="I399" s="65"/>
      <c r="M399" s="286"/>
      <c r="N399" s="286"/>
    </row>
    <row r="400" spans="1:14" s="58" customFormat="1">
      <c r="A400" s="51"/>
      <c r="B400" s="51"/>
      <c r="C400" s="51"/>
      <c r="D400" s="51"/>
      <c r="E400" s="64"/>
      <c r="F400" s="65"/>
      <c r="G400" s="65"/>
      <c r="H400" s="65"/>
      <c r="I400" s="65"/>
      <c r="M400" s="286"/>
      <c r="N400" s="286"/>
    </row>
    <row r="401" spans="1:14" s="58" customFormat="1">
      <c r="A401" s="51"/>
      <c r="B401" s="51"/>
      <c r="C401" s="51"/>
      <c r="D401" s="51"/>
      <c r="E401" s="64"/>
      <c r="F401" s="65"/>
      <c r="G401" s="65"/>
      <c r="H401" s="65"/>
      <c r="I401" s="65"/>
      <c r="M401" s="286"/>
      <c r="N401" s="286"/>
    </row>
    <row r="402" spans="1:14" s="58" customFormat="1">
      <c r="A402" s="51"/>
      <c r="B402" s="51"/>
      <c r="C402" s="51"/>
      <c r="D402" s="51"/>
      <c r="E402" s="64"/>
      <c r="F402" s="65"/>
      <c r="G402" s="65"/>
      <c r="H402" s="65"/>
      <c r="I402" s="65"/>
      <c r="M402" s="286"/>
      <c r="N402" s="286"/>
    </row>
    <row r="403" spans="1:14" s="58" customFormat="1">
      <c r="A403" s="51"/>
      <c r="B403" s="51"/>
      <c r="C403" s="51"/>
      <c r="D403" s="51"/>
      <c r="E403" s="64"/>
      <c r="F403" s="65"/>
      <c r="G403" s="65"/>
      <c r="H403" s="65"/>
      <c r="I403" s="65"/>
      <c r="M403" s="286"/>
      <c r="N403" s="286"/>
    </row>
    <row r="404" spans="1:14" s="58" customFormat="1">
      <c r="A404" s="51"/>
      <c r="B404" s="51"/>
      <c r="C404" s="51"/>
      <c r="D404" s="51"/>
      <c r="E404" s="64"/>
      <c r="F404" s="65"/>
      <c r="G404" s="65"/>
      <c r="H404" s="65"/>
      <c r="I404" s="65"/>
      <c r="M404" s="286"/>
      <c r="N404" s="286"/>
    </row>
    <row r="405" spans="1:14" s="58" customFormat="1">
      <c r="A405" s="51"/>
      <c r="B405" s="51"/>
      <c r="C405" s="51"/>
      <c r="D405" s="51"/>
      <c r="E405" s="64"/>
      <c r="F405" s="65"/>
      <c r="G405" s="65"/>
      <c r="H405" s="65"/>
      <c r="I405" s="65"/>
      <c r="M405" s="286"/>
      <c r="N405" s="286"/>
    </row>
    <row r="406" spans="1:14" s="58" customFormat="1">
      <c r="A406" s="51"/>
      <c r="B406" s="51"/>
      <c r="C406" s="51"/>
      <c r="D406" s="51"/>
      <c r="E406" s="64"/>
      <c r="F406" s="65"/>
      <c r="G406" s="65"/>
      <c r="H406" s="65"/>
      <c r="I406" s="65"/>
      <c r="M406" s="286"/>
      <c r="N406" s="286"/>
    </row>
    <row r="407" spans="1:14" s="58" customFormat="1">
      <c r="A407" s="51"/>
      <c r="B407" s="51"/>
      <c r="C407" s="51"/>
      <c r="D407" s="51"/>
      <c r="E407" s="64"/>
      <c r="F407" s="65"/>
      <c r="G407" s="65"/>
      <c r="H407" s="65"/>
      <c r="I407" s="65"/>
      <c r="M407" s="286"/>
      <c r="N407" s="286"/>
    </row>
    <row r="408" spans="1:14" s="58" customFormat="1">
      <c r="A408" s="51"/>
      <c r="B408" s="51"/>
      <c r="C408" s="51"/>
      <c r="D408" s="51"/>
      <c r="E408" s="64"/>
      <c r="F408" s="65"/>
      <c r="G408" s="65"/>
      <c r="H408" s="65"/>
      <c r="I408" s="65"/>
      <c r="M408" s="286"/>
      <c r="N408" s="286"/>
    </row>
    <row r="409" spans="1:14" s="58" customFormat="1">
      <c r="A409" s="51"/>
      <c r="B409" s="51"/>
      <c r="C409" s="51"/>
      <c r="D409" s="51"/>
      <c r="E409" s="64"/>
      <c r="F409" s="65"/>
      <c r="G409" s="65"/>
      <c r="H409" s="65"/>
      <c r="I409" s="65"/>
      <c r="M409" s="286"/>
      <c r="N409" s="286"/>
    </row>
    <row r="410" spans="1:14" s="58" customFormat="1">
      <c r="A410" s="51"/>
      <c r="B410" s="51"/>
      <c r="C410" s="51"/>
      <c r="D410" s="51"/>
      <c r="E410" s="64"/>
      <c r="F410" s="65"/>
      <c r="G410" s="65"/>
      <c r="H410" s="65"/>
      <c r="I410" s="65"/>
      <c r="M410" s="286"/>
      <c r="N410" s="286"/>
    </row>
    <row r="411" spans="1:14" s="58" customFormat="1">
      <c r="A411" s="51"/>
      <c r="B411" s="51"/>
      <c r="C411" s="51"/>
      <c r="D411" s="51"/>
      <c r="E411" s="64"/>
      <c r="F411" s="65"/>
      <c r="G411" s="65"/>
      <c r="H411" s="65"/>
      <c r="I411" s="65"/>
      <c r="M411" s="286"/>
      <c r="N411" s="286"/>
    </row>
    <row r="412" spans="1:14" s="58" customFormat="1">
      <c r="A412" s="51"/>
      <c r="B412" s="51"/>
      <c r="C412" s="51"/>
      <c r="D412" s="51"/>
      <c r="E412" s="64"/>
      <c r="F412" s="65"/>
      <c r="G412" s="65"/>
      <c r="H412" s="65"/>
      <c r="I412" s="65"/>
      <c r="M412" s="286"/>
      <c r="N412" s="286"/>
    </row>
    <row r="413" spans="1:14" s="58" customFormat="1">
      <c r="A413" s="51"/>
      <c r="B413" s="51"/>
      <c r="C413" s="51"/>
      <c r="D413" s="51"/>
      <c r="E413" s="64"/>
      <c r="F413" s="65"/>
      <c r="G413" s="65"/>
      <c r="H413" s="65"/>
      <c r="I413" s="65"/>
      <c r="M413" s="286"/>
      <c r="N413" s="286"/>
    </row>
    <row r="414" spans="1:14" s="58" customFormat="1">
      <c r="A414" s="51"/>
      <c r="B414" s="51"/>
      <c r="C414" s="51"/>
      <c r="D414" s="51"/>
      <c r="E414" s="64"/>
      <c r="F414" s="65"/>
      <c r="G414" s="65"/>
      <c r="H414" s="65"/>
      <c r="I414" s="65"/>
      <c r="M414" s="286"/>
      <c r="N414" s="286"/>
    </row>
    <row r="415" spans="1:14" s="58" customFormat="1">
      <c r="A415" s="51"/>
      <c r="B415" s="51"/>
      <c r="C415" s="51"/>
      <c r="D415" s="51"/>
      <c r="E415" s="64"/>
      <c r="F415" s="65"/>
      <c r="G415" s="65"/>
      <c r="H415" s="65"/>
      <c r="I415" s="65"/>
      <c r="M415" s="286"/>
      <c r="N415" s="286"/>
    </row>
    <row r="416" spans="1:14" s="58" customFormat="1">
      <c r="A416" s="51"/>
      <c r="B416" s="51"/>
      <c r="C416" s="51"/>
      <c r="D416" s="51"/>
      <c r="E416" s="64"/>
      <c r="F416" s="65"/>
      <c r="G416" s="65"/>
      <c r="H416" s="65"/>
      <c r="I416" s="65"/>
      <c r="M416" s="286"/>
      <c r="N416" s="286"/>
    </row>
    <row r="417" spans="1:14" s="58" customFormat="1">
      <c r="A417" s="51"/>
      <c r="B417" s="51"/>
      <c r="C417" s="51"/>
      <c r="D417" s="51"/>
      <c r="E417" s="64"/>
      <c r="F417" s="65"/>
      <c r="G417" s="65"/>
      <c r="H417" s="65"/>
      <c r="I417" s="65"/>
      <c r="M417" s="286"/>
      <c r="N417" s="286"/>
    </row>
    <row r="418" spans="1:14" s="58" customFormat="1">
      <c r="A418" s="51"/>
      <c r="B418" s="51"/>
      <c r="C418" s="51"/>
      <c r="D418" s="51"/>
      <c r="E418" s="64"/>
      <c r="F418" s="65"/>
      <c r="G418" s="65"/>
      <c r="H418" s="65"/>
      <c r="I418" s="65"/>
      <c r="M418" s="286"/>
      <c r="N418" s="286"/>
    </row>
    <row r="419" spans="1:14" s="58" customFormat="1">
      <c r="A419" s="51"/>
      <c r="B419" s="51"/>
      <c r="C419" s="51"/>
      <c r="D419" s="51"/>
      <c r="E419" s="64"/>
      <c r="F419" s="65"/>
      <c r="G419" s="65"/>
      <c r="H419" s="65"/>
      <c r="I419" s="65"/>
      <c r="M419" s="286"/>
      <c r="N419" s="286"/>
    </row>
    <row r="420" spans="1:14" s="58" customFormat="1">
      <c r="A420" s="51"/>
      <c r="B420" s="51"/>
      <c r="C420" s="51"/>
      <c r="D420" s="51"/>
      <c r="E420" s="64"/>
      <c r="F420" s="65"/>
      <c r="G420" s="65"/>
      <c r="H420" s="65"/>
      <c r="I420" s="65"/>
      <c r="M420" s="286"/>
      <c r="N420" s="286"/>
    </row>
    <row r="421" spans="1:14" s="58" customFormat="1">
      <c r="A421" s="51"/>
      <c r="B421" s="51"/>
      <c r="C421" s="51"/>
      <c r="D421" s="51"/>
      <c r="E421" s="64"/>
      <c r="F421" s="65"/>
      <c r="G421" s="65"/>
      <c r="H421" s="65"/>
      <c r="I421" s="65"/>
      <c r="M421" s="286"/>
      <c r="N421" s="286"/>
    </row>
    <row r="422" spans="1:14" s="58" customFormat="1">
      <c r="A422" s="51"/>
      <c r="B422" s="51"/>
      <c r="C422" s="51"/>
      <c r="D422" s="51"/>
      <c r="E422" s="64"/>
      <c r="F422" s="65"/>
      <c r="G422" s="65"/>
      <c r="H422" s="65"/>
      <c r="I422" s="65"/>
      <c r="M422" s="286"/>
      <c r="N422" s="286"/>
    </row>
    <row r="423" spans="1:14" s="58" customFormat="1">
      <c r="A423" s="51"/>
      <c r="B423" s="51"/>
      <c r="C423" s="51"/>
      <c r="D423" s="51"/>
      <c r="E423" s="64"/>
      <c r="F423" s="65"/>
      <c r="G423" s="65"/>
      <c r="H423" s="65"/>
      <c r="I423" s="65"/>
      <c r="M423" s="286"/>
      <c r="N423" s="286"/>
    </row>
    <row r="424" spans="1:14" s="58" customFormat="1">
      <c r="A424" s="51"/>
      <c r="B424" s="51"/>
      <c r="C424" s="51"/>
      <c r="D424" s="51"/>
      <c r="E424" s="64"/>
      <c r="F424" s="65"/>
      <c r="G424" s="65"/>
      <c r="H424" s="65"/>
      <c r="I424" s="65"/>
      <c r="M424" s="286"/>
      <c r="N424" s="286"/>
    </row>
    <row r="425" spans="1:14" s="58" customFormat="1">
      <c r="A425" s="51"/>
      <c r="B425" s="51"/>
      <c r="C425" s="51"/>
      <c r="D425" s="51"/>
      <c r="E425" s="64"/>
      <c r="F425" s="65"/>
      <c r="G425" s="65"/>
      <c r="H425" s="65"/>
      <c r="I425" s="65"/>
      <c r="M425" s="286"/>
      <c r="N425" s="286"/>
    </row>
    <row r="426" spans="1:14" s="58" customFormat="1">
      <c r="A426" s="51"/>
      <c r="B426" s="51"/>
      <c r="C426" s="51"/>
      <c r="D426" s="51"/>
      <c r="E426" s="64"/>
      <c r="F426" s="65"/>
      <c r="G426" s="65"/>
      <c r="H426" s="65"/>
      <c r="I426" s="65"/>
      <c r="M426" s="286"/>
      <c r="N426" s="286"/>
    </row>
    <row r="427" spans="1:14" s="58" customFormat="1">
      <c r="A427" s="51"/>
      <c r="B427" s="51"/>
      <c r="C427" s="51"/>
      <c r="D427" s="51"/>
      <c r="E427" s="64"/>
      <c r="F427" s="65"/>
      <c r="G427" s="65"/>
      <c r="H427" s="65"/>
      <c r="I427" s="65"/>
      <c r="M427" s="286"/>
      <c r="N427" s="286"/>
    </row>
    <row r="428" spans="1:14" s="58" customFormat="1">
      <c r="A428" s="51"/>
      <c r="B428" s="51"/>
      <c r="C428" s="51"/>
      <c r="D428" s="51"/>
      <c r="E428" s="64"/>
      <c r="F428" s="65"/>
      <c r="G428" s="65"/>
      <c r="H428" s="65"/>
      <c r="I428" s="65"/>
      <c r="M428" s="286"/>
      <c r="N428" s="286"/>
    </row>
    <row r="429" spans="1:14" s="58" customFormat="1">
      <c r="A429" s="51"/>
      <c r="B429" s="51"/>
      <c r="C429" s="51"/>
      <c r="D429" s="51"/>
      <c r="E429" s="64"/>
      <c r="F429" s="65"/>
      <c r="G429" s="65"/>
      <c r="H429" s="65"/>
      <c r="I429" s="65"/>
      <c r="M429" s="286"/>
      <c r="N429" s="286"/>
    </row>
    <row r="430" spans="1:14" s="58" customFormat="1">
      <c r="A430" s="51"/>
      <c r="B430" s="51"/>
      <c r="C430" s="51"/>
      <c r="D430" s="51"/>
      <c r="E430" s="64"/>
      <c r="F430" s="65"/>
      <c r="G430" s="65"/>
      <c r="H430" s="65"/>
      <c r="I430" s="65"/>
      <c r="M430" s="286"/>
      <c r="N430" s="286"/>
    </row>
    <row r="431" spans="1:14" s="58" customFormat="1">
      <c r="A431" s="51"/>
      <c r="B431" s="51"/>
      <c r="C431" s="51"/>
      <c r="D431" s="51"/>
      <c r="E431" s="64"/>
      <c r="F431" s="65"/>
      <c r="G431" s="65"/>
      <c r="H431" s="65"/>
      <c r="I431" s="65"/>
      <c r="M431" s="286"/>
      <c r="N431" s="286"/>
    </row>
    <row r="432" spans="1:14" s="58" customFormat="1">
      <c r="A432" s="51"/>
      <c r="B432" s="51"/>
      <c r="C432" s="51"/>
      <c r="D432" s="51"/>
      <c r="E432" s="64"/>
      <c r="F432" s="65"/>
      <c r="G432" s="65"/>
      <c r="H432" s="65"/>
      <c r="I432" s="65"/>
      <c r="M432" s="286"/>
      <c r="N432" s="286"/>
    </row>
    <row r="433" spans="1:14" s="58" customFormat="1">
      <c r="A433" s="51"/>
      <c r="B433" s="51"/>
      <c r="C433" s="51"/>
      <c r="D433" s="51"/>
      <c r="E433" s="64"/>
      <c r="F433" s="65"/>
      <c r="G433" s="65"/>
      <c r="H433" s="65"/>
      <c r="I433" s="65"/>
      <c r="M433" s="286"/>
      <c r="N433" s="286"/>
    </row>
    <row r="434" spans="1:14" s="58" customFormat="1">
      <c r="A434" s="51"/>
      <c r="B434" s="51"/>
      <c r="C434" s="51"/>
      <c r="D434" s="51"/>
      <c r="E434" s="64"/>
      <c r="F434" s="65"/>
      <c r="G434" s="65"/>
      <c r="H434" s="65"/>
      <c r="I434" s="65"/>
      <c r="M434" s="286"/>
      <c r="N434" s="286"/>
    </row>
    <row r="435" spans="1:14" s="58" customFormat="1">
      <c r="A435" s="51"/>
      <c r="B435" s="51"/>
      <c r="C435" s="51"/>
      <c r="D435" s="51"/>
      <c r="E435" s="64"/>
      <c r="F435" s="65"/>
      <c r="G435" s="65"/>
      <c r="H435" s="65"/>
      <c r="I435" s="65"/>
      <c r="M435" s="286"/>
      <c r="N435" s="286"/>
    </row>
    <row r="436" spans="1:14" s="58" customFormat="1">
      <c r="A436" s="51"/>
      <c r="B436" s="51"/>
      <c r="C436" s="51"/>
      <c r="D436" s="51"/>
      <c r="E436" s="64"/>
      <c r="F436" s="65"/>
      <c r="G436" s="65"/>
      <c r="H436" s="65"/>
      <c r="I436" s="65"/>
      <c r="M436" s="286"/>
      <c r="N436" s="286"/>
    </row>
    <row r="437" spans="1:14" s="58" customFormat="1">
      <c r="A437" s="51"/>
      <c r="B437" s="51"/>
      <c r="C437" s="51"/>
      <c r="D437" s="51"/>
      <c r="E437" s="64"/>
      <c r="F437" s="65"/>
      <c r="G437" s="65"/>
      <c r="H437" s="65"/>
      <c r="I437" s="65"/>
      <c r="M437" s="286"/>
      <c r="N437" s="286"/>
    </row>
    <row r="438" spans="1:14" s="58" customFormat="1">
      <c r="A438" s="51"/>
      <c r="B438" s="51"/>
      <c r="C438" s="51"/>
      <c r="D438" s="51"/>
      <c r="E438" s="64"/>
      <c r="F438" s="65"/>
      <c r="G438" s="65"/>
      <c r="H438" s="65"/>
      <c r="I438" s="65"/>
      <c r="M438" s="286"/>
      <c r="N438" s="286"/>
    </row>
    <row r="439" spans="1:14" s="58" customFormat="1">
      <c r="A439" s="51"/>
      <c r="B439" s="51"/>
      <c r="C439" s="51"/>
      <c r="D439" s="51"/>
      <c r="E439" s="64"/>
      <c r="F439" s="65"/>
      <c r="G439" s="65"/>
      <c r="H439" s="65"/>
      <c r="I439" s="65"/>
      <c r="M439" s="286"/>
      <c r="N439" s="286"/>
    </row>
    <row r="440" spans="1:14" s="58" customFormat="1">
      <c r="A440" s="51"/>
      <c r="B440" s="51"/>
      <c r="C440" s="51"/>
      <c r="D440" s="51"/>
      <c r="E440" s="64"/>
      <c r="F440" s="65"/>
      <c r="G440" s="65"/>
      <c r="H440" s="65"/>
      <c r="I440" s="65"/>
      <c r="M440" s="286"/>
      <c r="N440" s="286"/>
    </row>
    <row r="441" spans="1:14" s="58" customFormat="1">
      <c r="A441" s="51"/>
      <c r="B441" s="51"/>
      <c r="C441" s="51"/>
      <c r="D441" s="51"/>
      <c r="E441" s="64"/>
      <c r="F441" s="65"/>
      <c r="G441" s="65"/>
      <c r="H441" s="65"/>
      <c r="I441" s="65"/>
      <c r="M441" s="286"/>
      <c r="N441" s="286"/>
    </row>
    <row r="442" spans="1:14" s="58" customFormat="1">
      <c r="A442" s="51"/>
      <c r="B442" s="51"/>
      <c r="C442" s="51"/>
      <c r="D442" s="51"/>
      <c r="E442" s="64"/>
      <c r="F442" s="65"/>
      <c r="G442" s="65"/>
      <c r="H442" s="65"/>
      <c r="I442" s="65"/>
      <c r="M442" s="286"/>
      <c r="N442" s="286"/>
    </row>
    <row r="443" spans="1:14" s="58" customFormat="1">
      <c r="A443" s="51"/>
      <c r="B443" s="51"/>
      <c r="C443" s="51"/>
      <c r="D443" s="51"/>
      <c r="E443" s="64"/>
      <c r="F443" s="65"/>
      <c r="G443" s="65"/>
      <c r="H443" s="65"/>
      <c r="I443" s="65"/>
      <c r="M443" s="286"/>
      <c r="N443" s="286"/>
    </row>
    <row r="444" spans="1:14" s="58" customFormat="1">
      <c r="A444" s="51"/>
      <c r="B444" s="51"/>
      <c r="C444" s="51"/>
      <c r="D444" s="51"/>
      <c r="E444" s="64"/>
      <c r="F444" s="65"/>
      <c r="G444" s="65"/>
      <c r="H444" s="65"/>
      <c r="I444" s="65"/>
      <c r="M444" s="286"/>
      <c r="N444" s="286"/>
    </row>
    <row r="445" spans="1:14" s="58" customFormat="1">
      <c r="A445" s="51"/>
      <c r="B445" s="51"/>
      <c r="C445" s="51"/>
      <c r="D445" s="51"/>
      <c r="E445" s="64"/>
      <c r="F445" s="65"/>
      <c r="G445" s="65"/>
      <c r="H445" s="65"/>
      <c r="I445" s="65"/>
      <c r="M445" s="286"/>
      <c r="N445" s="286"/>
    </row>
    <row r="446" spans="1:14" s="58" customFormat="1">
      <c r="A446" s="51"/>
      <c r="B446" s="51"/>
      <c r="C446" s="51"/>
      <c r="D446" s="51"/>
      <c r="E446" s="64"/>
      <c r="F446" s="65"/>
      <c r="G446" s="65"/>
      <c r="H446" s="65"/>
      <c r="I446" s="65"/>
      <c r="M446" s="286"/>
      <c r="N446" s="286"/>
    </row>
    <row r="447" spans="1:14" s="58" customFormat="1">
      <c r="A447" s="51"/>
      <c r="B447" s="51"/>
      <c r="C447" s="51"/>
      <c r="D447" s="51"/>
      <c r="E447" s="64"/>
      <c r="F447" s="65"/>
      <c r="G447" s="65"/>
      <c r="H447" s="65"/>
      <c r="I447" s="65"/>
      <c r="M447" s="286"/>
      <c r="N447" s="286"/>
    </row>
    <row r="448" spans="1:14" s="58" customFormat="1">
      <c r="A448" s="51"/>
      <c r="B448" s="51"/>
      <c r="C448" s="51"/>
      <c r="D448" s="51"/>
      <c r="E448" s="64"/>
      <c r="F448" s="65"/>
      <c r="G448" s="65"/>
      <c r="H448" s="65"/>
      <c r="I448" s="65"/>
      <c r="M448" s="286"/>
      <c r="N448" s="286"/>
    </row>
    <row r="449" spans="1:14" s="58" customFormat="1">
      <c r="A449" s="51"/>
      <c r="B449" s="51"/>
      <c r="C449" s="51"/>
      <c r="D449" s="51"/>
      <c r="E449" s="64"/>
      <c r="F449" s="65"/>
      <c r="G449" s="65"/>
      <c r="H449" s="65"/>
      <c r="I449" s="65"/>
      <c r="M449" s="286"/>
      <c r="N449" s="286"/>
    </row>
    <row r="450" spans="1:14" s="58" customFormat="1">
      <c r="A450" s="51"/>
      <c r="B450" s="51"/>
      <c r="C450" s="51"/>
      <c r="D450" s="51"/>
      <c r="E450" s="64"/>
      <c r="F450" s="65"/>
      <c r="G450" s="65"/>
      <c r="H450" s="65"/>
      <c r="I450" s="65"/>
      <c r="M450" s="286"/>
      <c r="N450" s="286"/>
    </row>
    <row r="451" spans="1:14" s="58" customFormat="1">
      <c r="A451" s="51"/>
      <c r="B451" s="51"/>
      <c r="C451" s="51"/>
      <c r="D451" s="51"/>
      <c r="E451" s="64"/>
      <c r="F451" s="65"/>
      <c r="G451" s="65"/>
      <c r="H451" s="65"/>
      <c r="I451" s="65"/>
      <c r="M451" s="286"/>
      <c r="N451" s="286"/>
    </row>
    <row r="452" spans="1:14" s="58" customFormat="1">
      <c r="A452" s="51"/>
      <c r="B452" s="51"/>
      <c r="C452" s="51"/>
      <c r="D452" s="51"/>
      <c r="E452" s="64"/>
      <c r="F452" s="65"/>
      <c r="G452" s="65"/>
      <c r="H452" s="65"/>
      <c r="I452" s="65"/>
      <c r="M452" s="286"/>
      <c r="N452" s="286"/>
    </row>
    <row r="453" spans="1:14" s="58" customFormat="1">
      <c r="A453" s="51"/>
      <c r="B453" s="51"/>
      <c r="C453" s="51"/>
      <c r="D453" s="51"/>
      <c r="E453" s="64"/>
      <c r="F453" s="65"/>
      <c r="G453" s="65"/>
      <c r="H453" s="65"/>
      <c r="I453" s="65"/>
      <c r="M453" s="286"/>
      <c r="N453" s="286"/>
    </row>
    <row r="454" spans="1:14" s="58" customFormat="1">
      <c r="A454" s="51"/>
      <c r="B454" s="51"/>
      <c r="C454" s="51"/>
      <c r="D454" s="51"/>
      <c r="E454" s="64"/>
      <c r="F454" s="65"/>
      <c r="G454" s="65"/>
      <c r="H454" s="65"/>
      <c r="I454" s="65"/>
      <c r="M454" s="286"/>
      <c r="N454" s="286"/>
    </row>
    <row r="455" spans="1:14" s="58" customFormat="1">
      <c r="A455" s="51"/>
      <c r="B455" s="51"/>
      <c r="C455" s="51"/>
      <c r="D455" s="51"/>
      <c r="E455" s="64"/>
      <c r="F455" s="65"/>
      <c r="G455" s="65"/>
      <c r="H455" s="65"/>
      <c r="I455" s="65"/>
      <c r="M455" s="286"/>
      <c r="N455" s="286"/>
    </row>
    <row r="456" spans="1:14" s="58" customFormat="1">
      <c r="A456" s="51"/>
      <c r="B456" s="51"/>
      <c r="C456" s="51"/>
      <c r="D456" s="51"/>
      <c r="E456" s="64"/>
      <c r="F456" s="65"/>
      <c r="G456" s="65"/>
      <c r="H456" s="65"/>
      <c r="I456" s="65"/>
      <c r="M456" s="286"/>
      <c r="N456" s="286"/>
    </row>
    <row r="457" spans="1:14" s="58" customFormat="1">
      <c r="A457" s="51"/>
      <c r="B457" s="51"/>
      <c r="C457" s="51"/>
      <c r="D457" s="51"/>
      <c r="E457" s="64"/>
      <c r="F457" s="65"/>
      <c r="G457" s="65"/>
      <c r="H457" s="65"/>
      <c r="I457" s="65"/>
      <c r="M457" s="286"/>
      <c r="N457" s="286"/>
    </row>
    <row r="458" spans="1:14" s="58" customFormat="1">
      <c r="A458" s="51"/>
      <c r="B458" s="51"/>
      <c r="C458" s="51"/>
      <c r="D458" s="51"/>
      <c r="E458" s="64"/>
      <c r="F458" s="65"/>
      <c r="G458" s="65"/>
      <c r="H458" s="65"/>
      <c r="I458" s="65"/>
      <c r="M458" s="286"/>
      <c r="N458" s="286"/>
    </row>
    <row r="459" spans="1:14" s="58" customFormat="1">
      <c r="A459" s="51"/>
      <c r="B459" s="51"/>
      <c r="C459" s="51"/>
      <c r="D459" s="51"/>
      <c r="E459" s="64"/>
      <c r="F459" s="65"/>
      <c r="G459" s="65"/>
      <c r="H459" s="65"/>
      <c r="I459" s="65"/>
      <c r="M459" s="286"/>
      <c r="N459" s="286"/>
    </row>
    <row r="460" spans="1:14" s="58" customFormat="1">
      <c r="A460" s="51"/>
      <c r="B460" s="51"/>
      <c r="C460" s="51"/>
      <c r="D460" s="51"/>
      <c r="E460" s="64"/>
      <c r="F460" s="65"/>
      <c r="G460" s="65"/>
      <c r="H460" s="65"/>
      <c r="I460" s="65"/>
      <c r="M460" s="286"/>
      <c r="N460" s="286"/>
    </row>
    <row r="461" spans="1:14" s="58" customFormat="1">
      <c r="A461" s="51"/>
      <c r="B461" s="51"/>
      <c r="C461" s="51"/>
      <c r="D461" s="51"/>
      <c r="E461" s="64"/>
      <c r="F461" s="65"/>
      <c r="G461" s="65"/>
      <c r="H461" s="65"/>
      <c r="I461" s="65"/>
      <c r="M461" s="286"/>
      <c r="N461" s="286"/>
    </row>
    <row r="462" spans="1:14" s="58" customFormat="1">
      <c r="A462" s="51"/>
      <c r="B462" s="51"/>
      <c r="C462" s="51"/>
      <c r="D462" s="51"/>
      <c r="E462" s="64"/>
      <c r="F462" s="65"/>
      <c r="G462" s="65"/>
      <c r="H462" s="65"/>
      <c r="I462" s="65"/>
      <c r="M462" s="286"/>
      <c r="N462" s="286"/>
    </row>
    <row r="463" spans="1:14" s="58" customFormat="1">
      <c r="A463" s="51"/>
      <c r="B463" s="51"/>
      <c r="C463" s="51"/>
      <c r="D463" s="51"/>
      <c r="E463" s="64"/>
      <c r="F463" s="65"/>
      <c r="G463" s="65"/>
      <c r="H463" s="65"/>
      <c r="I463" s="65"/>
      <c r="M463" s="286"/>
      <c r="N463" s="286"/>
    </row>
    <row r="464" spans="1:14" s="58" customFormat="1">
      <c r="A464" s="51"/>
      <c r="B464" s="51"/>
      <c r="C464" s="51"/>
      <c r="D464" s="51"/>
      <c r="E464" s="64"/>
      <c r="F464" s="65"/>
      <c r="G464" s="65"/>
      <c r="H464" s="65"/>
      <c r="I464" s="65"/>
      <c r="M464" s="286"/>
      <c r="N464" s="286"/>
    </row>
    <row r="465" spans="1:14" s="58" customFormat="1">
      <c r="A465" s="51"/>
      <c r="B465" s="51"/>
      <c r="C465" s="51"/>
      <c r="D465" s="51"/>
      <c r="E465" s="64"/>
      <c r="F465" s="65"/>
      <c r="G465" s="65"/>
      <c r="H465" s="65"/>
      <c r="I465" s="65"/>
      <c r="M465" s="286"/>
      <c r="N465" s="286"/>
    </row>
    <row r="466" spans="1:14" s="58" customFormat="1">
      <c r="A466" s="51"/>
      <c r="B466" s="51"/>
      <c r="C466" s="51"/>
      <c r="D466" s="51"/>
      <c r="E466" s="64"/>
      <c r="F466" s="65"/>
      <c r="G466" s="65"/>
      <c r="H466" s="65"/>
      <c r="I466" s="65"/>
      <c r="M466" s="286"/>
      <c r="N466" s="286"/>
    </row>
    <row r="467" spans="1:14" s="58" customFormat="1">
      <c r="A467" s="51"/>
      <c r="B467" s="51"/>
      <c r="C467" s="51"/>
      <c r="D467" s="51"/>
      <c r="E467" s="64"/>
      <c r="F467" s="65"/>
      <c r="G467" s="65"/>
      <c r="H467" s="65"/>
      <c r="I467" s="65"/>
      <c r="M467" s="286"/>
      <c r="N467" s="286"/>
    </row>
    <row r="468" spans="1:14" s="58" customFormat="1">
      <c r="A468" s="51"/>
      <c r="B468" s="51"/>
      <c r="C468" s="51"/>
      <c r="D468" s="51"/>
      <c r="E468" s="64"/>
      <c r="F468" s="65"/>
      <c r="G468" s="65"/>
      <c r="H468" s="65"/>
      <c r="I468" s="65"/>
      <c r="M468" s="286"/>
      <c r="N468" s="286"/>
    </row>
    <row r="469" spans="1:14" s="58" customFormat="1">
      <c r="A469" s="51"/>
      <c r="B469" s="51"/>
      <c r="C469" s="51"/>
      <c r="D469" s="51"/>
      <c r="E469" s="64"/>
      <c r="F469" s="65"/>
      <c r="G469" s="65"/>
      <c r="H469" s="65"/>
      <c r="I469" s="65"/>
      <c r="M469" s="286"/>
      <c r="N469" s="286"/>
    </row>
    <row r="470" spans="1:14" s="58" customFormat="1">
      <c r="A470" s="51"/>
      <c r="B470" s="51"/>
      <c r="C470" s="51"/>
      <c r="D470" s="51"/>
      <c r="E470" s="64"/>
      <c r="F470" s="65"/>
      <c r="G470" s="65"/>
      <c r="H470" s="65"/>
      <c r="I470" s="65"/>
      <c r="M470" s="286"/>
      <c r="N470" s="286"/>
    </row>
    <row r="471" spans="1:14" s="58" customFormat="1">
      <c r="A471" s="51"/>
      <c r="B471" s="51"/>
      <c r="C471" s="51"/>
      <c r="D471" s="51"/>
      <c r="E471" s="64"/>
      <c r="F471" s="65"/>
      <c r="G471" s="65"/>
      <c r="H471" s="65"/>
      <c r="I471" s="65"/>
      <c r="M471" s="286"/>
      <c r="N471" s="286"/>
    </row>
    <row r="472" spans="1:14" s="58" customFormat="1">
      <c r="A472" s="51"/>
      <c r="B472" s="51"/>
      <c r="C472" s="51"/>
      <c r="D472" s="51"/>
      <c r="E472" s="64"/>
      <c r="F472" s="65"/>
      <c r="G472" s="65"/>
      <c r="H472" s="65"/>
      <c r="I472" s="65"/>
      <c r="M472" s="286"/>
      <c r="N472" s="286"/>
    </row>
    <row r="473" spans="1:14" s="58" customFormat="1">
      <c r="A473" s="51"/>
      <c r="B473" s="51"/>
      <c r="C473" s="51"/>
      <c r="D473" s="51"/>
      <c r="E473" s="64"/>
      <c r="F473" s="65"/>
      <c r="G473" s="65"/>
      <c r="H473" s="65"/>
      <c r="I473" s="65"/>
      <c r="M473" s="286"/>
      <c r="N473" s="286"/>
    </row>
    <row r="474" spans="1:14" s="58" customFormat="1">
      <c r="A474" s="51"/>
      <c r="B474" s="51"/>
      <c r="C474" s="51"/>
      <c r="D474" s="51"/>
      <c r="E474" s="64"/>
      <c r="F474" s="65"/>
      <c r="G474" s="65"/>
      <c r="H474" s="65"/>
      <c r="I474" s="65"/>
      <c r="M474" s="286"/>
      <c r="N474" s="286"/>
    </row>
    <row r="475" spans="1:14" s="58" customFormat="1">
      <c r="A475" s="51"/>
      <c r="B475" s="51"/>
      <c r="C475" s="51"/>
      <c r="D475" s="51"/>
      <c r="E475" s="64"/>
      <c r="F475" s="65"/>
      <c r="G475" s="65"/>
      <c r="H475" s="65"/>
      <c r="I475" s="65"/>
      <c r="M475" s="286"/>
      <c r="N475" s="286"/>
    </row>
    <row r="476" spans="1:14" s="58" customFormat="1">
      <c r="A476" s="51"/>
      <c r="B476" s="51"/>
      <c r="C476" s="51"/>
      <c r="D476" s="51"/>
      <c r="E476" s="64"/>
      <c r="F476" s="65"/>
      <c r="G476" s="65"/>
      <c r="H476" s="65"/>
      <c r="I476" s="65"/>
      <c r="M476" s="286"/>
      <c r="N476" s="286"/>
    </row>
    <row r="477" spans="1:14" s="58" customFormat="1">
      <c r="A477" s="51"/>
      <c r="B477" s="51"/>
      <c r="C477" s="51"/>
      <c r="D477" s="51"/>
      <c r="E477" s="64"/>
      <c r="F477" s="65"/>
      <c r="G477" s="65"/>
      <c r="H477" s="65"/>
      <c r="I477" s="65"/>
      <c r="M477" s="286"/>
      <c r="N477" s="286"/>
    </row>
    <row r="478" spans="1:14" s="58" customFormat="1">
      <c r="A478" s="51"/>
      <c r="B478" s="51"/>
      <c r="C478" s="51"/>
      <c r="D478" s="51"/>
      <c r="E478" s="64"/>
      <c r="F478" s="65"/>
      <c r="G478" s="65"/>
      <c r="H478" s="65"/>
      <c r="I478" s="65"/>
      <c r="M478" s="286"/>
      <c r="N478" s="286"/>
    </row>
    <row r="479" spans="1:14" s="58" customFormat="1">
      <c r="A479" s="51"/>
      <c r="B479" s="51"/>
      <c r="C479" s="51"/>
      <c r="D479" s="51"/>
      <c r="E479" s="64"/>
      <c r="F479" s="65"/>
      <c r="G479" s="65"/>
      <c r="H479" s="65"/>
      <c r="I479" s="65"/>
      <c r="M479" s="286"/>
      <c r="N479" s="286"/>
    </row>
    <row r="480" spans="1:14" s="58" customFormat="1">
      <c r="A480" s="51"/>
      <c r="B480" s="51"/>
      <c r="C480" s="51"/>
      <c r="D480" s="51"/>
      <c r="E480" s="64"/>
      <c r="F480" s="65"/>
      <c r="G480" s="65"/>
      <c r="H480" s="65"/>
      <c r="I480" s="65"/>
      <c r="M480" s="286"/>
      <c r="N480" s="286"/>
    </row>
    <row r="481" spans="1:14" s="58" customFormat="1">
      <c r="A481" s="51"/>
      <c r="B481" s="51"/>
      <c r="C481" s="51"/>
      <c r="D481" s="51"/>
      <c r="E481" s="64"/>
      <c r="F481" s="65"/>
      <c r="G481" s="65"/>
      <c r="H481" s="65"/>
      <c r="I481" s="65"/>
      <c r="M481" s="286"/>
      <c r="N481" s="286"/>
    </row>
    <row r="482" spans="1:14" s="58" customFormat="1">
      <c r="A482" s="51"/>
      <c r="B482" s="51"/>
      <c r="C482" s="51"/>
      <c r="D482" s="51"/>
      <c r="E482" s="64"/>
      <c r="F482" s="65"/>
      <c r="G482" s="65"/>
      <c r="H482" s="65"/>
      <c r="I482" s="65"/>
      <c r="M482" s="286"/>
      <c r="N482" s="286"/>
    </row>
    <row r="483" spans="1:14" s="58" customFormat="1">
      <c r="A483" s="51"/>
      <c r="B483" s="51"/>
      <c r="C483" s="51"/>
      <c r="D483" s="51"/>
      <c r="E483" s="64"/>
      <c r="F483" s="65"/>
      <c r="G483" s="65"/>
      <c r="H483" s="65"/>
      <c r="I483" s="65"/>
      <c r="M483" s="286"/>
      <c r="N483" s="286"/>
    </row>
    <row r="484" spans="1:14" s="58" customFormat="1">
      <c r="A484" s="51"/>
      <c r="B484" s="51"/>
      <c r="C484" s="51"/>
      <c r="D484" s="51"/>
      <c r="E484" s="64"/>
      <c r="F484" s="65"/>
      <c r="G484" s="65"/>
      <c r="H484" s="65"/>
      <c r="I484" s="65"/>
      <c r="M484" s="286"/>
      <c r="N484" s="286"/>
    </row>
    <row r="485" spans="1:14" s="58" customFormat="1">
      <c r="A485" s="51"/>
      <c r="B485" s="51"/>
      <c r="C485" s="51"/>
      <c r="D485" s="51"/>
      <c r="E485" s="64"/>
      <c r="F485" s="65"/>
      <c r="G485" s="65"/>
      <c r="H485" s="65"/>
      <c r="I485" s="65"/>
      <c r="M485" s="286"/>
      <c r="N485" s="286"/>
    </row>
    <row r="486" spans="1:14" s="58" customFormat="1">
      <c r="A486" s="51"/>
      <c r="B486" s="51"/>
      <c r="C486" s="51"/>
      <c r="D486" s="51"/>
      <c r="E486" s="64"/>
      <c r="F486" s="65"/>
      <c r="G486" s="65"/>
      <c r="H486" s="65"/>
      <c r="I486" s="65"/>
      <c r="M486" s="286"/>
      <c r="N486" s="286"/>
    </row>
    <row r="487" spans="1:14" s="58" customFormat="1">
      <c r="A487" s="51"/>
      <c r="B487" s="51"/>
      <c r="C487" s="51"/>
      <c r="D487" s="51"/>
      <c r="E487" s="64"/>
      <c r="F487" s="65"/>
      <c r="G487" s="65"/>
      <c r="H487" s="65"/>
      <c r="I487" s="65"/>
      <c r="M487" s="286"/>
      <c r="N487" s="286"/>
    </row>
    <row r="488" spans="1:14" s="58" customFormat="1">
      <c r="A488" s="51"/>
      <c r="B488" s="51"/>
      <c r="C488" s="51"/>
      <c r="D488" s="51"/>
      <c r="E488" s="64"/>
      <c r="F488" s="65"/>
      <c r="G488" s="65"/>
      <c r="H488" s="65"/>
      <c r="I488" s="65"/>
      <c r="M488" s="286"/>
      <c r="N488" s="286"/>
    </row>
    <row r="489" spans="1:14" s="58" customFormat="1">
      <c r="A489" s="51"/>
      <c r="B489" s="51"/>
      <c r="C489" s="51"/>
      <c r="D489" s="51"/>
      <c r="E489" s="64"/>
      <c r="F489" s="65"/>
      <c r="G489" s="65"/>
      <c r="H489" s="65"/>
      <c r="I489" s="65"/>
      <c r="M489" s="286"/>
      <c r="N489" s="286"/>
    </row>
    <row r="490" spans="1:14" s="58" customFormat="1">
      <c r="A490" s="51"/>
      <c r="B490" s="51"/>
      <c r="C490" s="51"/>
      <c r="D490" s="51"/>
      <c r="E490" s="64"/>
      <c r="F490" s="65"/>
      <c r="G490" s="65"/>
      <c r="H490" s="65"/>
      <c r="I490" s="65"/>
      <c r="M490" s="286"/>
      <c r="N490" s="286"/>
    </row>
    <row r="491" spans="1:14" s="58" customFormat="1">
      <c r="A491" s="51"/>
      <c r="B491" s="51"/>
      <c r="C491" s="51"/>
      <c r="D491" s="51"/>
      <c r="E491" s="64"/>
      <c r="F491" s="65"/>
      <c r="G491" s="65"/>
      <c r="H491" s="65"/>
      <c r="I491" s="65"/>
      <c r="M491" s="286"/>
      <c r="N491" s="286"/>
    </row>
    <row r="492" spans="1:14" s="58" customFormat="1">
      <c r="A492" s="51"/>
      <c r="B492" s="51"/>
      <c r="C492" s="51"/>
      <c r="D492" s="51"/>
      <c r="E492" s="64"/>
      <c r="F492" s="65"/>
      <c r="G492" s="65"/>
      <c r="H492" s="65"/>
      <c r="I492" s="65"/>
      <c r="M492" s="286"/>
      <c r="N492" s="286"/>
    </row>
    <row r="493" spans="1:14" s="58" customFormat="1">
      <c r="A493" s="51"/>
      <c r="B493" s="51"/>
      <c r="C493" s="51"/>
      <c r="D493" s="51"/>
      <c r="E493" s="64"/>
      <c r="F493" s="65"/>
      <c r="G493" s="65"/>
      <c r="H493" s="65"/>
      <c r="I493" s="65"/>
      <c r="M493" s="286"/>
      <c r="N493" s="286"/>
    </row>
    <row r="494" spans="1:14" s="58" customFormat="1">
      <c r="A494" s="51"/>
      <c r="B494" s="51"/>
      <c r="C494" s="51"/>
      <c r="D494" s="51"/>
      <c r="E494" s="64"/>
      <c r="F494" s="65"/>
      <c r="G494" s="65"/>
      <c r="H494" s="65"/>
      <c r="I494" s="65"/>
      <c r="M494" s="286"/>
      <c r="N494" s="286"/>
    </row>
    <row r="495" spans="1:14" s="58" customFormat="1">
      <c r="A495" s="51"/>
      <c r="B495" s="51"/>
      <c r="C495" s="51"/>
      <c r="D495" s="51"/>
      <c r="E495" s="64"/>
      <c r="F495" s="65"/>
      <c r="G495" s="65"/>
      <c r="H495" s="65"/>
      <c r="I495" s="65"/>
      <c r="M495" s="286"/>
      <c r="N495" s="286"/>
    </row>
    <row r="496" spans="1:14" s="58" customFormat="1">
      <c r="A496" s="51"/>
      <c r="B496" s="51"/>
      <c r="C496" s="51"/>
      <c r="D496" s="51"/>
      <c r="E496" s="64"/>
      <c r="F496" s="65"/>
      <c r="G496" s="65"/>
      <c r="H496" s="65"/>
      <c r="I496" s="65"/>
      <c r="M496" s="286"/>
      <c r="N496" s="286"/>
    </row>
    <row r="497" spans="1:14" s="58" customFormat="1">
      <c r="A497" s="51"/>
      <c r="B497" s="51"/>
      <c r="C497" s="51"/>
      <c r="D497" s="51"/>
      <c r="E497" s="64"/>
      <c r="F497" s="65"/>
      <c r="G497" s="65"/>
      <c r="H497" s="65"/>
      <c r="I497" s="65"/>
      <c r="M497" s="286"/>
      <c r="N497" s="286"/>
    </row>
    <row r="498" spans="1:14" s="58" customFormat="1">
      <c r="A498" s="51"/>
      <c r="B498" s="51"/>
      <c r="C498" s="51"/>
      <c r="D498" s="51"/>
      <c r="E498" s="64"/>
      <c r="F498" s="65"/>
      <c r="G498" s="65"/>
      <c r="H498" s="65"/>
      <c r="I498" s="65"/>
      <c r="M498" s="286"/>
      <c r="N498" s="286"/>
    </row>
    <row r="499" spans="1:14" s="58" customFormat="1">
      <c r="A499" s="51"/>
      <c r="B499" s="51"/>
      <c r="C499" s="51"/>
      <c r="D499" s="51"/>
      <c r="E499" s="64"/>
      <c r="F499" s="65"/>
      <c r="G499" s="65"/>
      <c r="H499" s="65"/>
      <c r="I499" s="65"/>
      <c r="M499" s="286"/>
      <c r="N499" s="286"/>
    </row>
    <row r="500" spans="1:14" s="58" customFormat="1">
      <c r="A500" s="51"/>
      <c r="B500" s="51"/>
      <c r="C500" s="51"/>
      <c r="D500" s="51"/>
      <c r="E500" s="64"/>
      <c r="F500" s="65"/>
      <c r="G500" s="65"/>
      <c r="H500" s="65"/>
      <c r="I500" s="65"/>
      <c r="M500" s="286"/>
      <c r="N500" s="286"/>
    </row>
    <row r="501" spans="1:14" s="58" customFormat="1">
      <c r="A501" s="51"/>
      <c r="B501" s="51"/>
      <c r="C501" s="51"/>
      <c r="D501" s="51"/>
      <c r="E501" s="64"/>
      <c r="F501" s="65"/>
      <c r="G501" s="65"/>
      <c r="H501" s="65"/>
      <c r="I501" s="65"/>
      <c r="M501" s="286"/>
      <c r="N501" s="286"/>
    </row>
    <row r="502" spans="1:14" s="58" customFormat="1">
      <c r="A502" s="51"/>
      <c r="B502" s="51"/>
      <c r="C502" s="51"/>
      <c r="D502" s="51"/>
      <c r="E502" s="64"/>
      <c r="F502" s="65"/>
      <c r="G502" s="65"/>
      <c r="H502" s="65"/>
      <c r="I502" s="65"/>
      <c r="M502" s="286"/>
      <c r="N502" s="286"/>
    </row>
    <row r="503" spans="1:14" s="58" customFormat="1">
      <c r="A503" s="51"/>
      <c r="B503" s="51"/>
      <c r="C503" s="51"/>
      <c r="D503" s="51"/>
      <c r="E503" s="64"/>
      <c r="F503" s="65"/>
      <c r="G503" s="65"/>
      <c r="H503" s="65"/>
      <c r="I503" s="65"/>
      <c r="M503" s="286"/>
      <c r="N503" s="286"/>
    </row>
    <row r="504" spans="1:14" s="58" customFormat="1">
      <c r="A504" s="51"/>
      <c r="B504" s="51"/>
      <c r="C504" s="51"/>
      <c r="D504" s="51"/>
      <c r="E504" s="64"/>
      <c r="F504" s="65"/>
      <c r="G504" s="65"/>
      <c r="H504" s="65"/>
      <c r="I504" s="65"/>
      <c r="M504" s="286"/>
      <c r="N504" s="286"/>
    </row>
    <row r="505" spans="1:14" s="58" customFormat="1">
      <c r="A505" s="51"/>
      <c r="B505" s="51"/>
      <c r="C505" s="51"/>
      <c r="D505" s="51"/>
      <c r="E505" s="64"/>
      <c r="F505" s="65"/>
      <c r="G505" s="65"/>
      <c r="H505" s="65"/>
      <c r="I505" s="65"/>
      <c r="M505" s="286"/>
      <c r="N505" s="286"/>
    </row>
    <row r="506" spans="1:14" s="58" customFormat="1">
      <c r="A506" s="51"/>
      <c r="B506" s="51"/>
      <c r="C506" s="51"/>
      <c r="D506" s="51"/>
      <c r="E506" s="64"/>
      <c r="F506" s="65"/>
      <c r="G506" s="65"/>
      <c r="H506" s="65"/>
      <c r="I506" s="65"/>
      <c r="M506" s="286"/>
      <c r="N506" s="286"/>
    </row>
    <row r="507" spans="1:14" s="58" customFormat="1">
      <c r="A507" s="51"/>
      <c r="B507" s="51"/>
      <c r="C507" s="51"/>
      <c r="D507" s="51"/>
      <c r="E507" s="64"/>
      <c r="F507" s="65"/>
      <c r="G507" s="65"/>
      <c r="H507" s="65"/>
      <c r="I507" s="65"/>
      <c r="M507" s="286"/>
      <c r="N507" s="286"/>
    </row>
    <row r="508" spans="1:14" s="58" customFormat="1">
      <c r="A508" s="51"/>
      <c r="B508" s="51"/>
      <c r="C508" s="51"/>
      <c r="D508" s="51"/>
      <c r="E508" s="64"/>
      <c r="F508" s="65"/>
      <c r="G508" s="65"/>
      <c r="H508" s="65"/>
      <c r="I508" s="65"/>
      <c r="M508" s="286"/>
      <c r="N508" s="286"/>
    </row>
    <row r="509" spans="1:14" s="58" customFormat="1">
      <c r="A509" s="51"/>
      <c r="B509" s="51"/>
      <c r="C509" s="51"/>
      <c r="D509" s="51"/>
      <c r="E509" s="64"/>
      <c r="F509" s="65"/>
      <c r="G509" s="65"/>
      <c r="H509" s="65"/>
      <c r="I509" s="65"/>
      <c r="M509" s="286"/>
      <c r="N509" s="286"/>
    </row>
    <row r="510" spans="1:14" s="58" customFormat="1">
      <c r="A510" s="51"/>
      <c r="B510" s="51"/>
      <c r="C510" s="51"/>
      <c r="D510" s="51"/>
      <c r="E510" s="64"/>
      <c r="F510" s="65"/>
      <c r="G510" s="65"/>
      <c r="H510" s="65"/>
      <c r="I510" s="65"/>
      <c r="M510" s="286"/>
      <c r="N510" s="286"/>
    </row>
    <row r="511" spans="1:14" s="58" customFormat="1">
      <c r="A511" s="51"/>
      <c r="B511" s="51"/>
      <c r="C511" s="51"/>
      <c r="D511" s="51"/>
      <c r="E511" s="64"/>
      <c r="F511" s="65"/>
      <c r="G511" s="65"/>
      <c r="H511" s="65"/>
      <c r="I511" s="65"/>
      <c r="M511" s="286"/>
      <c r="N511" s="286"/>
    </row>
    <row r="512" spans="1:14" s="58" customFormat="1">
      <c r="A512" s="51"/>
      <c r="B512" s="51"/>
      <c r="C512" s="51"/>
      <c r="D512" s="51"/>
      <c r="E512" s="64"/>
      <c r="F512" s="65"/>
      <c r="G512" s="65"/>
      <c r="H512" s="65"/>
      <c r="I512" s="65"/>
      <c r="M512" s="286"/>
      <c r="N512" s="286"/>
    </row>
    <row r="513" spans="1:14" s="58" customFormat="1">
      <c r="A513" s="51"/>
      <c r="B513" s="51"/>
      <c r="C513" s="51"/>
      <c r="D513" s="51"/>
      <c r="E513" s="64"/>
      <c r="F513" s="65"/>
      <c r="G513" s="65"/>
      <c r="H513" s="65"/>
      <c r="I513" s="65"/>
      <c r="M513" s="286"/>
      <c r="N513" s="286"/>
    </row>
    <row r="514" spans="1:14" s="58" customFormat="1">
      <c r="A514" s="51"/>
      <c r="B514" s="51"/>
      <c r="C514" s="51"/>
      <c r="D514" s="51"/>
      <c r="E514" s="64"/>
      <c r="F514" s="65"/>
      <c r="G514" s="65"/>
      <c r="H514" s="65"/>
      <c r="I514" s="65"/>
      <c r="M514" s="286"/>
      <c r="N514" s="286"/>
    </row>
    <row r="515" spans="1:14" s="58" customFormat="1">
      <c r="A515" s="51"/>
      <c r="B515" s="51"/>
      <c r="C515" s="51"/>
      <c r="D515" s="51"/>
      <c r="E515" s="64"/>
      <c r="F515" s="65"/>
      <c r="G515" s="65"/>
      <c r="H515" s="65"/>
      <c r="I515" s="65"/>
      <c r="M515" s="286"/>
      <c r="N515" s="286"/>
    </row>
    <row r="516" spans="1:14" s="58" customFormat="1">
      <c r="A516" s="51"/>
      <c r="B516" s="51"/>
      <c r="C516" s="51"/>
      <c r="D516" s="51"/>
      <c r="E516" s="64"/>
      <c r="F516" s="65"/>
      <c r="G516" s="65"/>
      <c r="H516" s="65"/>
      <c r="I516" s="65"/>
      <c r="M516" s="286"/>
      <c r="N516" s="286"/>
    </row>
    <row r="517" spans="1:14" s="58" customFormat="1">
      <c r="A517" s="51"/>
      <c r="B517" s="51"/>
      <c r="C517" s="51"/>
      <c r="D517" s="51"/>
      <c r="E517" s="64"/>
      <c r="F517" s="65"/>
      <c r="G517" s="65"/>
      <c r="H517" s="65"/>
      <c r="I517" s="65"/>
      <c r="M517" s="286"/>
      <c r="N517" s="286"/>
    </row>
    <row r="518" spans="1:14" s="58" customFormat="1">
      <c r="A518" s="51"/>
      <c r="B518" s="51"/>
      <c r="C518" s="51"/>
      <c r="D518" s="51"/>
      <c r="E518" s="64"/>
      <c r="F518" s="65"/>
      <c r="G518" s="65"/>
      <c r="H518" s="65"/>
      <c r="I518" s="65"/>
      <c r="M518" s="286"/>
      <c r="N518" s="286"/>
    </row>
    <row r="519" spans="1:14" s="58" customFormat="1">
      <c r="A519" s="51"/>
      <c r="B519" s="51"/>
      <c r="C519" s="51"/>
      <c r="D519" s="51"/>
      <c r="E519" s="64"/>
      <c r="F519" s="65"/>
      <c r="G519" s="65"/>
      <c r="H519" s="65"/>
      <c r="I519" s="65"/>
      <c r="M519" s="286"/>
      <c r="N519" s="286"/>
    </row>
    <row r="520" spans="1:14" s="58" customFormat="1">
      <c r="A520" s="51"/>
      <c r="B520" s="51"/>
      <c r="C520" s="51"/>
      <c r="D520" s="51"/>
      <c r="E520" s="64"/>
      <c r="F520" s="65"/>
      <c r="G520" s="65"/>
      <c r="H520" s="65"/>
      <c r="I520" s="65"/>
      <c r="M520" s="286"/>
      <c r="N520" s="286"/>
    </row>
    <row r="521" spans="1:14" s="58" customFormat="1">
      <c r="A521" s="51"/>
      <c r="B521" s="51"/>
      <c r="C521" s="51"/>
      <c r="D521" s="51"/>
      <c r="E521" s="64"/>
      <c r="F521" s="65"/>
      <c r="G521" s="65"/>
      <c r="H521" s="65"/>
      <c r="I521" s="65"/>
      <c r="M521" s="286"/>
      <c r="N521" s="286"/>
    </row>
    <row r="522" spans="1:14" s="58" customFormat="1">
      <c r="A522" s="51"/>
      <c r="B522" s="51"/>
      <c r="C522" s="51"/>
      <c r="D522" s="51"/>
      <c r="E522" s="64"/>
      <c r="F522" s="65"/>
      <c r="G522" s="65"/>
      <c r="H522" s="65"/>
      <c r="I522" s="65"/>
      <c r="M522" s="286"/>
      <c r="N522" s="286"/>
    </row>
    <row r="523" spans="1:14" s="58" customFormat="1">
      <c r="A523" s="51"/>
      <c r="B523" s="51"/>
      <c r="C523" s="51"/>
      <c r="D523" s="51"/>
      <c r="E523" s="64"/>
      <c r="F523" s="65"/>
      <c r="G523" s="65"/>
      <c r="H523" s="65"/>
      <c r="I523" s="65"/>
      <c r="M523" s="286"/>
      <c r="N523" s="286"/>
    </row>
    <row r="524" spans="1:14" s="58" customFormat="1">
      <c r="A524" s="51"/>
      <c r="B524" s="51"/>
      <c r="C524" s="51"/>
      <c r="D524" s="51"/>
      <c r="E524" s="64"/>
      <c r="F524" s="65"/>
      <c r="G524" s="65"/>
      <c r="H524" s="65"/>
      <c r="I524" s="65"/>
      <c r="M524" s="286"/>
      <c r="N524" s="286"/>
    </row>
    <row r="525" spans="1:14" s="58" customFormat="1">
      <c r="A525" s="51"/>
      <c r="B525" s="51"/>
      <c r="C525" s="51"/>
      <c r="D525" s="51"/>
      <c r="E525" s="64"/>
      <c r="F525" s="65"/>
      <c r="G525" s="65"/>
      <c r="H525" s="65"/>
      <c r="I525" s="65"/>
      <c r="M525" s="286"/>
      <c r="N525" s="286"/>
    </row>
    <row r="526" spans="1:14" s="58" customFormat="1">
      <c r="A526" s="51"/>
      <c r="B526" s="51"/>
      <c r="C526" s="51"/>
      <c r="D526" s="51"/>
      <c r="E526" s="64"/>
      <c r="F526" s="65"/>
      <c r="G526" s="65"/>
      <c r="H526" s="65"/>
      <c r="I526" s="65"/>
      <c r="M526" s="286"/>
      <c r="N526" s="286"/>
    </row>
    <row r="527" spans="1:14" s="58" customFormat="1">
      <c r="A527" s="51"/>
      <c r="B527" s="51"/>
      <c r="C527" s="51"/>
      <c r="D527" s="51"/>
      <c r="E527" s="64"/>
      <c r="F527" s="65"/>
      <c r="G527" s="65"/>
      <c r="H527" s="65"/>
      <c r="I527" s="65"/>
      <c r="M527" s="286"/>
      <c r="N527" s="286"/>
    </row>
    <row r="528" spans="1:14" s="58" customFormat="1">
      <c r="A528" s="51"/>
      <c r="B528" s="51"/>
      <c r="C528" s="51"/>
      <c r="D528" s="51"/>
      <c r="E528" s="64"/>
      <c r="F528" s="65"/>
      <c r="G528" s="65"/>
      <c r="H528" s="65"/>
      <c r="I528" s="65"/>
      <c r="M528" s="286"/>
      <c r="N528" s="286"/>
    </row>
    <row r="529" spans="1:14" s="58" customFormat="1">
      <c r="A529" s="51"/>
      <c r="B529" s="51"/>
      <c r="C529" s="51"/>
      <c r="D529" s="51"/>
      <c r="E529" s="64"/>
      <c r="F529" s="65"/>
      <c r="G529" s="65"/>
      <c r="H529" s="65"/>
      <c r="I529" s="65"/>
      <c r="M529" s="286"/>
      <c r="N529" s="286"/>
    </row>
    <row r="530" spans="1:14" s="58" customFormat="1">
      <c r="A530" s="51"/>
      <c r="B530" s="51"/>
      <c r="C530" s="51"/>
      <c r="D530" s="51"/>
      <c r="E530" s="64"/>
      <c r="F530" s="65"/>
      <c r="G530" s="65"/>
      <c r="H530" s="65"/>
      <c r="I530" s="65"/>
      <c r="M530" s="286"/>
      <c r="N530" s="286"/>
    </row>
    <row r="531" spans="1:14" s="58" customFormat="1">
      <c r="A531" s="51"/>
      <c r="B531" s="51"/>
      <c r="C531" s="51"/>
      <c r="D531" s="51"/>
      <c r="E531" s="64"/>
      <c r="F531" s="65"/>
      <c r="G531" s="65"/>
      <c r="H531" s="65"/>
      <c r="I531" s="65"/>
      <c r="M531" s="286"/>
      <c r="N531" s="286"/>
    </row>
    <row r="532" spans="1:14" s="58" customFormat="1">
      <c r="A532" s="51"/>
      <c r="B532" s="51"/>
      <c r="C532" s="51"/>
      <c r="D532" s="51"/>
      <c r="E532" s="64"/>
      <c r="F532" s="65"/>
      <c r="G532" s="65"/>
      <c r="H532" s="65"/>
      <c r="I532" s="65"/>
      <c r="M532" s="286"/>
      <c r="N532" s="286"/>
    </row>
    <row r="533" spans="1:14" s="58" customFormat="1">
      <c r="A533" s="51"/>
      <c r="B533" s="51"/>
      <c r="C533" s="51"/>
      <c r="D533" s="51"/>
      <c r="E533" s="64"/>
      <c r="F533" s="65"/>
      <c r="G533" s="65"/>
      <c r="H533" s="65"/>
      <c r="I533" s="65"/>
      <c r="M533" s="286"/>
      <c r="N533" s="286"/>
    </row>
    <row r="534" spans="1:14" s="58" customFormat="1">
      <c r="A534" s="51"/>
      <c r="B534" s="51"/>
      <c r="C534" s="51"/>
      <c r="D534" s="51"/>
      <c r="E534" s="64"/>
      <c r="F534" s="65"/>
      <c r="G534" s="65"/>
      <c r="H534" s="65"/>
      <c r="I534" s="65"/>
      <c r="M534" s="286"/>
      <c r="N534" s="286"/>
    </row>
    <row r="535" spans="1:14" s="58" customFormat="1">
      <c r="A535" s="51"/>
      <c r="B535" s="51"/>
      <c r="C535" s="51"/>
      <c r="D535" s="51"/>
      <c r="E535" s="64"/>
      <c r="F535" s="65"/>
      <c r="G535" s="65"/>
      <c r="H535" s="65"/>
      <c r="I535" s="65"/>
      <c r="M535" s="286"/>
      <c r="N535" s="286"/>
    </row>
    <row r="536" spans="1:14" s="58" customFormat="1">
      <c r="A536" s="51"/>
      <c r="B536" s="51"/>
      <c r="C536" s="51"/>
      <c r="D536" s="51"/>
      <c r="E536" s="64"/>
      <c r="F536" s="65"/>
      <c r="G536" s="65"/>
      <c r="H536" s="65"/>
      <c r="I536" s="65"/>
      <c r="M536" s="286"/>
      <c r="N536" s="286"/>
    </row>
    <row r="537" spans="1:14" s="58" customFormat="1">
      <c r="A537" s="51"/>
      <c r="B537" s="51"/>
      <c r="C537" s="51"/>
      <c r="D537" s="51"/>
      <c r="E537" s="64"/>
      <c r="F537" s="65"/>
      <c r="G537" s="65"/>
      <c r="H537" s="65"/>
      <c r="I537" s="65"/>
      <c r="M537" s="286"/>
      <c r="N537" s="286"/>
    </row>
    <row r="538" spans="1:14" s="58" customFormat="1">
      <c r="A538" s="51"/>
      <c r="B538" s="51"/>
      <c r="C538" s="51"/>
      <c r="D538" s="51"/>
      <c r="E538" s="64"/>
      <c r="F538" s="65"/>
      <c r="G538" s="65"/>
      <c r="H538" s="65"/>
      <c r="I538" s="65"/>
      <c r="M538" s="286"/>
      <c r="N538" s="286"/>
    </row>
    <row r="539" spans="1:14" s="58" customFormat="1">
      <c r="A539" s="51"/>
      <c r="B539" s="51"/>
      <c r="C539" s="51"/>
      <c r="D539" s="51"/>
      <c r="E539" s="64"/>
      <c r="F539" s="65"/>
      <c r="G539" s="65"/>
      <c r="H539" s="65"/>
      <c r="I539" s="65"/>
      <c r="M539" s="286"/>
      <c r="N539" s="286"/>
    </row>
    <row r="540" spans="1:14" s="58" customFormat="1">
      <c r="A540" s="51"/>
      <c r="B540" s="51"/>
      <c r="C540" s="51"/>
      <c r="D540" s="51"/>
      <c r="E540" s="64"/>
      <c r="F540" s="65"/>
      <c r="G540" s="65"/>
      <c r="H540" s="65"/>
      <c r="I540" s="65"/>
      <c r="M540" s="286"/>
      <c r="N540" s="286"/>
    </row>
    <row r="541" spans="1:14" s="58" customFormat="1">
      <c r="A541" s="51"/>
      <c r="B541" s="51"/>
      <c r="C541" s="51"/>
      <c r="D541" s="51"/>
      <c r="E541" s="64"/>
      <c r="F541" s="65"/>
      <c r="G541" s="65"/>
      <c r="H541" s="65"/>
      <c r="I541" s="65"/>
      <c r="M541" s="286"/>
      <c r="N541" s="286"/>
    </row>
    <row r="542" spans="1:14" s="58" customFormat="1">
      <c r="A542" s="51"/>
      <c r="B542" s="51"/>
      <c r="C542" s="51"/>
      <c r="D542" s="51"/>
      <c r="E542" s="64"/>
      <c r="F542" s="65"/>
      <c r="G542" s="65"/>
      <c r="H542" s="65"/>
      <c r="I542" s="65"/>
      <c r="M542" s="286"/>
      <c r="N542" s="286"/>
    </row>
    <row r="543" spans="1:14" s="58" customFormat="1">
      <c r="A543" s="51"/>
      <c r="B543" s="51"/>
      <c r="C543" s="51"/>
      <c r="D543" s="51"/>
      <c r="E543" s="64"/>
      <c r="F543" s="65"/>
      <c r="G543" s="65"/>
      <c r="H543" s="65"/>
      <c r="I543" s="65"/>
      <c r="M543" s="286"/>
      <c r="N543" s="286"/>
    </row>
    <row r="544" spans="1:14" s="58" customFormat="1">
      <c r="A544" s="51"/>
      <c r="B544" s="51"/>
      <c r="C544" s="51"/>
      <c r="D544" s="51"/>
      <c r="E544" s="64"/>
      <c r="F544" s="65"/>
      <c r="G544" s="65"/>
      <c r="H544" s="65"/>
      <c r="I544" s="65"/>
      <c r="M544" s="286"/>
      <c r="N544" s="286"/>
    </row>
    <row r="545" spans="1:14" s="58" customFormat="1">
      <c r="A545" s="51"/>
      <c r="B545" s="51"/>
      <c r="C545" s="51"/>
      <c r="D545" s="51"/>
      <c r="E545" s="64"/>
      <c r="F545" s="65"/>
      <c r="G545" s="65"/>
      <c r="H545" s="65"/>
      <c r="I545" s="65"/>
      <c r="M545" s="286"/>
      <c r="N545" s="286"/>
    </row>
    <row r="546" spans="1:14" s="58" customFormat="1">
      <c r="A546" s="51"/>
      <c r="B546" s="51"/>
      <c r="C546" s="51"/>
      <c r="D546" s="51"/>
      <c r="E546" s="64"/>
      <c r="F546" s="65"/>
      <c r="G546" s="65"/>
      <c r="H546" s="65"/>
      <c r="I546" s="65"/>
      <c r="M546" s="286"/>
      <c r="N546" s="286"/>
    </row>
    <row r="547" spans="1:14" s="58" customFormat="1">
      <c r="A547" s="51"/>
      <c r="B547" s="51"/>
      <c r="C547" s="51"/>
      <c r="D547" s="51"/>
      <c r="E547" s="64"/>
      <c r="F547" s="65"/>
      <c r="G547" s="65"/>
      <c r="H547" s="65"/>
      <c r="I547" s="65"/>
      <c r="M547" s="286"/>
      <c r="N547" s="286"/>
    </row>
    <row r="548" spans="1:14" s="58" customFormat="1">
      <c r="A548" s="51"/>
      <c r="B548" s="51"/>
      <c r="C548" s="51"/>
      <c r="D548" s="51"/>
      <c r="E548" s="64"/>
      <c r="F548" s="65"/>
      <c r="G548" s="65"/>
      <c r="H548" s="65"/>
      <c r="I548" s="65"/>
      <c r="M548" s="286"/>
      <c r="N548" s="286"/>
    </row>
    <row r="549" spans="1:14" s="58" customFormat="1">
      <c r="A549" s="51"/>
      <c r="B549" s="51"/>
      <c r="C549" s="51"/>
      <c r="D549" s="51"/>
      <c r="E549" s="64"/>
      <c r="F549" s="65"/>
      <c r="G549" s="65"/>
      <c r="H549" s="65"/>
      <c r="I549" s="65"/>
      <c r="M549" s="286"/>
      <c r="N549" s="286"/>
    </row>
    <row r="550" spans="1:14" s="58" customFormat="1">
      <c r="A550" s="51"/>
      <c r="B550" s="51"/>
      <c r="C550" s="51"/>
      <c r="D550" s="51"/>
      <c r="E550" s="64"/>
      <c r="F550" s="65"/>
      <c r="G550" s="65"/>
      <c r="H550" s="65"/>
      <c r="I550" s="65"/>
      <c r="M550" s="286"/>
      <c r="N550" s="286"/>
    </row>
    <row r="551" spans="1:14" s="58" customFormat="1">
      <c r="A551" s="51"/>
      <c r="B551" s="51"/>
      <c r="C551" s="51"/>
      <c r="D551" s="51"/>
      <c r="E551" s="64"/>
      <c r="F551" s="65"/>
      <c r="G551" s="65"/>
      <c r="H551" s="65"/>
      <c r="I551" s="65"/>
      <c r="M551" s="286"/>
      <c r="N551" s="286"/>
    </row>
    <row r="552" spans="1:14" s="58" customFormat="1">
      <c r="A552" s="51"/>
      <c r="B552" s="51"/>
      <c r="C552" s="51"/>
      <c r="D552" s="51"/>
      <c r="E552" s="64"/>
      <c r="F552" s="65"/>
      <c r="G552" s="65"/>
      <c r="H552" s="65"/>
      <c r="I552" s="65"/>
      <c r="M552" s="286"/>
      <c r="N552" s="286"/>
    </row>
    <row r="553" spans="1:14" s="58" customFormat="1">
      <c r="A553" s="51"/>
      <c r="B553" s="51"/>
      <c r="C553" s="51"/>
      <c r="D553" s="51"/>
      <c r="E553" s="64"/>
      <c r="F553" s="65"/>
      <c r="G553" s="65"/>
      <c r="H553" s="65"/>
      <c r="I553" s="65"/>
      <c r="M553" s="286"/>
      <c r="N553" s="286"/>
    </row>
    <row r="554" spans="1:14" s="58" customFormat="1">
      <c r="A554" s="51"/>
      <c r="B554" s="51"/>
      <c r="C554" s="51"/>
      <c r="D554" s="51"/>
      <c r="E554" s="64"/>
      <c r="F554" s="65"/>
      <c r="G554" s="65"/>
      <c r="H554" s="65"/>
      <c r="I554" s="65"/>
      <c r="M554" s="286"/>
      <c r="N554" s="286"/>
    </row>
    <row r="555" spans="1:14" s="58" customFormat="1">
      <c r="A555" s="51"/>
      <c r="B555" s="51"/>
      <c r="C555" s="51"/>
      <c r="D555" s="51"/>
      <c r="E555" s="64"/>
      <c r="F555" s="65"/>
      <c r="G555" s="65"/>
      <c r="H555" s="65"/>
      <c r="I555" s="65"/>
      <c r="M555" s="286"/>
      <c r="N555" s="286"/>
    </row>
    <row r="556" spans="1:14" s="58" customFormat="1">
      <c r="A556" s="51"/>
      <c r="B556" s="51"/>
      <c r="C556" s="51"/>
      <c r="D556" s="51"/>
      <c r="E556" s="64"/>
      <c r="F556" s="65"/>
      <c r="G556" s="65"/>
      <c r="H556" s="65"/>
      <c r="I556" s="65"/>
      <c r="M556" s="286"/>
      <c r="N556" s="286"/>
    </row>
    <row r="557" spans="1:14" s="58" customFormat="1">
      <c r="A557" s="51"/>
      <c r="B557" s="51"/>
      <c r="C557" s="51"/>
      <c r="D557" s="51"/>
      <c r="E557" s="64"/>
      <c r="F557" s="65"/>
      <c r="G557" s="65"/>
      <c r="H557" s="65"/>
      <c r="I557" s="65"/>
      <c r="M557" s="286"/>
      <c r="N557" s="286"/>
    </row>
    <row r="558" spans="1:14" s="58" customFormat="1">
      <c r="A558" s="51"/>
      <c r="B558" s="51"/>
      <c r="C558" s="51"/>
      <c r="D558" s="51"/>
      <c r="E558" s="64"/>
      <c r="F558" s="65"/>
      <c r="G558" s="65"/>
      <c r="H558" s="65"/>
      <c r="I558" s="65"/>
      <c r="M558" s="286"/>
      <c r="N558" s="286"/>
    </row>
    <row r="559" spans="1:14" s="58" customFormat="1">
      <c r="A559" s="51"/>
      <c r="B559" s="51"/>
      <c r="C559" s="51"/>
      <c r="D559" s="51"/>
      <c r="E559" s="64"/>
      <c r="F559" s="65"/>
      <c r="G559" s="65"/>
      <c r="H559" s="65"/>
      <c r="I559" s="65"/>
      <c r="M559" s="286"/>
      <c r="N559" s="286"/>
    </row>
    <row r="560" spans="1:14" s="58" customFormat="1">
      <c r="A560" s="51"/>
      <c r="B560" s="51"/>
      <c r="C560" s="51"/>
      <c r="D560" s="51"/>
      <c r="E560" s="64"/>
      <c r="F560" s="65"/>
      <c r="G560" s="65"/>
      <c r="H560" s="65"/>
      <c r="I560" s="65"/>
      <c r="M560" s="286"/>
      <c r="N560" s="286"/>
    </row>
    <row r="561" spans="1:14" s="58" customFormat="1">
      <c r="A561" s="51"/>
      <c r="B561" s="51"/>
      <c r="C561" s="51"/>
      <c r="D561" s="51"/>
      <c r="E561" s="64"/>
      <c r="F561" s="65"/>
      <c r="G561" s="65"/>
      <c r="H561" s="65"/>
      <c r="I561" s="65"/>
      <c r="M561" s="286"/>
      <c r="N561" s="286"/>
    </row>
    <row r="562" spans="1:14" s="58" customFormat="1">
      <c r="A562" s="51"/>
      <c r="B562" s="51"/>
      <c r="C562" s="51"/>
      <c r="D562" s="51"/>
      <c r="E562" s="64"/>
      <c r="F562" s="65"/>
      <c r="G562" s="65"/>
      <c r="H562" s="65"/>
      <c r="I562" s="65"/>
      <c r="M562" s="286"/>
      <c r="N562" s="286"/>
    </row>
    <row r="563" spans="1:14" s="58" customFormat="1">
      <c r="A563" s="51"/>
      <c r="B563" s="51"/>
      <c r="C563" s="51"/>
      <c r="D563" s="51"/>
      <c r="E563" s="64"/>
      <c r="F563" s="65"/>
      <c r="G563" s="65"/>
      <c r="H563" s="65"/>
      <c r="I563" s="65"/>
      <c r="M563" s="286"/>
      <c r="N563" s="286"/>
    </row>
    <row r="564" spans="1:14" s="58" customFormat="1">
      <c r="A564" s="51"/>
      <c r="B564" s="51"/>
      <c r="C564" s="51"/>
      <c r="D564" s="51"/>
      <c r="E564" s="64"/>
      <c r="F564" s="65"/>
      <c r="G564" s="65"/>
      <c r="H564" s="65"/>
      <c r="I564" s="65"/>
      <c r="M564" s="286"/>
      <c r="N564" s="286"/>
    </row>
    <row r="565" spans="1:14" s="58" customFormat="1">
      <c r="A565" s="51"/>
      <c r="B565" s="51"/>
      <c r="C565" s="51"/>
      <c r="D565" s="51"/>
      <c r="E565" s="64"/>
      <c r="F565" s="65"/>
      <c r="G565" s="65"/>
      <c r="H565" s="65"/>
      <c r="I565" s="65"/>
      <c r="M565" s="286"/>
      <c r="N565" s="286"/>
    </row>
    <row r="566" spans="1:14" s="58" customFormat="1">
      <c r="A566" s="51"/>
      <c r="B566" s="51"/>
      <c r="C566" s="51"/>
      <c r="D566" s="51"/>
      <c r="E566" s="64"/>
      <c r="F566" s="65"/>
      <c r="G566" s="65"/>
      <c r="H566" s="65"/>
      <c r="I566" s="65"/>
      <c r="M566" s="286"/>
      <c r="N566" s="286"/>
    </row>
    <row r="567" spans="1:14" s="58" customFormat="1">
      <c r="A567" s="51"/>
      <c r="B567" s="51"/>
      <c r="C567" s="51"/>
      <c r="D567" s="51"/>
      <c r="E567" s="64"/>
      <c r="F567" s="65"/>
      <c r="G567" s="65"/>
      <c r="H567" s="65"/>
      <c r="I567" s="65"/>
      <c r="M567" s="286"/>
      <c r="N567" s="286"/>
    </row>
    <row r="568" spans="1:14" s="58" customFormat="1">
      <c r="A568" s="51"/>
      <c r="B568" s="51"/>
      <c r="C568" s="51"/>
      <c r="D568" s="51"/>
      <c r="E568" s="64"/>
      <c r="F568" s="65"/>
      <c r="G568" s="65"/>
      <c r="H568" s="65"/>
      <c r="I568" s="65"/>
      <c r="M568" s="286"/>
      <c r="N568" s="286"/>
    </row>
    <row r="569" spans="1:14" s="58" customFormat="1">
      <c r="A569" s="51"/>
      <c r="B569" s="51"/>
      <c r="C569" s="51"/>
      <c r="D569" s="51"/>
      <c r="E569" s="64"/>
      <c r="F569" s="65"/>
      <c r="G569" s="65"/>
      <c r="H569" s="65"/>
      <c r="I569" s="65"/>
      <c r="M569" s="286"/>
      <c r="N569" s="286"/>
    </row>
    <row r="570" spans="1:14" s="58" customFormat="1">
      <c r="A570" s="51"/>
      <c r="B570" s="51"/>
      <c r="C570" s="51"/>
      <c r="D570" s="51"/>
      <c r="E570" s="64"/>
      <c r="F570" s="65"/>
      <c r="G570" s="65"/>
      <c r="H570" s="65"/>
      <c r="I570" s="65"/>
      <c r="M570" s="286"/>
      <c r="N570" s="286"/>
    </row>
    <row r="571" spans="1:14" s="58" customFormat="1">
      <c r="A571" s="51"/>
      <c r="B571" s="51"/>
      <c r="C571" s="51"/>
      <c r="D571" s="51"/>
      <c r="E571" s="64"/>
      <c r="F571" s="65"/>
      <c r="G571" s="65"/>
      <c r="H571" s="65"/>
      <c r="I571" s="65"/>
      <c r="M571" s="286"/>
      <c r="N571" s="286"/>
    </row>
    <row r="572" spans="1:14" s="58" customFormat="1">
      <c r="A572" s="51"/>
      <c r="B572" s="51"/>
      <c r="C572" s="51"/>
      <c r="D572" s="51"/>
      <c r="E572" s="64"/>
      <c r="F572" s="65"/>
      <c r="G572" s="65"/>
      <c r="H572" s="65"/>
      <c r="I572" s="65"/>
      <c r="M572" s="286"/>
      <c r="N572" s="286"/>
    </row>
    <row r="573" spans="1:14" s="58" customFormat="1">
      <c r="A573" s="51"/>
      <c r="B573" s="51"/>
      <c r="C573" s="51"/>
      <c r="D573" s="51"/>
      <c r="E573" s="64"/>
      <c r="F573" s="65"/>
      <c r="G573" s="65"/>
      <c r="H573" s="65"/>
      <c r="I573" s="65"/>
      <c r="M573" s="286"/>
      <c r="N573" s="286"/>
    </row>
    <row r="574" spans="1:14" s="58" customFormat="1">
      <c r="A574" s="51"/>
      <c r="B574" s="51"/>
      <c r="C574" s="51"/>
      <c r="D574" s="51"/>
      <c r="E574" s="64"/>
      <c r="F574" s="65"/>
      <c r="G574" s="65"/>
      <c r="H574" s="65"/>
      <c r="I574" s="65"/>
      <c r="M574" s="286"/>
      <c r="N574" s="286"/>
    </row>
    <row r="575" spans="1:14" s="58" customFormat="1">
      <c r="A575" s="51"/>
      <c r="B575" s="51"/>
      <c r="C575" s="51"/>
      <c r="D575" s="51"/>
      <c r="E575" s="64"/>
      <c r="F575" s="65"/>
      <c r="G575" s="65"/>
      <c r="H575" s="65"/>
      <c r="I575" s="65"/>
      <c r="M575" s="286"/>
      <c r="N575" s="286"/>
    </row>
    <row r="576" spans="1:14" s="58" customFormat="1">
      <c r="A576" s="51"/>
      <c r="B576" s="51"/>
      <c r="C576" s="51"/>
      <c r="D576" s="51"/>
      <c r="E576" s="64"/>
      <c r="F576" s="65"/>
      <c r="G576" s="65"/>
      <c r="H576" s="65"/>
      <c r="I576" s="65"/>
      <c r="M576" s="286"/>
      <c r="N576" s="286"/>
    </row>
    <row r="577" spans="1:14" s="58" customFormat="1">
      <c r="A577" s="51"/>
      <c r="B577" s="51"/>
      <c r="C577" s="51"/>
      <c r="D577" s="51"/>
      <c r="E577" s="64"/>
      <c r="F577" s="65"/>
      <c r="G577" s="65"/>
      <c r="H577" s="65"/>
      <c r="I577" s="65"/>
      <c r="M577" s="286"/>
      <c r="N577" s="286"/>
    </row>
    <row r="578" spans="1:14" s="58" customFormat="1">
      <c r="A578" s="51"/>
      <c r="B578" s="51"/>
      <c r="C578" s="51"/>
      <c r="D578" s="51"/>
      <c r="E578" s="64"/>
      <c r="F578" s="65"/>
      <c r="G578" s="65"/>
      <c r="H578" s="65"/>
      <c r="I578" s="65"/>
      <c r="M578" s="286"/>
      <c r="N578" s="286"/>
    </row>
    <row r="579" spans="1:14" s="58" customFormat="1">
      <c r="A579" s="51"/>
      <c r="B579" s="51"/>
      <c r="C579" s="51"/>
      <c r="D579" s="51"/>
      <c r="E579" s="64"/>
      <c r="F579" s="65"/>
      <c r="G579" s="65"/>
      <c r="H579" s="65"/>
      <c r="I579" s="65"/>
      <c r="M579" s="286"/>
      <c r="N579" s="286"/>
    </row>
    <row r="580" spans="1:14" s="58" customFormat="1">
      <c r="A580" s="51"/>
      <c r="B580" s="51"/>
      <c r="C580" s="51"/>
      <c r="D580" s="51"/>
      <c r="E580" s="64"/>
      <c r="F580" s="65"/>
      <c r="G580" s="65"/>
      <c r="H580" s="65"/>
      <c r="I580" s="65"/>
      <c r="M580" s="286"/>
      <c r="N580" s="286"/>
    </row>
    <row r="581" spans="1:14" s="58" customFormat="1">
      <c r="A581" s="51"/>
      <c r="B581" s="51"/>
      <c r="C581" s="51"/>
      <c r="D581" s="51"/>
      <c r="E581" s="64"/>
      <c r="F581" s="65"/>
      <c r="G581" s="65"/>
      <c r="H581" s="65"/>
      <c r="I581" s="65"/>
      <c r="M581" s="286"/>
      <c r="N581" s="286"/>
    </row>
    <row r="582" spans="1:14" s="58" customFormat="1">
      <c r="A582" s="51"/>
      <c r="B582" s="51"/>
      <c r="C582" s="51"/>
      <c r="D582" s="51"/>
      <c r="E582" s="64"/>
      <c r="F582" s="65"/>
      <c r="G582" s="65"/>
      <c r="H582" s="65"/>
      <c r="I582" s="65"/>
      <c r="M582" s="286"/>
      <c r="N582" s="286"/>
    </row>
    <row r="583" spans="1:14" s="58" customFormat="1">
      <c r="A583" s="51"/>
      <c r="B583" s="51"/>
      <c r="C583" s="51"/>
      <c r="D583" s="51"/>
      <c r="E583" s="64"/>
      <c r="F583" s="65"/>
      <c r="G583" s="65"/>
      <c r="H583" s="65"/>
      <c r="I583" s="65"/>
      <c r="M583" s="286"/>
      <c r="N583" s="286"/>
    </row>
    <row r="584" spans="1:14" s="58" customFormat="1">
      <c r="A584" s="51"/>
      <c r="B584" s="51"/>
      <c r="C584" s="51"/>
      <c r="D584" s="51"/>
      <c r="E584" s="64"/>
      <c r="F584" s="65"/>
      <c r="G584" s="65"/>
      <c r="H584" s="65"/>
      <c r="I584" s="65"/>
      <c r="M584" s="286"/>
      <c r="N584" s="286"/>
    </row>
    <row r="585" spans="1:14" s="58" customFormat="1">
      <c r="A585" s="51"/>
      <c r="B585" s="51"/>
      <c r="C585" s="51"/>
      <c r="D585" s="51"/>
      <c r="E585" s="64"/>
      <c r="F585" s="65"/>
      <c r="G585" s="65"/>
      <c r="H585" s="65"/>
      <c r="I585" s="65"/>
      <c r="M585" s="286"/>
      <c r="N585" s="286"/>
    </row>
    <row r="586" spans="1:14" s="58" customFormat="1">
      <c r="A586" s="51"/>
      <c r="B586" s="51"/>
      <c r="C586" s="51"/>
      <c r="D586" s="51"/>
      <c r="E586" s="64"/>
      <c r="F586" s="65"/>
      <c r="G586" s="65"/>
      <c r="H586" s="65"/>
      <c r="I586" s="65"/>
      <c r="M586" s="286"/>
      <c r="N586" s="286"/>
    </row>
    <row r="587" spans="1:14" s="58" customFormat="1">
      <c r="A587" s="51"/>
      <c r="B587" s="51"/>
      <c r="C587" s="51"/>
      <c r="D587" s="51"/>
      <c r="E587" s="64"/>
      <c r="F587" s="65"/>
      <c r="G587" s="65"/>
      <c r="H587" s="65"/>
      <c r="I587" s="65"/>
      <c r="M587" s="286"/>
      <c r="N587" s="286"/>
    </row>
    <row r="588" spans="1:14" s="58" customFormat="1">
      <c r="A588" s="51"/>
      <c r="B588" s="51"/>
      <c r="C588" s="51"/>
      <c r="D588" s="51"/>
      <c r="E588" s="64"/>
      <c r="F588" s="65"/>
      <c r="G588" s="65"/>
      <c r="H588" s="65"/>
      <c r="I588" s="65"/>
      <c r="M588" s="286"/>
      <c r="N588" s="286"/>
    </row>
    <row r="589" spans="1:14" s="58" customFormat="1">
      <c r="A589" s="51"/>
      <c r="B589" s="51"/>
      <c r="C589" s="51"/>
      <c r="D589" s="51"/>
      <c r="E589" s="64"/>
      <c r="F589" s="65"/>
      <c r="G589" s="65"/>
      <c r="H589" s="65"/>
      <c r="I589" s="65"/>
      <c r="M589" s="286"/>
      <c r="N589" s="286"/>
    </row>
    <row r="590" spans="1:14" s="58" customFormat="1">
      <c r="A590" s="51"/>
      <c r="B590" s="51"/>
      <c r="C590" s="51"/>
      <c r="D590" s="51"/>
      <c r="E590" s="64"/>
      <c r="F590" s="65"/>
      <c r="G590" s="65"/>
      <c r="H590" s="65"/>
      <c r="I590" s="65"/>
      <c r="M590" s="286"/>
      <c r="N590" s="286"/>
    </row>
    <row r="591" spans="1:14" s="58" customFormat="1">
      <c r="A591" s="51"/>
      <c r="B591" s="51"/>
      <c r="C591" s="51"/>
      <c r="D591" s="51"/>
      <c r="E591" s="64"/>
      <c r="F591" s="65"/>
      <c r="G591" s="65"/>
      <c r="H591" s="65"/>
      <c r="I591" s="65"/>
      <c r="M591" s="286"/>
      <c r="N591" s="286"/>
    </row>
    <row r="592" spans="1:14" s="58" customFormat="1">
      <c r="A592" s="51"/>
      <c r="B592" s="51"/>
      <c r="C592" s="51"/>
      <c r="D592" s="51"/>
      <c r="E592" s="64"/>
      <c r="F592" s="65"/>
      <c r="G592" s="65"/>
      <c r="H592" s="65"/>
      <c r="I592" s="65"/>
      <c r="M592" s="286"/>
      <c r="N592" s="286"/>
    </row>
    <row r="593" spans="1:14" s="58" customFormat="1">
      <c r="A593" s="51"/>
      <c r="B593" s="51"/>
      <c r="C593" s="51"/>
      <c r="D593" s="51"/>
      <c r="E593" s="64"/>
      <c r="F593" s="65"/>
      <c r="G593" s="65"/>
      <c r="H593" s="65"/>
      <c r="I593" s="65"/>
      <c r="M593" s="286"/>
      <c r="N593" s="286"/>
    </row>
    <row r="594" spans="1:14" s="58" customFormat="1">
      <c r="A594" s="51"/>
      <c r="B594" s="51"/>
      <c r="C594" s="51"/>
      <c r="D594" s="51"/>
      <c r="E594" s="64"/>
      <c r="F594" s="65"/>
      <c r="G594" s="65"/>
      <c r="H594" s="65"/>
      <c r="I594" s="65"/>
      <c r="M594" s="286"/>
      <c r="N594" s="286"/>
    </row>
    <row r="595" spans="1:14" s="58" customFormat="1">
      <c r="A595" s="51"/>
      <c r="B595" s="51"/>
      <c r="C595" s="51"/>
      <c r="D595" s="51"/>
      <c r="E595" s="64"/>
      <c r="F595" s="65"/>
      <c r="G595" s="65"/>
      <c r="H595" s="65"/>
      <c r="I595" s="65"/>
      <c r="M595" s="286"/>
      <c r="N595" s="286"/>
    </row>
    <row r="596" spans="1:14" s="58" customFormat="1">
      <c r="A596" s="51"/>
      <c r="B596" s="51"/>
      <c r="C596" s="51"/>
      <c r="D596" s="51"/>
      <c r="E596" s="64"/>
      <c r="F596" s="65"/>
      <c r="G596" s="65"/>
      <c r="H596" s="65"/>
      <c r="I596" s="65"/>
      <c r="M596" s="286"/>
      <c r="N596" s="286"/>
    </row>
    <row r="597" spans="1:14" s="58" customFormat="1">
      <c r="A597" s="51"/>
      <c r="B597" s="51"/>
      <c r="C597" s="51"/>
      <c r="D597" s="51"/>
      <c r="E597" s="64"/>
      <c r="F597" s="65"/>
      <c r="G597" s="65"/>
      <c r="H597" s="65"/>
      <c r="I597" s="65"/>
      <c r="M597" s="286"/>
      <c r="N597" s="286"/>
    </row>
    <row r="598" spans="1:14" s="58" customFormat="1">
      <c r="A598" s="51"/>
      <c r="B598" s="51"/>
      <c r="C598" s="51"/>
      <c r="D598" s="51"/>
      <c r="E598" s="64"/>
      <c r="F598" s="65"/>
      <c r="G598" s="65"/>
      <c r="H598" s="65"/>
      <c r="I598" s="65"/>
      <c r="M598" s="286"/>
      <c r="N598" s="286"/>
    </row>
    <row r="599" spans="1:14" s="58" customFormat="1">
      <c r="A599" s="51"/>
      <c r="B599" s="51"/>
      <c r="C599" s="51"/>
      <c r="D599" s="51"/>
      <c r="E599" s="64"/>
      <c r="F599" s="65"/>
      <c r="G599" s="65"/>
      <c r="H599" s="65"/>
      <c r="I599" s="65"/>
      <c r="M599" s="286"/>
      <c r="N599" s="286"/>
    </row>
    <row r="600" spans="1:14" s="58" customFormat="1">
      <c r="A600" s="51"/>
      <c r="B600" s="51"/>
      <c r="C600" s="51"/>
      <c r="D600" s="51"/>
      <c r="E600" s="64"/>
      <c r="F600" s="65"/>
      <c r="G600" s="65"/>
      <c r="H600" s="65"/>
      <c r="I600" s="65"/>
      <c r="M600" s="286"/>
      <c r="N600" s="286"/>
    </row>
    <row r="601" spans="1:14" s="58" customFormat="1">
      <c r="A601" s="51"/>
      <c r="B601" s="51"/>
      <c r="C601" s="51"/>
      <c r="D601" s="51"/>
      <c r="E601" s="64"/>
      <c r="F601" s="65"/>
      <c r="G601" s="65"/>
      <c r="H601" s="65"/>
      <c r="I601" s="65"/>
      <c r="M601" s="286"/>
      <c r="N601" s="286"/>
    </row>
    <row r="602" spans="1:14" s="58" customFormat="1">
      <c r="A602" s="51"/>
      <c r="B602" s="51"/>
      <c r="C602" s="51"/>
      <c r="D602" s="51"/>
      <c r="E602" s="64"/>
      <c r="F602" s="65"/>
      <c r="G602" s="65"/>
      <c r="H602" s="65"/>
      <c r="I602" s="65"/>
      <c r="M602" s="286"/>
      <c r="N602" s="286"/>
    </row>
    <row r="603" spans="1:14" s="58" customFormat="1">
      <c r="A603" s="51"/>
      <c r="B603" s="51"/>
      <c r="C603" s="51"/>
      <c r="D603" s="51"/>
      <c r="E603" s="64"/>
      <c r="F603" s="65"/>
      <c r="G603" s="65"/>
      <c r="H603" s="65"/>
      <c r="I603" s="65"/>
      <c r="M603" s="286"/>
      <c r="N603" s="286"/>
    </row>
    <row r="604" spans="1:14" s="58" customFormat="1">
      <c r="A604" s="51"/>
      <c r="B604" s="51"/>
      <c r="C604" s="51"/>
      <c r="D604" s="51"/>
      <c r="E604" s="64"/>
      <c r="F604" s="65"/>
      <c r="G604" s="65"/>
      <c r="H604" s="65"/>
      <c r="I604" s="65"/>
      <c r="M604" s="286"/>
      <c r="N604" s="286"/>
    </row>
    <row r="605" spans="1:14" s="58" customFormat="1">
      <c r="A605" s="51"/>
      <c r="B605" s="51"/>
      <c r="C605" s="51"/>
      <c r="D605" s="51"/>
      <c r="E605" s="64"/>
      <c r="F605" s="65"/>
      <c r="G605" s="65"/>
      <c r="H605" s="65"/>
      <c r="I605" s="65"/>
      <c r="M605" s="286"/>
      <c r="N605" s="286"/>
    </row>
    <row r="606" spans="1:14" s="58" customFormat="1">
      <c r="A606" s="51"/>
      <c r="B606" s="51"/>
      <c r="C606" s="51"/>
      <c r="D606" s="51"/>
      <c r="E606" s="64"/>
      <c r="F606" s="65"/>
      <c r="G606" s="65"/>
      <c r="H606" s="65"/>
      <c r="I606" s="65"/>
      <c r="M606" s="286"/>
      <c r="N606" s="286"/>
    </row>
    <row r="607" spans="1:14" s="58" customFormat="1">
      <c r="A607" s="51"/>
      <c r="B607" s="51"/>
      <c r="C607" s="51"/>
      <c r="D607" s="51"/>
      <c r="E607" s="64"/>
      <c r="F607" s="65"/>
      <c r="G607" s="65"/>
      <c r="H607" s="65"/>
      <c r="I607" s="65"/>
      <c r="M607" s="286"/>
      <c r="N607" s="286"/>
    </row>
    <row r="608" spans="1:14" s="58" customFormat="1">
      <c r="A608" s="51"/>
      <c r="B608" s="51"/>
      <c r="C608" s="51"/>
      <c r="D608" s="51"/>
      <c r="E608" s="64"/>
      <c r="F608" s="65"/>
      <c r="G608" s="65"/>
      <c r="H608" s="65"/>
      <c r="I608" s="65"/>
      <c r="M608" s="286"/>
      <c r="N608" s="286"/>
    </row>
    <row r="609" spans="1:15" s="58" customFormat="1">
      <c r="A609" s="51"/>
      <c r="B609" s="51"/>
      <c r="C609" s="51"/>
      <c r="D609" s="51"/>
      <c r="E609" s="64"/>
      <c r="F609" s="65"/>
      <c r="G609" s="65"/>
      <c r="H609" s="65"/>
      <c r="I609" s="65"/>
      <c r="M609" s="286"/>
      <c r="N609" s="286"/>
    </row>
    <row r="610" spans="1:15" s="58" customFormat="1">
      <c r="A610" s="51"/>
      <c r="B610" s="51"/>
      <c r="C610" s="51"/>
      <c r="D610" s="51"/>
      <c r="E610" s="64"/>
      <c r="F610" s="65"/>
      <c r="G610" s="65"/>
      <c r="H610" s="65"/>
      <c r="I610" s="65"/>
      <c r="M610" s="286"/>
      <c r="N610" s="286"/>
      <c r="O610" s="66"/>
    </row>
    <row r="611" spans="1:15" s="58" customFormat="1">
      <c r="A611" s="51"/>
      <c r="B611" s="51"/>
      <c r="C611" s="51"/>
      <c r="D611" s="51"/>
      <c r="E611" s="64"/>
      <c r="F611" s="65"/>
      <c r="G611" s="65"/>
      <c r="H611" s="65"/>
      <c r="I611" s="65"/>
      <c r="M611" s="286"/>
      <c r="N611" s="286"/>
      <c r="O611" s="66"/>
    </row>
    <row r="612" spans="1:15" s="58" customFormat="1">
      <c r="A612" s="51"/>
      <c r="B612" s="51"/>
      <c r="C612" s="51"/>
      <c r="D612" s="51"/>
      <c r="E612" s="64"/>
      <c r="F612" s="65"/>
      <c r="G612" s="65"/>
      <c r="H612" s="65"/>
      <c r="I612" s="65"/>
      <c r="M612" s="286"/>
      <c r="N612" s="286"/>
      <c r="O612" s="66"/>
    </row>
  </sheetData>
  <mergeCells count="11">
    <mergeCell ref="J15:J16"/>
    <mergeCell ref="B1:E1"/>
    <mergeCell ref="B2:E2"/>
    <mergeCell ref="A3:N3"/>
    <mergeCell ref="A4:N4"/>
    <mergeCell ref="J9:J12"/>
    <mergeCell ref="J18:J19"/>
    <mergeCell ref="J23:J24"/>
    <mergeCell ref="I43:I44"/>
    <mergeCell ref="J43:J44"/>
    <mergeCell ref="L54:N5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2"/>
  <sheetViews>
    <sheetView topLeftCell="B1" workbookViewId="0"/>
  </sheetViews>
  <sheetFormatPr defaultColWidth="4.375" defaultRowHeight="15.75"/>
  <cols>
    <col min="1" max="1" width="8.125" style="67" hidden="1" customWidth="1"/>
    <col min="2" max="2" width="6.625" style="67" customWidth="1"/>
    <col min="3" max="3" width="13.625" style="67" customWidth="1"/>
    <col min="4" max="4" width="13.375" style="67" customWidth="1"/>
    <col min="5" max="5" width="28.125" style="64" customWidth="1"/>
    <col min="6" max="8" width="10.5" style="68" customWidth="1"/>
    <col min="9" max="9" width="27.875" style="68" customWidth="1"/>
    <col min="10" max="10" width="18.875"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1004</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147" customFormat="1" ht="50.1" customHeight="1">
      <c r="A9" s="257" t="s">
        <v>6</v>
      </c>
      <c r="B9" s="15">
        <f>IF($E9="","",SUBTOTAL(3,$E$9:E9))</f>
        <v>1</v>
      </c>
      <c r="C9" s="15" t="str">
        <f t="shared" ref="C9:C14" si="0">A9&amp;"."&amp;B9</f>
        <v>N01.1</v>
      </c>
      <c r="D9" s="15" t="s">
        <v>305</v>
      </c>
      <c r="E9" s="43" t="s">
        <v>306</v>
      </c>
      <c r="F9" s="15" t="s">
        <v>3</v>
      </c>
      <c r="G9" s="258">
        <f>300*2</f>
        <v>600</v>
      </c>
      <c r="H9" s="258">
        <f>G9*12</f>
        <v>7200</v>
      </c>
      <c r="I9" s="259" t="s">
        <v>1005</v>
      </c>
      <c r="J9" s="45"/>
      <c r="K9" s="45"/>
      <c r="L9" s="45"/>
      <c r="M9" s="45" t="s">
        <v>1006</v>
      </c>
      <c r="N9" s="260"/>
    </row>
    <row r="10" spans="1:19" s="39" customFormat="1" ht="105" customHeight="1">
      <c r="A10" s="257" t="s">
        <v>6</v>
      </c>
      <c r="B10" s="15">
        <f>IF($E10="","",SUBTOTAL(3,$E$9:E10))</f>
        <v>2</v>
      </c>
      <c r="C10" s="15" t="str">
        <f t="shared" si="0"/>
        <v>N01.2</v>
      </c>
      <c r="D10" s="15" t="s">
        <v>316</v>
      </c>
      <c r="E10" s="43" t="s">
        <v>273</v>
      </c>
      <c r="F10" s="47" t="s">
        <v>4</v>
      </c>
      <c r="G10" s="2">
        <f>5000*10</f>
        <v>50000</v>
      </c>
      <c r="H10" s="2">
        <f>G10*12</f>
        <v>600000</v>
      </c>
      <c r="I10" s="261" t="s">
        <v>1007</v>
      </c>
      <c r="J10" s="42"/>
      <c r="K10" s="42"/>
      <c r="L10" s="42"/>
      <c r="M10" s="72" t="s">
        <v>1008</v>
      </c>
      <c r="N10" s="70"/>
    </row>
    <row r="11" spans="1:19" s="39" customFormat="1" ht="117" customHeight="1">
      <c r="A11" s="257" t="s">
        <v>6</v>
      </c>
      <c r="B11" s="15">
        <f>IF($E11="","",SUBTOTAL(3,$E$9:E11))</f>
        <v>3</v>
      </c>
      <c r="C11" s="15" t="str">
        <f t="shared" si="0"/>
        <v>N01.3</v>
      </c>
      <c r="D11" s="15" t="s">
        <v>317</v>
      </c>
      <c r="E11" s="43" t="s">
        <v>272</v>
      </c>
      <c r="F11" s="47" t="s">
        <v>4</v>
      </c>
      <c r="G11" s="2">
        <v>5000</v>
      </c>
      <c r="H11" s="2">
        <v>6000</v>
      </c>
      <c r="I11" s="261" t="s">
        <v>1009</v>
      </c>
      <c r="J11" s="42"/>
      <c r="K11" s="42"/>
      <c r="L11" s="42"/>
      <c r="M11" s="72" t="s">
        <v>1010</v>
      </c>
      <c r="N11" s="70"/>
    </row>
    <row r="12" spans="1:19" s="147" customFormat="1" ht="50.1" customHeight="1">
      <c r="A12" s="257" t="s">
        <v>6</v>
      </c>
      <c r="B12" s="15">
        <f>IF($E12="","",SUBTOTAL(3,$E$9:E12))</f>
        <v>4</v>
      </c>
      <c r="C12" s="15" t="str">
        <f t="shared" si="0"/>
        <v>N01.4</v>
      </c>
      <c r="D12" s="15" t="s">
        <v>319</v>
      </c>
      <c r="E12" s="48" t="s">
        <v>320</v>
      </c>
      <c r="F12" s="47" t="s">
        <v>4</v>
      </c>
      <c r="G12" s="236">
        <v>600</v>
      </c>
      <c r="H12" s="236">
        <v>7200</v>
      </c>
      <c r="I12" s="259" t="s">
        <v>1005</v>
      </c>
      <c r="J12" s="45"/>
      <c r="K12" s="45"/>
      <c r="L12" s="45"/>
      <c r="M12" s="72" t="s">
        <v>1008</v>
      </c>
      <c r="N12" s="260"/>
      <c r="P12" s="262"/>
    </row>
    <row r="13" spans="1:19" s="40" customFormat="1" ht="24.75" customHeight="1">
      <c r="B13" s="13" t="s">
        <v>21</v>
      </c>
      <c r="C13" s="22" t="s">
        <v>22</v>
      </c>
      <c r="D13" s="22"/>
      <c r="E13" s="41"/>
      <c r="F13" s="22"/>
      <c r="G13" s="263"/>
      <c r="H13" s="263"/>
      <c r="I13" s="264"/>
      <c r="J13" s="42"/>
      <c r="K13" s="42"/>
      <c r="L13" s="42"/>
      <c r="M13" s="42"/>
      <c r="N13" s="42"/>
      <c r="P13" s="33"/>
    </row>
    <row r="14" spans="1:19" s="147" customFormat="1" ht="50.1" customHeight="1">
      <c r="A14" s="257" t="s">
        <v>21</v>
      </c>
      <c r="B14" s="15">
        <f>IF($E14="","",SUBTOTAL(3,$E$9:E14))</f>
        <v>5</v>
      </c>
      <c r="C14" s="15" t="str">
        <f t="shared" si="0"/>
        <v>N02.5</v>
      </c>
      <c r="D14" s="15" t="s">
        <v>333</v>
      </c>
      <c r="E14" s="43" t="s">
        <v>334</v>
      </c>
      <c r="F14" s="47" t="s">
        <v>113</v>
      </c>
      <c r="G14" s="236">
        <v>22</v>
      </c>
      <c r="H14" s="236">
        <f>22*12</f>
        <v>264</v>
      </c>
      <c r="I14" s="259" t="s">
        <v>1005</v>
      </c>
      <c r="J14" s="45"/>
      <c r="K14" s="45"/>
      <c r="L14" s="45"/>
      <c r="M14" s="45" t="s">
        <v>1011</v>
      </c>
      <c r="N14" s="260"/>
      <c r="P14" s="39"/>
    </row>
    <row r="15" spans="1:19" s="40" customFormat="1" ht="24.95" customHeight="1">
      <c r="B15" s="13" t="s">
        <v>32</v>
      </c>
      <c r="C15" s="22" t="s">
        <v>33</v>
      </c>
      <c r="D15" s="22"/>
      <c r="E15" s="41"/>
      <c r="F15" s="22"/>
      <c r="G15" s="22"/>
      <c r="H15" s="22"/>
      <c r="I15" s="264"/>
      <c r="J15" s="42"/>
      <c r="K15" s="42"/>
      <c r="L15" s="42"/>
      <c r="M15" s="42"/>
      <c r="N15" s="42"/>
    </row>
    <row r="16" spans="1:19" s="40" customFormat="1" ht="24.95" customHeight="1">
      <c r="B16" s="13" t="s">
        <v>45</v>
      </c>
      <c r="C16" s="22" t="s">
        <v>46</v>
      </c>
      <c r="D16" s="22"/>
      <c r="E16" s="41"/>
      <c r="F16" s="22"/>
      <c r="G16" s="22"/>
      <c r="H16" s="22"/>
      <c r="I16" s="264"/>
      <c r="J16" s="42"/>
      <c r="K16" s="42"/>
      <c r="L16" s="42"/>
      <c r="M16" s="42"/>
      <c r="N16" s="42"/>
    </row>
    <row r="17" spans="1:16" s="40" customFormat="1" ht="16.5">
      <c r="B17" s="13" t="s">
        <v>58</v>
      </c>
      <c r="C17" s="24" t="s">
        <v>59</v>
      </c>
      <c r="D17" s="24"/>
      <c r="E17" s="50"/>
      <c r="F17" s="22"/>
      <c r="G17" s="22"/>
      <c r="H17" s="22"/>
      <c r="I17" s="264"/>
      <c r="J17" s="42"/>
      <c r="K17" s="42"/>
      <c r="L17" s="42"/>
      <c r="M17" s="42"/>
      <c r="N17" s="42"/>
    </row>
    <row r="18" spans="1:16" s="40" customFormat="1" ht="16.5">
      <c r="B18" s="13" t="s">
        <v>62</v>
      </c>
      <c r="C18" s="24" t="s">
        <v>63</v>
      </c>
      <c r="D18" s="24"/>
      <c r="E18" s="50"/>
      <c r="F18" s="22"/>
      <c r="G18" s="22"/>
      <c r="H18" s="22"/>
      <c r="I18" s="264"/>
      <c r="J18" s="42"/>
      <c r="K18" s="42"/>
      <c r="L18" s="42"/>
      <c r="M18" s="42"/>
      <c r="N18" s="42"/>
    </row>
    <row r="19" spans="1:16" s="40" customFormat="1" ht="16.5">
      <c r="B19" s="13" t="s">
        <v>73</v>
      </c>
      <c r="C19" s="24" t="s">
        <v>74</v>
      </c>
      <c r="D19" s="24"/>
      <c r="E19" s="50"/>
      <c r="F19" s="22"/>
      <c r="G19" s="22"/>
      <c r="H19" s="22"/>
      <c r="I19" s="264"/>
      <c r="J19" s="42"/>
      <c r="K19" s="42"/>
      <c r="L19" s="42"/>
      <c r="M19" s="42"/>
      <c r="N19" s="42"/>
    </row>
    <row r="20" spans="1:16" s="39" customFormat="1" ht="33">
      <c r="A20" s="39" t="s">
        <v>45</v>
      </c>
      <c r="B20" s="15">
        <f>IF($E20="","",SUBTOTAL(3,$E$9:E20))</f>
        <v>6</v>
      </c>
      <c r="C20" s="15" t="str">
        <f>A20&amp;"."&amp;B20</f>
        <v>N04.6</v>
      </c>
      <c r="D20" s="15" t="s">
        <v>397</v>
      </c>
      <c r="E20" s="43" t="s">
        <v>75</v>
      </c>
      <c r="F20" s="47" t="s">
        <v>117</v>
      </c>
      <c r="G20" s="2">
        <f>300</f>
        <v>300</v>
      </c>
      <c r="H20" s="2">
        <f>300*12</f>
        <v>3600</v>
      </c>
      <c r="I20" s="259" t="s">
        <v>1005</v>
      </c>
      <c r="J20" s="42"/>
      <c r="K20" s="42"/>
      <c r="L20" s="42"/>
      <c r="M20" s="45" t="s">
        <v>1011</v>
      </c>
      <c r="N20" s="70"/>
    </row>
    <row r="21" spans="1:16" s="39" customFormat="1" ht="33">
      <c r="A21" s="39" t="s">
        <v>45</v>
      </c>
      <c r="B21" s="15">
        <f>IF($E21="","",SUBTOTAL(3,$E$9:E21))</f>
        <v>7</v>
      </c>
      <c r="C21" s="15" t="str">
        <f>A21&amp;"."&amp;B21</f>
        <v>N04.7</v>
      </c>
      <c r="D21" s="15" t="s">
        <v>400</v>
      </c>
      <c r="E21" s="43" t="s">
        <v>76</v>
      </c>
      <c r="F21" s="47" t="s">
        <v>117</v>
      </c>
      <c r="G21" s="2">
        <f>250</f>
        <v>250</v>
      </c>
      <c r="H21" s="2">
        <f>G21*12</f>
        <v>3000</v>
      </c>
      <c r="I21" s="265" t="s">
        <v>1012</v>
      </c>
      <c r="J21" s="42"/>
      <c r="K21" s="42"/>
      <c r="L21" s="42"/>
      <c r="M21" s="45" t="s">
        <v>1011</v>
      </c>
      <c r="N21" s="70"/>
    </row>
    <row r="22" spans="1:16" s="40" customFormat="1" ht="16.5">
      <c r="B22" s="13" t="s">
        <v>77</v>
      </c>
      <c r="C22" s="26" t="s">
        <v>78</v>
      </c>
      <c r="D22" s="26"/>
      <c r="E22" s="50"/>
      <c r="F22" s="22"/>
      <c r="G22" s="266"/>
      <c r="H22" s="266"/>
      <c r="I22" s="264"/>
      <c r="J22" s="42"/>
      <c r="K22" s="42"/>
      <c r="L22" s="42"/>
      <c r="M22" s="42"/>
      <c r="N22" s="42"/>
    </row>
    <row r="23" spans="1:16" s="39" customFormat="1" ht="33">
      <c r="A23" s="39" t="s">
        <v>77</v>
      </c>
      <c r="B23" s="15">
        <f>IF($E23="","",SUBTOTAL(3,$E$9:E23))</f>
        <v>8</v>
      </c>
      <c r="C23" s="15" t="str">
        <f>A23&amp;"."&amp;B23</f>
        <v>N08.8</v>
      </c>
      <c r="D23" s="15" t="s">
        <v>401</v>
      </c>
      <c r="E23" s="43" t="s">
        <v>402</v>
      </c>
      <c r="F23" s="47" t="s">
        <v>118</v>
      </c>
      <c r="G23" s="2">
        <f>6</f>
        <v>6</v>
      </c>
      <c r="H23" s="2">
        <f>6*12</f>
        <v>72</v>
      </c>
      <c r="I23" s="265" t="s">
        <v>1013</v>
      </c>
      <c r="J23" s="42"/>
      <c r="K23" s="42"/>
      <c r="L23" s="42"/>
      <c r="M23" s="45" t="s">
        <v>1011</v>
      </c>
      <c r="N23" s="70"/>
    </row>
    <row r="24" spans="1:16" s="40" customFormat="1" ht="16.5">
      <c r="B24" s="13" t="s">
        <v>83</v>
      </c>
      <c r="C24" s="24" t="s">
        <v>86</v>
      </c>
      <c r="D24" s="24"/>
      <c r="E24" s="50"/>
      <c r="F24" s="22"/>
      <c r="G24" s="266"/>
      <c r="H24" s="266"/>
      <c r="I24" s="264"/>
      <c r="J24" s="42"/>
      <c r="K24" s="42"/>
      <c r="L24" s="42"/>
      <c r="M24" s="42"/>
      <c r="N24" s="42"/>
    </row>
    <row r="25" spans="1:16" s="39" customFormat="1" ht="16.5">
      <c r="A25" s="39" t="s">
        <v>83</v>
      </c>
      <c r="B25" s="15">
        <f>IF($E25="","",SUBTOTAL(3,$E$9:E25))</f>
        <v>9</v>
      </c>
      <c r="C25" s="15" t="str">
        <f>A25&amp;"."&amp;B25</f>
        <v>N09.9</v>
      </c>
      <c r="D25" s="15" t="s">
        <v>413</v>
      </c>
      <c r="E25" s="43" t="s">
        <v>87</v>
      </c>
      <c r="F25" s="47" t="s">
        <v>118</v>
      </c>
      <c r="G25" s="2">
        <v>6</v>
      </c>
      <c r="H25" s="2">
        <f>6*12</f>
        <v>72</v>
      </c>
      <c r="I25" s="265" t="s">
        <v>1014</v>
      </c>
      <c r="J25" s="42"/>
      <c r="K25" s="42"/>
      <c r="L25" s="42"/>
      <c r="M25" s="45" t="s">
        <v>1011</v>
      </c>
      <c r="N25" s="70"/>
    </row>
    <row r="26" spans="1:16" s="40" customFormat="1" ht="16.5">
      <c r="A26" s="13" t="s">
        <v>84</v>
      </c>
      <c r="B26" s="13" t="s">
        <v>84</v>
      </c>
      <c r="C26" s="24" t="s">
        <v>90</v>
      </c>
      <c r="D26" s="24"/>
      <c r="E26" s="50"/>
      <c r="F26" s="22"/>
      <c r="G26" s="22"/>
      <c r="H26" s="22"/>
      <c r="I26" s="264"/>
      <c r="J26" s="42"/>
      <c r="K26" s="42"/>
      <c r="L26" s="42"/>
      <c r="M26" s="42"/>
      <c r="N26" s="42"/>
    </row>
    <row r="27" spans="1:16" s="40" customFormat="1" ht="16.5">
      <c r="B27" s="13" t="s">
        <v>85</v>
      </c>
      <c r="C27" s="24" t="s">
        <v>108</v>
      </c>
      <c r="D27" s="24"/>
      <c r="E27" s="50"/>
      <c r="F27" s="22"/>
      <c r="G27" s="22"/>
      <c r="H27" s="22"/>
      <c r="I27" s="264"/>
      <c r="J27" s="42"/>
      <c r="K27" s="42"/>
      <c r="L27" s="42"/>
      <c r="M27" s="42"/>
      <c r="N27" s="42"/>
    </row>
    <row r="28" spans="1:16" s="40" customFormat="1" ht="16.5">
      <c r="B28" s="13" t="s">
        <v>89</v>
      </c>
      <c r="C28" s="24" t="s">
        <v>262</v>
      </c>
      <c r="D28" s="24"/>
      <c r="E28" s="50"/>
      <c r="F28" s="22"/>
      <c r="G28" s="22"/>
      <c r="H28" s="22"/>
      <c r="I28" s="264"/>
      <c r="J28" s="42"/>
      <c r="K28" s="42"/>
      <c r="L28" s="42"/>
      <c r="M28" s="42"/>
      <c r="N28" s="42"/>
    </row>
    <row r="29" spans="1:16" s="40" customFormat="1" ht="16.5">
      <c r="A29" s="13" t="s">
        <v>92</v>
      </c>
      <c r="B29" s="13" t="s">
        <v>92</v>
      </c>
      <c r="C29" s="24" t="s">
        <v>285</v>
      </c>
      <c r="D29" s="24"/>
      <c r="E29" s="50"/>
      <c r="F29" s="22"/>
      <c r="G29" s="22"/>
      <c r="H29" s="22"/>
      <c r="I29" s="264"/>
      <c r="J29" s="42"/>
      <c r="K29" s="42"/>
      <c r="L29" s="42"/>
      <c r="M29" s="42"/>
      <c r="N29" s="42"/>
    </row>
    <row r="30" spans="1:16" s="40" customFormat="1" ht="16.5">
      <c r="A30" s="13" t="s">
        <v>93</v>
      </c>
      <c r="B30" s="13" t="s">
        <v>93</v>
      </c>
      <c r="C30" s="24" t="s">
        <v>94</v>
      </c>
      <c r="D30" s="24"/>
      <c r="E30" s="50"/>
      <c r="F30" s="22"/>
      <c r="G30" s="22"/>
      <c r="H30" s="22"/>
      <c r="I30" s="264"/>
      <c r="J30" s="42"/>
      <c r="K30" s="42"/>
      <c r="L30" s="42"/>
      <c r="M30" s="42"/>
      <c r="N30" s="42"/>
    </row>
    <row r="31" spans="1:16" s="39" customFormat="1" ht="49.5">
      <c r="A31" s="13" t="s">
        <v>93</v>
      </c>
      <c r="B31" s="15">
        <f>IF($E31="","",SUBTOTAL(3,$E$9:E31))</f>
        <v>10</v>
      </c>
      <c r="C31" s="15" t="str">
        <f>A31&amp;"."&amp;B31</f>
        <v>N14.10</v>
      </c>
      <c r="D31" s="15" t="s">
        <v>441</v>
      </c>
      <c r="E31" s="43" t="s">
        <v>95</v>
      </c>
      <c r="F31" s="47" t="s">
        <v>3</v>
      </c>
      <c r="G31" s="2">
        <f>3000/12</f>
        <v>250</v>
      </c>
      <c r="H31" s="2">
        <v>3000</v>
      </c>
      <c r="I31" s="265" t="s">
        <v>1015</v>
      </c>
      <c r="J31" s="42"/>
      <c r="K31" s="42"/>
      <c r="L31" s="42"/>
      <c r="M31" s="45" t="s">
        <v>1011</v>
      </c>
      <c r="N31" s="70"/>
      <c r="P31" s="79" t="s">
        <v>442</v>
      </c>
    </row>
    <row r="32" spans="1:16" s="40" customFormat="1" ht="16.5">
      <c r="B32" s="13" t="s">
        <v>96</v>
      </c>
      <c r="C32" s="24" t="s">
        <v>97</v>
      </c>
      <c r="D32" s="24"/>
      <c r="E32" s="50"/>
      <c r="F32" s="22"/>
      <c r="G32" s="22"/>
      <c r="H32" s="22"/>
      <c r="I32" s="264"/>
      <c r="J32" s="42"/>
      <c r="K32" s="42"/>
      <c r="L32" s="42"/>
      <c r="M32" s="42"/>
      <c r="N32" s="42"/>
    </row>
    <row r="33" spans="1:16" s="39" customFormat="1" ht="16.5">
      <c r="A33" s="257" t="s">
        <v>96</v>
      </c>
      <c r="B33" s="15">
        <f>IF($E33="","",SUBTOTAL(3,$E$9:E33))</f>
        <v>11</v>
      </c>
      <c r="C33" s="15" t="str">
        <f t="shared" ref="C33:C43" si="1">A33&amp;"."&amp;B33</f>
        <v>N15.11</v>
      </c>
      <c r="D33" s="15" t="s">
        <v>451</v>
      </c>
      <c r="E33" s="43" t="s">
        <v>101</v>
      </c>
      <c r="F33" s="47" t="s">
        <v>3</v>
      </c>
      <c r="G33" s="47"/>
      <c r="H33" s="47">
        <v>10</v>
      </c>
      <c r="I33" s="265" t="s">
        <v>1016</v>
      </c>
      <c r="J33" s="42"/>
      <c r="K33" s="42"/>
      <c r="L33" s="42"/>
      <c r="M33" s="45" t="s">
        <v>1011</v>
      </c>
      <c r="N33" s="70"/>
    </row>
    <row r="34" spans="1:16" s="58" customFormat="1">
      <c r="A34" s="51"/>
      <c r="B34" s="52" t="s">
        <v>107</v>
      </c>
      <c r="C34" s="53" t="s">
        <v>464</v>
      </c>
      <c r="D34" s="54"/>
      <c r="E34" s="55"/>
      <c r="F34" s="56"/>
      <c r="G34" s="56"/>
      <c r="H34" s="56"/>
      <c r="I34" s="267"/>
      <c r="J34" s="57"/>
      <c r="K34" s="57"/>
      <c r="L34" s="57"/>
      <c r="M34" s="57"/>
      <c r="N34" s="57"/>
    </row>
    <row r="35" spans="1:16" s="58" customFormat="1" ht="82.5">
      <c r="A35" s="51" t="s">
        <v>107</v>
      </c>
      <c r="B35" s="15">
        <f>IF($E35="","",SUBTOTAL(3,$E$9:E35))</f>
        <v>12</v>
      </c>
      <c r="C35" s="15" t="str">
        <f t="shared" si="1"/>
        <v>N16.12</v>
      </c>
      <c r="D35" s="54"/>
      <c r="E35" s="43" t="s">
        <v>1017</v>
      </c>
      <c r="F35" s="15" t="s">
        <v>114</v>
      </c>
      <c r="G35" s="1">
        <v>10</v>
      </c>
      <c r="H35" s="268">
        <f>G35*12</f>
        <v>120</v>
      </c>
      <c r="I35" s="734" t="s">
        <v>1018</v>
      </c>
      <c r="J35" s="269" t="s">
        <v>1019</v>
      </c>
      <c r="K35" s="57"/>
      <c r="L35" s="57"/>
      <c r="M35" s="45" t="s">
        <v>1011</v>
      </c>
      <c r="N35" s="57"/>
      <c r="P35" s="93" t="s">
        <v>466</v>
      </c>
    </row>
    <row r="36" spans="1:16" s="58" customFormat="1" ht="16.5">
      <c r="A36" s="51" t="s">
        <v>107</v>
      </c>
      <c r="B36" s="15">
        <f>IF($E36="","",SUBTOTAL(3,$E$9:E36))</f>
        <v>13</v>
      </c>
      <c r="C36" s="15" t="str">
        <f t="shared" si="1"/>
        <v>N16.13</v>
      </c>
      <c r="D36" s="54"/>
      <c r="E36" s="43" t="s">
        <v>1020</v>
      </c>
      <c r="F36" s="15" t="s">
        <v>242</v>
      </c>
      <c r="G36" s="1">
        <v>5</v>
      </c>
      <c r="H36" s="268">
        <f>5*12</f>
        <v>60</v>
      </c>
      <c r="I36" s="735"/>
      <c r="J36" s="269" t="s">
        <v>1021</v>
      </c>
      <c r="K36" s="57"/>
      <c r="L36" s="57"/>
      <c r="M36" s="45" t="s">
        <v>1011</v>
      </c>
      <c r="N36" s="57"/>
    </row>
    <row r="37" spans="1:16" s="58" customFormat="1" ht="16.5">
      <c r="A37" s="51" t="s">
        <v>107</v>
      </c>
      <c r="B37" s="59">
        <f>IF($E37="","",SUBTOTAL(3,$E$9:E37))</f>
        <v>14</v>
      </c>
      <c r="C37" s="59" t="str">
        <f t="shared" si="1"/>
        <v>N16.14</v>
      </c>
      <c r="D37" s="60"/>
      <c r="E37" s="43" t="s">
        <v>1022</v>
      </c>
      <c r="F37" s="15" t="s">
        <v>3</v>
      </c>
      <c r="G37" s="1">
        <v>2</v>
      </c>
      <c r="H37" s="268">
        <v>24</v>
      </c>
      <c r="I37" s="14" t="s">
        <v>1023</v>
      </c>
      <c r="J37" s="270" t="s">
        <v>1024</v>
      </c>
      <c r="K37" s="233"/>
      <c r="L37" s="233"/>
      <c r="M37" s="45" t="s">
        <v>1011</v>
      </c>
      <c r="N37" s="233"/>
    </row>
    <row r="38" spans="1:16" s="58" customFormat="1" ht="33">
      <c r="A38" s="54" t="s">
        <v>107</v>
      </c>
      <c r="B38" s="15">
        <f>IF($E38="","",SUBTOTAL(3,$E$9:E38))</f>
        <v>15</v>
      </c>
      <c r="C38" s="15" t="str">
        <f t="shared" si="1"/>
        <v>N16.15</v>
      </c>
      <c r="D38" s="54"/>
      <c r="E38" s="43" t="s">
        <v>1025</v>
      </c>
      <c r="F38" s="47" t="s">
        <v>116</v>
      </c>
      <c r="G38" s="1">
        <v>12</v>
      </c>
      <c r="H38" s="271">
        <f>12*12</f>
        <v>144</v>
      </c>
      <c r="I38" s="660" t="s">
        <v>1026</v>
      </c>
      <c r="J38" s="272"/>
      <c r="K38" s="273"/>
      <c r="L38" s="57"/>
      <c r="M38" s="45" t="s">
        <v>1011</v>
      </c>
      <c r="N38" s="57"/>
    </row>
    <row r="39" spans="1:16" s="58" customFormat="1" ht="16.5">
      <c r="A39" s="54" t="s">
        <v>107</v>
      </c>
      <c r="B39" s="15">
        <f>IF($E39="","",SUBTOTAL(3,$E$9:E39))</f>
        <v>16</v>
      </c>
      <c r="C39" s="15" t="str">
        <f t="shared" si="1"/>
        <v>N16.16</v>
      </c>
      <c r="D39" s="54"/>
      <c r="E39" s="43" t="s">
        <v>1027</v>
      </c>
      <c r="F39" s="47" t="s">
        <v>116</v>
      </c>
      <c r="G39" s="1">
        <v>2</v>
      </c>
      <c r="H39" s="271">
        <v>24</v>
      </c>
      <c r="I39" s="736"/>
      <c r="J39" s="272"/>
      <c r="K39" s="273"/>
      <c r="L39" s="57"/>
      <c r="M39" s="5" t="s">
        <v>1028</v>
      </c>
      <c r="N39" s="57"/>
    </row>
    <row r="40" spans="1:16" s="58" customFormat="1" ht="33">
      <c r="A40" s="51" t="s">
        <v>107</v>
      </c>
      <c r="B40" s="15">
        <f>IF($E40="","",SUBTOTAL(3,$E$9:E40))</f>
        <v>17</v>
      </c>
      <c r="C40" s="15" t="str">
        <f t="shared" si="1"/>
        <v>N16.17</v>
      </c>
      <c r="D40" s="51"/>
      <c r="E40" s="16" t="s">
        <v>1029</v>
      </c>
      <c r="F40" s="19" t="s">
        <v>243</v>
      </c>
      <c r="G40" s="2">
        <v>2</v>
      </c>
      <c r="H40" s="274">
        <v>24</v>
      </c>
      <c r="I40" s="736"/>
      <c r="J40" s="272"/>
      <c r="K40" s="5"/>
      <c r="M40" s="5" t="s">
        <v>1028</v>
      </c>
    </row>
    <row r="41" spans="1:16" s="58" customFormat="1" ht="33">
      <c r="A41" s="51" t="s">
        <v>107</v>
      </c>
      <c r="B41" s="15">
        <f>IF($E41="","",SUBTOTAL(3,$E$9:E41))</f>
        <v>18</v>
      </c>
      <c r="C41" s="15" t="str">
        <f t="shared" si="1"/>
        <v>N16.18</v>
      </c>
      <c r="D41" s="51"/>
      <c r="E41" s="16" t="s">
        <v>1030</v>
      </c>
      <c r="F41" s="19" t="s">
        <v>1031</v>
      </c>
      <c r="G41" s="2"/>
      <c r="H41" s="274">
        <v>8</v>
      </c>
      <c r="I41" s="736"/>
      <c r="J41" s="272"/>
      <c r="K41" s="5"/>
      <c r="M41" s="5" t="s">
        <v>1028</v>
      </c>
    </row>
    <row r="42" spans="1:16" s="58" customFormat="1" ht="16.5">
      <c r="A42" s="51" t="s">
        <v>107</v>
      </c>
      <c r="B42" s="15" t="str">
        <f>IF($E42="","",SUBTOTAL(3,$E$9:E42))</f>
        <v/>
      </c>
      <c r="C42" s="15" t="str">
        <f t="shared" si="1"/>
        <v>N16.</v>
      </c>
      <c r="D42" s="51"/>
      <c r="E42" s="64"/>
      <c r="F42" s="65"/>
      <c r="G42" s="65"/>
      <c r="H42" s="65"/>
      <c r="I42" s="736"/>
      <c r="J42" s="65"/>
      <c r="M42" s="5" t="s">
        <v>1028</v>
      </c>
    </row>
    <row r="43" spans="1:16" s="58" customFormat="1" ht="16.5">
      <c r="A43" s="51" t="s">
        <v>107</v>
      </c>
      <c r="B43" s="15" t="str">
        <f>IF($E43="","",SUBTOTAL(3,$E$9:E43))</f>
        <v/>
      </c>
      <c r="C43" s="15" t="str">
        <f t="shared" si="1"/>
        <v>N16.</v>
      </c>
      <c r="D43" s="51"/>
      <c r="E43" s="64"/>
      <c r="F43" s="65"/>
      <c r="G43" s="65"/>
      <c r="H43" s="65"/>
      <c r="I43" s="736"/>
      <c r="J43" s="65"/>
      <c r="M43" s="5" t="s">
        <v>1028</v>
      </c>
    </row>
    <row r="44" spans="1:16" s="58" customFormat="1" ht="33">
      <c r="A44" s="51"/>
      <c r="B44" s="15">
        <v>17</v>
      </c>
      <c r="C44" s="15" t="s">
        <v>1032</v>
      </c>
      <c r="D44" s="51"/>
      <c r="E44" s="16" t="s">
        <v>1029</v>
      </c>
      <c r="F44" s="19" t="s">
        <v>243</v>
      </c>
      <c r="G44" s="2">
        <v>2</v>
      </c>
      <c r="H44" s="274">
        <v>24</v>
      </c>
      <c r="I44" s="736"/>
      <c r="J44" s="272"/>
      <c r="K44" s="5"/>
      <c r="L44" s="57"/>
      <c r="M44" s="5" t="s">
        <v>1028</v>
      </c>
      <c r="N44" s="57"/>
      <c r="O44" s="66"/>
    </row>
    <row r="45" spans="1:16" s="58" customFormat="1" ht="33">
      <c r="A45" s="51"/>
      <c r="B45" s="15">
        <v>18</v>
      </c>
      <c r="C45" s="15" t="s">
        <v>1033</v>
      </c>
      <c r="D45" s="51"/>
      <c r="E45" s="16" t="s">
        <v>1030</v>
      </c>
      <c r="F45" s="19" t="s">
        <v>1031</v>
      </c>
      <c r="G45" s="2"/>
      <c r="H45" s="274">
        <v>8</v>
      </c>
      <c r="I45" s="735"/>
      <c r="J45" s="272"/>
      <c r="K45" s="5"/>
      <c r="L45" s="57"/>
      <c r="M45" s="5" t="s">
        <v>1028</v>
      </c>
      <c r="N45" s="57"/>
    </row>
    <row r="46" spans="1:16" s="58" customFormat="1">
      <c r="A46" s="51"/>
      <c r="B46" s="51"/>
      <c r="C46" s="51"/>
      <c r="D46" s="51"/>
      <c r="E46" s="64"/>
      <c r="F46" s="65"/>
      <c r="G46" s="65"/>
      <c r="H46" s="65"/>
      <c r="I46" s="65"/>
    </row>
    <row r="47" spans="1:16" s="58" customFormat="1" ht="16.5">
      <c r="A47" s="51"/>
      <c r="B47" s="51"/>
      <c r="C47" s="51"/>
      <c r="D47" s="51"/>
      <c r="E47" s="64"/>
      <c r="F47" s="65"/>
      <c r="G47" s="65"/>
      <c r="H47" s="65"/>
      <c r="I47" s="65"/>
      <c r="L47" s="649" t="s">
        <v>730</v>
      </c>
      <c r="M47" s="649"/>
      <c r="N47" s="649"/>
    </row>
    <row r="48" spans="1:16" s="58" customFormat="1">
      <c r="A48" s="51"/>
      <c r="B48" s="51"/>
      <c r="C48" s="51"/>
      <c r="D48" s="51"/>
      <c r="E48" s="64"/>
      <c r="F48" s="65"/>
      <c r="G48" s="65"/>
      <c r="H48" s="65"/>
      <c r="I48" s="65"/>
    </row>
    <row r="49" spans="1:14" s="58" customFormat="1">
      <c r="A49" s="51"/>
      <c r="B49" s="51"/>
      <c r="C49" s="51"/>
      <c r="D49" s="51"/>
      <c r="E49" s="64"/>
      <c r="F49" s="65"/>
      <c r="G49" s="65"/>
      <c r="H49" s="65"/>
      <c r="I49" s="65"/>
    </row>
    <row r="50" spans="1:14" s="58" customFormat="1">
      <c r="A50" s="51"/>
      <c r="B50" s="51"/>
      <c r="C50" s="51"/>
      <c r="D50" s="51"/>
      <c r="E50" s="64"/>
      <c r="F50" s="65"/>
      <c r="G50" s="65"/>
      <c r="H50" s="65"/>
      <c r="I50" s="65"/>
    </row>
    <row r="51" spans="1:14" s="58" customFormat="1">
      <c r="A51" s="51"/>
      <c r="B51" s="51"/>
      <c r="C51" s="51"/>
      <c r="D51" s="51"/>
      <c r="E51" s="64"/>
      <c r="F51" s="65"/>
      <c r="G51" s="65"/>
      <c r="H51" s="65"/>
      <c r="I51" s="65"/>
    </row>
    <row r="52" spans="1:14" s="58" customFormat="1">
      <c r="A52" s="51"/>
      <c r="B52" s="51"/>
      <c r="C52" s="51"/>
      <c r="D52" s="51"/>
      <c r="E52" s="64"/>
      <c r="F52" s="65"/>
      <c r="G52" s="65"/>
      <c r="H52" s="65"/>
      <c r="I52" s="65"/>
    </row>
    <row r="53" spans="1:14" s="58" customFormat="1">
      <c r="A53" s="51"/>
      <c r="B53" s="51"/>
      <c r="C53" s="51"/>
      <c r="D53" s="51"/>
      <c r="E53" s="64"/>
      <c r="F53" s="65"/>
      <c r="G53" s="65"/>
      <c r="H53" s="65"/>
      <c r="I53" s="65"/>
    </row>
    <row r="54" spans="1:14" s="58" customFormat="1">
      <c r="A54" s="51"/>
      <c r="B54" s="51"/>
      <c r="C54" s="51"/>
      <c r="D54" s="51"/>
      <c r="E54" s="64"/>
      <c r="F54" s="65"/>
      <c r="G54" s="65"/>
      <c r="H54" s="65"/>
      <c r="I54" s="65"/>
      <c r="N54" s="58" t="s">
        <v>241</v>
      </c>
    </row>
    <row r="55" spans="1:14" s="58" customFormat="1">
      <c r="A55" s="51"/>
      <c r="B55" s="51"/>
      <c r="C55" s="51"/>
      <c r="D55" s="51"/>
      <c r="E55" s="64"/>
      <c r="F55" s="65"/>
      <c r="G55" s="65"/>
      <c r="H55" s="65"/>
      <c r="I55" s="65"/>
    </row>
    <row r="56" spans="1:14" s="58" customFormat="1">
      <c r="A56" s="51"/>
      <c r="B56" s="51"/>
      <c r="C56" s="51"/>
      <c r="D56" s="51"/>
      <c r="E56" s="64"/>
      <c r="F56" s="65"/>
      <c r="G56" s="65"/>
      <c r="H56" s="65"/>
      <c r="I56" s="65"/>
    </row>
    <row r="57" spans="1:14" s="58" customFormat="1">
      <c r="A57" s="51"/>
      <c r="B57" s="51"/>
      <c r="C57" s="51"/>
      <c r="D57" s="51"/>
      <c r="E57" s="64"/>
      <c r="F57" s="65"/>
      <c r="G57" s="65"/>
      <c r="H57" s="65"/>
      <c r="I57" s="65"/>
    </row>
    <row r="58" spans="1:14" s="58" customFormat="1">
      <c r="A58" s="51"/>
      <c r="B58" s="51"/>
      <c r="C58" s="51"/>
      <c r="D58" s="51"/>
      <c r="E58" s="64"/>
      <c r="F58" s="65"/>
      <c r="G58" s="65"/>
      <c r="H58" s="65"/>
      <c r="I58" s="65"/>
    </row>
    <row r="59" spans="1:14" s="58" customFormat="1">
      <c r="A59" s="51"/>
      <c r="B59" s="51"/>
      <c r="C59" s="51"/>
      <c r="D59" s="51"/>
      <c r="E59" s="64"/>
      <c r="F59" s="65"/>
      <c r="G59" s="65"/>
      <c r="H59" s="65"/>
      <c r="I59" s="65"/>
    </row>
    <row r="60" spans="1:14" s="58" customFormat="1">
      <c r="A60" s="51"/>
      <c r="B60" s="51"/>
      <c r="C60" s="51"/>
      <c r="D60" s="51"/>
      <c r="E60" s="64"/>
      <c r="F60" s="65"/>
      <c r="G60" s="65"/>
      <c r="H60" s="65"/>
      <c r="I60" s="65"/>
    </row>
    <row r="61" spans="1:14" s="58" customFormat="1">
      <c r="A61" s="51"/>
      <c r="B61" s="51"/>
      <c r="C61" s="51"/>
      <c r="D61" s="51"/>
      <c r="E61" s="64"/>
      <c r="F61" s="65"/>
      <c r="G61" s="65"/>
      <c r="H61" s="65"/>
      <c r="I61" s="65"/>
    </row>
    <row r="62" spans="1:14" s="58" customFormat="1">
      <c r="A62" s="51"/>
      <c r="B62" s="51"/>
      <c r="C62" s="51"/>
      <c r="D62" s="51"/>
      <c r="E62" s="64"/>
      <c r="F62" s="65"/>
      <c r="G62" s="65"/>
      <c r="H62" s="65"/>
      <c r="I62" s="65"/>
    </row>
    <row r="63" spans="1:14" s="58" customFormat="1">
      <c r="A63" s="51"/>
      <c r="B63" s="51"/>
      <c r="C63" s="51"/>
      <c r="D63" s="51"/>
      <c r="E63" s="64"/>
      <c r="F63" s="65"/>
      <c r="G63" s="65"/>
      <c r="H63" s="65"/>
      <c r="I63" s="65"/>
    </row>
    <row r="64" spans="1:14" s="58" customFormat="1">
      <c r="A64" s="51"/>
      <c r="B64" s="51"/>
      <c r="C64" s="51"/>
      <c r="D64" s="51"/>
      <c r="E64" s="64"/>
      <c r="F64" s="65"/>
      <c r="G64" s="65"/>
      <c r="H64" s="65"/>
      <c r="I64" s="65"/>
    </row>
    <row r="65" spans="1:9" s="58" customFormat="1">
      <c r="A65" s="51"/>
      <c r="B65" s="51"/>
      <c r="C65" s="51"/>
      <c r="D65" s="51"/>
      <c r="E65" s="64"/>
      <c r="F65" s="65"/>
      <c r="G65" s="65"/>
      <c r="H65" s="65"/>
      <c r="I65" s="65"/>
    </row>
    <row r="66" spans="1:9" s="58" customFormat="1">
      <c r="A66" s="51"/>
      <c r="B66" s="51"/>
      <c r="C66" s="51"/>
      <c r="D66" s="51"/>
      <c r="E66" s="64"/>
      <c r="F66" s="65"/>
      <c r="G66" s="65"/>
      <c r="H66" s="65"/>
      <c r="I66" s="65"/>
    </row>
    <row r="67" spans="1:9" s="58" customFormat="1">
      <c r="A67" s="51"/>
      <c r="B67" s="51"/>
      <c r="C67" s="51"/>
      <c r="D67" s="51"/>
      <c r="E67" s="64"/>
      <c r="F67" s="65"/>
      <c r="G67" s="65"/>
      <c r="H67" s="65"/>
      <c r="I67" s="65"/>
    </row>
    <row r="68" spans="1:9" s="58" customFormat="1">
      <c r="A68" s="51"/>
      <c r="B68" s="51"/>
      <c r="C68" s="51"/>
      <c r="D68" s="51"/>
      <c r="E68" s="64"/>
      <c r="F68" s="65"/>
      <c r="G68" s="65"/>
      <c r="H68" s="65"/>
      <c r="I68" s="65"/>
    </row>
    <row r="69" spans="1:9" s="58" customFormat="1">
      <c r="A69" s="51"/>
      <c r="B69" s="51"/>
      <c r="C69" s="51"/>
      <c r="D69" s="51"/>
      <c r="E69" s="64"/>
      <c r="F69" s="65"/>
      <c r="G69" s="65"/>
      <c r="H69" s="65"/>
      <c r="I69" s="65"/>
    </row>
    <row r="70" spans="1:9" s="58" customFormat="1">
      <c r="A70" s="51"/>
      <c r="B70" s="51"/>
      <c r="C70" s="51"/>
      <c r="D70" s="51"/>
      <c r="E70" s="64"/>
      <c r="F70" s="65"/>
      <c r="G70" s="65"/>
      <c r="H70" s="65"/>
      <c r="I70" s="65"/>
    </row>
    <row r="71" spans="1:9" s="58" customFormat="1">
      <c r="A71" s="51"/>
      <c r="B71" s="51"/>
      <c r="C71" s="51"/>
      <c r="D71" s="51"/>
      <c r="E71" s="64"/>
      <c r="F71" s="65"/>
      <c r="G71" s="65"/>
      <c r="H71" s="65"/>
      <c r="I71" s="65"/>
    </row>
    <row r="72" spans="1:9" s="58" customFormat="1">
      <c r="A72" s="51"/>
      <c r="B72" s="51"/>
      <c r="C72" s="51"/>
      <c r="D72" s="51"/>
      <c r="E72" s="64"/>
      <c r="F72" s="65"/>
      <c r="G72" s="65"/>
      <c r="H72" s="65"/>
      <c r="I72" s="65"/>
    </row>
    <row r="73" spans="1:9" s="58" customFormat="1">
      <c r="A73" s="51"/>
      <c r="B73" s="51"/>
      <c r="C73" s="51"/>
      <c r="D73" s="51"/>
      <c r="E73" s="64"/>
      <c r="F73" s="65"/>
      <c r="G73" s="65"/>
      <c r="H73" s="65"/>
      <c r="I73" s="65"/>
    </row>
    <row r="74" spans="1:9" s="58" customFormat="1">
      <c r="A74" s="51"/>
      <c r="B74" s="51"/>
      <c r="C74" s="51"/>
      <c r="D74" s="51"/>
      <c r="E74" s="64"/>
      <c r="F74" s="65"/>
      <c r="G74" s="65"/>
      <c r="H74" s="65"/>
      <c r="I74" s="65"/>
    </row>
    <row r="75" spans="1:9" s="58" customFormat="1">
      <c r="A75" s="51"/>
      <c r="B75" s="51"/>
      <c r="C75" s="51"/>
      <c r="D75" s="51"/>
      <c r="E75" s="64"/>
      <c r="F75" s="65"/>
      <c r="G75" s="65"/>
      <c r="H75" s="65"/>
      <c r="I75" s="65"/>
    </row>
    <row r="76" spans="1:9" s="58" customFormat="1">
      <c r="A76" s="51"/>
      <c r="B76" s="51"/>
      <c r="C76" s="51"/>
      <c r="D76" s="51"/>
      <c r="E76" s="64"/>
      <c r="F76" s="65"/>
      <c r="G76" s="65"/>
      <c r="H76" s="65"/>
      <c r="I76" s="65"/>
    </row>
    <row r="77" spans="1:9" s="58" customFormat="1">
      <c r="A77" s="51"/>
      <c r="B77" s="51"/>
      <c r="C77" s="51"/>
      <c r="D77" s="51"/>
      <c r="E77" s="64"/>
      <c r="F77" s="65"/>
      <c r="G77" s="65"/>
      <c r="H77" s="65"/>
      <c r="I77" s="65"/>
    </row>
    <row r="78" spans="1:9" s="58" customFormat="1">
      <c r="A78" s="51"/>
      <c r="B78" s="51"/>
      <c r="C78" s="51"/>
      <c r="D78" s="51"/>
      <c r="E78" s="64"/>
      <c r="F78" s="65"/>
      <c r="G78" s="65"/>
      <c r="H78" s="65"/>
      <c r="I78" s="65"/>
    </row>
    <row r="79" spans="1:9" s="58" customFormat="1">
      <c r="A79" s="51"/>
      <c r="B79" s="51"/>
      <c r="C79" s="51"/>
      <c r="D79" s="51"/>
      <c r="E79" s="64"/>
      <c r="F79" s="65"/>
      <c r="G79" s="65"/>
      <c r="H79" s="65"/>
      <c r="I79" s="65"/>
    </row>
    <row r="80" spans="1:9" s="58" customFormat="1">
      <c r="A80" s="51"/>
      <c r="B80" s="51"/>
      <c r="C80" s="51"/>
      <c r="D80" s="51"/>
      <c r="E80" s="64"/>
      <c r="F80" s="65"/>
      <c r="G80" s="65"/>
      <c r="H80" s="65"/>
      <c r="I80" s="65"/>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sheetData>
  <mergeCells count="7">
    <mergeCell ref="L47:N47"/>
    <mergeCell ref="B1:E1"/>
    <mergeCell ref="B2:E2"/>
    <mergeCell ref="A3:N3"/>
    <mergeCell ref="A4:N4"/>
    <mergeCell ref="I35:I36"/>
    <mergeCell ref="I38:I4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27.875" style="68" customWidth="1"/>
    <col min="10" max="10" width="30.875" style="67" customWidth="1"/>
    <col min="11" max="14" width="16.625" style="67" customWidth="1"/>
    <col min="15" max="15" width="23.375" style="66" customWidth="1"/>
    <col min="16" max="16" width="76.625" style="66" customWidth="1"/>
    <col min="17" max="16384" width="4.375" style="66"/>
  </cols>
  <sheetData>
    <row r="1" spans="1:19" s="28" customFormat="1" ht="54" customHeight="1">
      <c r="A1" s="4"/>
      <c r="B1" s="732" t="s">
        <v>468</v>
      </c>
      <c r="C1" s="732"/>
      <c r="D1" s="732"/>
      <c r="E1" s="732"/>
      <c r="F1" s="732"/>
      <c r="G1" s="4"/>
      <c r="H1" s="4"/>
      <c r="I1" s="4"/>
      <c r="J1" s="241"/>
      <c r="K1" s="4"/>
      <c r="L1" s="4"/>
      <c r="M1" s="4"/>
      <c r="N1" s="242" t="s">
        <v>469</v>
      </c>
      <c r="O1" s="78" t="s">
        <v>470</v>
      </c>
      <c r="P1" s="79" t="s">
        <v>471</v>
      </c>
      <c r="Q1" s="33"/>
      <c r="R1" s="33"/>
      <c r="S1" s="33"/>
    </row>
    <row r="2" spans="1:19" s="28" customFormat="1" ht="33.75" customHeight="1">
      <c r="A2" s="4"/>
      <c r="B2" s="733" t="s">
        <v>982</v>
      </c>
      <c r="C2" s="733"/>
      <c r="D2" s="733"/>
      <c r="E2" s="733"/>
      <c r="F2" s="733"/>
      <c r="G2" s="4"/>
      <c r="H2" s="4"/>
      <c r="I2" s="4"/>
      <c r="J2" s="4"/>
      <c r="K2" s="4"/>
      <c r="L2" s="4"/>
      <c r="M2" s="4"/>
      <c r="N2" s="4"/>
      <c r="P2" s="80" t="s">
        <v>473</v>
      </c>
      <c r="Q2" s="34"/>
      <c r="R2" s="34"/>
      <c r="S2" s="34"/>
    </row>
    <row r="3" spans="1:19" s="27" customFormat="1" ht="33.75" customHeight="1">
      <c r="A3" s="81" t="s">
        <v>474</v>
      </c>
      <c r="B3" s="730" t="s">
        <v>474</v>
      </c>
      <c r="C3" s="730"/>
      <c r="D3" s="730"/>
      <c r="E3" s="730"/>
      <c r="F3" s="730"/>
      <c r="G3" s="730"/>
      <c r="H3" s="730"/>
      <c r="I3" s="730"/>
      <c r="J3" s="730"/>
      <c r="K3" s="730"/>
      <c r="L3" s="730"/>
      <c r="M3" s="730"/>
      <c r="N3" s="730"/>
      <c r="O3" s="81"/>
      <c r="P3" s="82" t="s">
        <v>475</v>
      </c>
      <c r="Q3" s="83"/>
    </row>
    <row r="4" spans="1:19" s="27" customFormat="1" ht="26.25" customHeight="1">
      <c r="A4" s="243" t="s">
        <v>476</v>
      </c>
      <c r="B4" s="651" t="s">
        <v>983</v>
      </c>
      <c r="C4" s="651"/>
      <c r="D4" s="651"/>
      <c r="E4" s="651"/>
      <c r="F4" s="651"/>
      <c r="G4" s="651"/>
      <c r="H4" s="651"/>
      <c r="I4" s="651"/>
      <c r="J4" s="651"/>
      <c r="K4" s="651"/>
      <c r="L4" s="651"/>
      <c r="M4" s="651"/>
      <c r="N4" s="651"/>
      <c r="O4" s="84"/>
    </row>
    <row r="5" spans="1:19" s="38" customFormat="1" ht="20.25">
      <c r="A5" s="244"/>
      <c r="B5" s="244"/>
      <c r="C5" s="244"/>
      <c r="D5" s="244"/>
      <c r="E5" s="36"/>
      <c r="F5" s="245"/>
      <c r="G5" s="245"/>
      <c r="H5" s="245"/>
      <c r="I5" s="245"/>
      <c r="J5" s="246"/>
      <c r="K5" s="246"/>
      <c r="L5" s="246"/>
      <c r="M5" s="246"/>
      <c r="N5" s="246"/>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2"/>
      <c r="B7" s="12" t="s">
        <v>135</v>
      </c>
      <c r="C7" s="12" t="s">
        <v>196</v>
      </c>
      <c r="D7" s="12"/>
      <c r="E7" s="25" t="s">
        <v>136</v>
      </c>
      <c r="F7" s="12" t="s">
        <v>137</v>
      </c>
      <c r="G7" s="12" t="s">
        <v>138</v>
      </c>
      <c r="H7" s="12" t="s">
        <v>291</v>
      </c>
      <c r="I7" s="12" t="s">
        <v>200</v>
      </c>
      <c r="J7" s="12" t="s">
        <v>201</v>
      </c>
      <c r="K7" s="12" t="s">
        <v>202</v>
      </c>
      <c r="L7" s="12" t="s">
        <v>219</v>
      </c>
      <c r="M7" s="12" t="s">
        <v>204</v>
      </c>
      <c r="N7" s="12" t="s">
        <v>237</v>
      </c>
    </row>
    <row r="8" spans="1:19" s="40" customFormat="1" ht="24.95" customHeight="1">
      <c r="A8" s="91"/>
      <c r="B8" s="247" t="s">
        <v>6</v>
      </c>
      <c r="C8" s="41" t="s">
        <v>7</v>
      </c>
      <c r="D8" s="41"/>
      <c r="E8" s="41"/>
      <c r="F8" s="41"/>
      <c r="G8" s="41"/>
      <c r="H8" s="41"/>
      <c r="I8" s="41"/>
      <c r="J8" s="72"/>
      <c r="K8" s="72"/>
      <c r="L8" s="72"/>
      <c r="M8" s="72"/>
      <c r="N8" s="72"/>
    </row>
    <row r="9" spans="1:19" s="40" customFormat="1" ht="226.5" customHeight="1">
      <c r="A9" s="47" t="s">
        <v>6</v>
      </c>
      <c r="B9" s="47">
        <f>IF($E9="","",SUBTOTAL(3,$E$9:E9))</f>
        <v>1</v>
      </c>
      <c r="C9" s="47" t="str">
        <f>A9&amp;"."&amp;B9</f>
        <v>N01.1</v>
      </c>
      <c r="D9" s="47" t="s">
        <v>292</v>
      </c>
      <c r="E9" s="43" t="s">
        <v>8</v>
      </c>
      <c r="F9" s="47" t="s">
        <v>3</v>
      </c>
      <c r="G9" s="248">
        <v>100</v>
      </c>
      <c r="H9" s="340">
        <f>G9*12</f>
        <v>1200</v>
      </c>
      <c r="I9" s="19" t="s">
        <v>984</v>
      </c>
      <c r="J9" s="249" t="s">
        <v>985</v>
      </c>
      <c r="K9" s="249"/>
      <c r="L9" s="72"/>
      <c r="M9" s="72"/>
      <c r="N9" s="72"/>
    </row>
    <row r="10" spans="1:19" s="40" customFormat="1" ht="50.1" hidden="1" customHeight="1">
      <c r="A10" s="47" t="s">
        <v>6</v>
      </c>
      <c r="B10" s="47">
        <f>IF($E10="","",SUBTOTAL(3,$E$9:E10))</f>
        <v>2</v>
      </c>
      <c r="C10" s="47" t="str">
        <f t="shared" ref="C10:C73" si="0">A10&amp;"."&amp;B10</f>
        <v>N01.2</v>
      </c>
      <c r="D10" s="47" t="s">
        <v>293</v>
      </c>
      <c r="E10" s="43" t="s">
        <v>9</v>
      </c>
      <c r="F10" s="47" t="s">
        <v>3</v>
      </c>
      <c r="G10" s="47"/>
      <c r="H10" s="340">
        <f t="shared" ref="H10:H15" si="1">G10*12</f>
        <v>0</v>
      </c>
      <c r="I10" s="47"/>
      <c r="J10" s="72"/>
      <c r="K10" s="72"/>
      <c r="L10" s="72"/>
      <c r="M10" s="72"/>
      <c r="N10" s="72"/>
    </row>
    <row r="11" spans="1:19" s="40" customFormat="1" ht="50.1" hidden="1" customHeight="1">
      <c r="A11" s="47" t="s">
        <v>6</v>
      </c>
      <c r="B11" s="47">
        <f>IF($E11="","",SUBTOTAL(3,$E$9:E11))</f>
        <v>3</v>
      </c>
      <c r="C11" s="47" t="str">
        <f t="shared" si="0"/>
        <v>N01.3</v>
      </c>
      <c r="D11" s="47" t="s">
        <v>294</v>
      </c>
      <c r="E11" s="43" t="s">
        <v>246</v>
      </c>
      <c r="F11" s="47" t="s">
        <v>3</v>
      </c>
      <c r="G11" s="47"/>
      <c r="H11" s="340">
        <f t="shared" si="1"/>
        <v>0</v>
      </c>
      <c r="I11" s="47"/>
      <c r="J11" s="72"/>
      <c r="K11" s="72"/>
      <c r="L11" s="72"/>
      <c r="M11" s="72"/>
      <c r="N11" s="72"/>
    </row>
    <row r="12" spans="1:19" s="40" customFormat="1" ht="50.1" hidden="1" customHeight="1">
      <c r="A12" s="47" t="s">
        <v>6</v>
      </c>
      <c r="B12" s="47">
        <f>IF($E12="","",SUBTOTAL(3,$E$9:E12))</f>
        <v>4</v>
      </c>
      <c r="C12" s="47" t="str">
        <f t="shared" si="0"/>
        <v>N01.4</v>
      </c>
      <c r="D12" s="47" t="s">
        <v>295</v>
      </c>
      <c r="E12" s="43" t="s">
        <v>10</v>
      </c>
      <c r="F12" s="47" t="s">
        <v>3</v>
      </c>
      <c r="G12" s="47"/>
      <c r="H12" s="340">
        <f t="shared" si="1"/>
        <v>0</v>
      </c>
      <c r="I12" s="47"/>
      <c r="J12" s="72"/>
      <c r="K12" s="72"/>
      <c r="L12" s="72"/>
      <c r="M12" s="72"/>
      <c r="N12" s="72"/>
      <c r="P12" s="90" t="s">
        <v>296</v>
      </c>
    </row>
    <row r="13" spans="1:19" s="40" customFormat="1" ht="220.5" customHeight="1">
      <c r="A13" s="47" t="s">
        <v>6</v>
      </c>
      <c r="B13" s="47">
        <f>IF($E13="","",SUBTOTAL(3,$E$9:E13))</f>
        <v>5</v>
      </c>
      <c r="C13" s="47" t="str">
        <f t="shared" si="0"/>
        <v>N01.5</v>
      </c>
      <c r="D13" s="47" t="s">
        <v>297</v>
      </c>
      <c r="E13" s="43" t="s">
        <v>11</v>
      </c>
      <c r="F13" s="47" t="s">
        <v>3</v>
      </c>
      <c r="G13" s="1">
        <v>1500</v>
      </c>
      <c r="H13" s="340">
        <f t="shared" si="1"/>
        <v>18000</v>
      </c>
      <c r="I13" s="19" t="s">
        <v>986</v>
      </c>
      <c r="J13" s="249" t="s">
        <v>987</v>
      </c>
      <c r="K13" s="249"/>
      <c r="L13" s="72"/>
      <c r="M13" s="72"/>
      <c r="N13" s="72"/>
    </row>
    <row r="14" spans="1:19" s="40" customFormat="1" ht="232.5" customHeight="1">
      <c r="A14" s="47" t="s">
        <v>6</v>
      </c>
      <c r="B14" s="47">
        <f>IF($E14="","",SUBTOTAL(3,$E$9:E14))</f>
        <v>6</v>
      </c>
      <c r="C14" s="47" t="str">
        <f t="shared" si="0"/>
        <v>N01.6</v>
      </c>
      <c r="D14" s="47" t="s">
        <v>298</v>
      </c>
      <c r="E14" s="43" t="s">
        <v>12</v>
      </c>
      <c r="F14" s="47" t="s">
        <v>3</v>
      </c>
      <c r="G14" s="1">
        <v>50</v>
      </c>
      <c r="H14" s="340">
        <f t="shared" si="1"/>
        <v>600</v>
      </c>
      <c r="I14" s="19" t="s">
        <v>988</v>
      </c>
      <c r="J14" s="249" t="s">
        <v>989</v>
      </c>
      <c r="K14" s="249"/>
      <c r="L14" s="72"/>
      <c r="M14" s="72"/>
      <c r="N14" s="72"/>
    </row>
    <row r="15" spans="1:19" s="40" customFormat="1" ht="210" customHeight="1">
      <c r="A15" s="47" t="s">
        <v>6</v>
      </c>
      <c r="B15" s="47">
        <f>IF($E15="","",SUBTOTAL(3,$E$9:E15))</f>
        <v>7</v>
      </c>
      <c r="C15" s="47" t="str">
        <f t="shared" si="0"/>
        <v>N01.7</v>
      </c>
      <c r="D15" s="47" t="s">
        <v>299</v>
      </c>
      <c r="E15" s="43" t="s">
        <v>13</v>
      </c>
      <c r="F15" s="47" t="s">
        <v>3</v>
      </c>
      <c r="G15" s="1">
        <v>9000</v>
      </c>
      <c r="H15" s="340">
        <f t="shared" si="1"/>
        <v>108000</v>
      </c>
      <c r="I15" s="19" t="s">
        <v>990</v>
      </c>
      <c r="J15" s="249" t="s">
        <v>991</v>
      </c>
      <c r="K15" s="249"/>
      <c r="L15" s="72"/>
      <c r="M15" s="72"/>
      <c r="N15" s="72"/>
    </row>
    <row r="16" spans="1:19" s="40" customFormat="1" ht="50.1" hidden="1" customHeight="1">
      <c r="A16" s="47" t="s">
        <v>6</v>
      </c>
      <c r="B16" s="47">
        <f>IF($E16="","",SUBTOTAL(3,$E$9:E16))</f>
        <v>8</v>
      </c>
      <c r="C16" s="47" t="str">
        <f t="shared" si="0"/>
        <v>N01.8</v>
      </c>
      <c r="D16" s="47" t="s">
        <v>300</v>
      </c>
      <c r="E16" s="43" t="s">
        <v>301</v>
      </c>
      <c r="F16" s="47" t="s">
        <v>3</v>
      </c>
      <c r="G16" s="47"/>
      <c r="H16" s="47"/>
      <c r="I16" s="47"/>
      <c r="J16" s="72"/>
      <c r="K16" s="72"/>
      <c r="L16" s="72"/>
      <c r="M16" s="72"/>
      <c r="N16" s="72"/>
    </row>
    <row r="17" spans="1:14" s="40" customFormat="1" ht="33">
      <c r="A17" s="47" t="s">
        <v>6</v>
      </c>
      <c r="B17" s="47">
        <f>IF($E17="","",SUBTOTAL(3,$E$9:E17))</f>
        <v>9</v>
      </c>
      <c r="C17" s="47" t="str">
        <f t="shared" si="0"/>
        <v>N01.9</v>
      </c>
      <c r="D17" s="47" t="s">
        <v>302</v>
      </c>
      <c r="E17" s="43" t="s">
        <v>15</v>
      </c>
      <c r="F17" s="47" t="s">
        <v>3</v>
      </c>
      <c r="G17" s="47"/>
      <c r="H17" s="47"/>
      <c r="I17" s="47"/>
      <c r="J17" s="72"/>
      <c r="K17" s="72"/>
      <c r="L17" s="72"/>
      <c r="M17" s="72"/>
      <c r="N17" s="72"/>
    </row>
    <row r="18" spans="1:14" s="40" customFormat="1" ht="33">
      <c r="A18" s="47" t="s">
        <v>6</v>
      </c>
      <c r="B18" s="47">
        <f>IF($E18="","",SUBTOTAL(3,$E$9:E18))</f>
        <v>10</v>
      </c>
      <c r="C18" s="47" t="str">
        <f t="shared" si="0"/>
        <v>N01.10</v>
      </c>
      <c r="D18" s="47" t="s">
        <v>303</v>
      </c>
      <c r="E18" s="43" t="s">
        <v>16</v>
      </c>
      <c r="F18" s="47" t="s">
        <v>3</v>
      </c>
      <c r="G18" s="47"/>
      <c r="H18" s="47"/>
      <c r="I18" s="47"/>
      <c r="J18" s="72"/>
      <c r="K18" s="72"/>
      <c r="L18" s="72"/>
      <c r="M18" s="72"/>
      <c r="N18" s="72"/>
    </row>
    <row r="19" spans="1:14" s="40" customFormat="1" ht="16.5">
      <c r="A19" s="47" t="s">
        <v>6</v>
      </c>
      <c r="B19" s="47">
        <f>IF($E19="","",SUBTOTAL(3,$E$9:E19))</f>
        <v>11</v>
      </c>
      <c r="C19" s="47" t="str">
        <f t="shared" si="0"/>
        <v>N01.11</v>
      </c>
      <c r="D19" s="47" t="s">
        <v>304</v>
      </c>
      <c r="E19" s="43" t="s">
        <v>17</v>
      </c>
      <c r="F19" s="47" t="s">
        <v>3</v>
      </c>
      <c r="G19" s="47"/>
      <c r="H19" s="47"/>
      <c r="I19" s="47"/>
      <c r="J19" s="72"/>
      <c r="K19" s="72"/>
      <c r="L19" s="72"/>
      <c r="M19" s="72"/>
      <c r="N19" s="72"/>
    </row>
    <row r="20" spans="1:14" s="46" customFormat="1" ht="16.5">
      <c r="A20" s="47" t="s">
        <v>6</v>
      </c>
      <c r="B20" s="47">
        <f>IF($E20="","",SUBTOTAL(3,$E$9:E20))</f>
        <v>12</v>
      </c>
      <c r="C20" s="47" t="str">
        <f t="shared" si="0"/>
        <v>N01.12</v>
      </c>
      <c r="D20" s="47" t="s">
        <v>305</v>
      </c>
      <c r="E20" s="43" t="s">
        <v>306</v>
      </c>
      <c r="F20" s="49"/>
      <c r="G20" s="49"/>
      <c r="H20" s="49"/>
      <c r="I20" s="49"/>
      <c r="J20" s="71"/>
      <c r="K20" s="71"/>
      <c r="L20" s="71"/>
      <c r="M20" s="71"/>
      <c r="N20" s="71"/>
    </row>
    <row r="21" spans="1:14" s="40" customFormat="1" ht="16.5">
      <c r="A21" s="47" t="s">
        <v>6</v>
      </c>
      <c r="B21" s="47">
        <f>IF($E21="","",SUBTOTAL(3,$E$9:E21))</f>
        <v>13</v>
      </c>
      <c r="C21" s="47" t="str">
        <f t="shared" si="0"/>
        <v>N01.13</v>
      </c>
      <c r="D21" s="47" t="s">
        <v>307</v>
      </c>
      <c r="E21" s="43" t="s">
        <v>18</v>
      </c>
      <c r="F21" s="47" t="s">
        <v>3</v>
      </c>
      <c r="G21" s="47"/>
      <c r="H21" s="47"/>
      <c r="I21" s="47"/>
      <c r="J21" s="72"/>
      <c r="K21" s="72"/>
      <c r="L21" s="72"/>
      <c r="M21" s="72"/>
      <c r="N21" s="72"/>
    </row>
    <row r="22" spans="1:14" s="40" customFormat="1" ht="16.5">
      <c r="A22" s="47" t="s">
        <v>6</v>
      </c>
      <c r="B22" s="47">
        <f>IF($E22="","",SUBTOTAL(3,$E$9:E22))</f>
        <v>14</v>
      </c>
      <c r="C22" s="47" t="str">
        <f t="shared" si="0"/>
        <v>N01.14</v>
      </c>
      <c r="D22" s="47" t="s">
        <v>308</v>
      </c>
      <c r="E22" s="43" t="s">
        <v>123</v>
      </c>
      <c r="F22" s="47" t="s">
        <v>3</v>
      </c>
      <c r="G22" s="47"/>
      <c r="H22" s="47"/>
      <c r="I22" s="47"/>
      <c r="J22" s="72"/>
      <c r="K22" s="72"/>
      <c r="L22" s="72"/>
      <c r="M22" s="72"/>
      <c r="N22" s="72"/>
    </row>
    <row r="23" spans="1:14" s="40" customFormat="1" ht="33">
      <c r="A23" s="47" t="s">
        <v>6</v>
      </c>
      <c r="B23" s="47">
        <f>IF($E23="","",SUBTOTAL(3,$E$9:E23))</f>
        <v>15</v>
      </c>
      <c r="C23" s="47" t="str">
        <f>A23&amp;"."&amp;B23</f>
        <v>N01.15</v>
      </c>
      <c r="D23" s="47" t="s">
        <v>309</v>
      </c>
      <c r="E23" s="43" t="s">
        <v>247</v>
      </c>
      <c r="F23" s="47" t="s">
        <v>3</v>
      </c>
      <c r="G23" s="47"/>
      <c r="H23" s="47"/>
      <c r="I23" s="47"/>
      <c r="J23" s="72"/>
      <c r="K23" s="72"/>
      <c r="L23" s="72"/>
      <c r="M23" s="72"/>
      <c r="N23" s="72"/>
    </row>
    <row r="24" spans="1:14" s="40" customFormat="1" ht="49.5">
      <c r="A24" s="47" t="s">
        <v>6</v>
      </c>
      <c r="B24" s="47">
        <f>IF($E24="","",SUBTOTAL(3,$E$9:E24))</f>
        <v>16</v>
      </c>
      <c r="C24" s="47" t="str">
        <f t="shared" si="0"/>
        <v>N01.16</v>
      </c>
      <c r="D24" s="47" t="s">
        <v>310</v>
      </c>
      <c r="E24" s="43" t="s">
        <v>268</v>
      </c>
      <c r="F24" s="47" t="s">
        <v>3</v>
      </c>
      <c r="G24" s="47"/>
      <c r="H24" s="47"/>
      <c r="I24" s="47"/>
      <c r="J24" s="72"/>
      <c r="K24" s="72"/>
      <c r="L24" s="72"/>
      <c r="M24" s="72"/>
      <c r="N24" s="72"/>
    </row>
    <row r="25" spans="1:14" s="40" customFormat="1" ht="49.5">
      <c r="A25" s="47" t="s">
        <v>6</v>
      </c>
      <c r="B25" s="47">
        <f>IF($E25="","",SUBTOTAL(3,$E$9:E25))</f>
        <v>17</v>
      </c>
      <c r="C25" s="47" t="str">
        <f t="shared" si="0"/>
        <v>N01.17</v>
      </c>
      <c r="D25" s="47" t="s">
        <v>311</v>
      </c>
      <c r="E25" s="43" t="s">
        <v>265</v>
      </c>
      <c r="F25" s="47" t="s">
        <v>3</v>
      </c>
      <c r="G25" s="47"/>
      <c r="H25" s="47"/>
      <c r="I25" s="47"/>
      <c r="J25" s="72"/>
      <c r="K25" s="72"/>
      <c r="L25" s="72"/>
      <c r="M25" s="72"/>
      <c r="N25" s="72"/>
    </row>
    <row r="26" spans="1:14" s="40" customFormat="1" ht="49.5">
      <c r="A26" s="47" t="s">
        <v>6</v>
      </c>
      <c r="B26" s="47">
        <f>IF($E26="","",SUBTOTAL(3,$E$9:E26))</f>
        <v>18</v>
      </c>
      <c r="C26" s="47" t="str">
        <f t="shared" si="0"/>
        <v>N01.18</v>
      </c>
      <c r="D26" s="47" t="s">
        <v>312</v>
      </c>
      <c r="E26" s="43" t="s">
        <v>266</v>
      </c>
      <c r="F26" s="47" t="s">
        <v>3</v>
      </c>
      <c r="G26" s="47"/>
      <c r="H26" s="47"/>
      <c r="I26" s="47"/>
      <c r="J26" s="72"/>
      <c r="K26" s="72"/>
      <c r="L26" s="72"/>
      <c r="M26" s="72"/>
      <c r="N26" s="72"/>
    </row>
    <row r="27" spans="1:14" s="40" customFormat="1" ht="49.5">
      <c r="A27" s="47" t="s">
        <v>6</v>
      </c>
      <c r="B27" s="47">
        <f>IF($E27="","",SUBTOTAL(3,$E$9:E27))</f>
        <v>19</v>
      </c>
      <c r="C27" s="47" t="str">
        <f t="shared" si="0"/>
        <v>N01.19</v>
      </c>
      <c r="D27" s="47" t="s">
        <v>313</v>
      </c>
      <c r="E27" s="43" t="s">
        <v>267</v>
      </c>
      <c r="F27" s="47" t="s">
        <v>3</v>
      </c>
      <c r="G27" s="47"/>
      <c r="H27" s="47"/>
      <c r="I27" s="47"/>
      <c r="J27" s="72"/>
      <c r="K27" s="72"/>
      <c r="L27" s="72"/>
      <c r="M27" s="72"/>
      <c r="N27" s="72"/>
    </row>
    <row r="28" spans="1:14" s="40" customFormat="1" ht="33">
      <c r="A28" s="47" t="s">
        <v>6</v>
      </c>
      <c r="B28" s="47">
        <f>IF($E28="","",SUBTOTAL(3,$E$9:E28))</f>
        <v>20</v>
      </c>
      <c r="C28" s="47" t="str">
        <f t="shared" si="0"/>
        <v>N01.20</v>
      </c>
      <c r="D28" s="47" t="s">
        <v>314</v>
      </c>
      <c r="E28" s="43" t="s">
        <v>19</v>
      </c>
      <c r="F28" s="47" t="s">
        <v>3</v>
      </c>
      <c r="G28" s="47"/>
      <c r="H28" s="47"/>
      <c r="I28" s="47"/>
      <c r="J28" s="72"/>
      <c r="K28" s="72"/>
      <c r="L28" s="72"/>
      <c r="M28" s="72"/>
      <c r="N28" s="72"/>
    </row>
    <row r="29" spans="1:14" s="40" customFormat="1" ht="33">
      <c r="A29" s="47" t="s">
        <v>6</v>
      </c>
      <c r="B29" s="47">
        <f>IF($E29="","",SUBTOTAL(3,$E$9:E29))</f>
        <v>21</v>
      </c>
      <c r="C29" s="47" t="str">
        <f t="shared" si="0"/>
        <v>N01.21</v>
      </c>
      <c r="D29" s="47" t="s">
        <v>315</v>
      </c>
      <c r="E29" s="43" t="s">
        <v>134</v>
      </c>
      <c r="F29" s="47" t="s">
        <v>3</v>
      </c>
      <c r="G29" s="47"/>
      <c r="H29" s="47"/>
      <c r="I29" s="47"/>
      <c r="J29" s="72"/>
      <c r="K29" s="72"/>
      <c r="L29" s="72"/>
      <c r="M29" s="72"/>
      <c r="N29" s="72"/>
    </row>
    <row r="30" spans="1:14" s="40" customFormat="1" ht="66">
      <c r="A30" s="47" t="s">
        <v>6</v>
      </c>
      <c r="B30" s="47">
        <f>IF($E30="","",SUBTOTAL(3,$E$9:E30))</f>
        <v>22</v>
      </c>
      <c r="C30" s="47" t="str">
        <f t="shared" si="0"/>
        <v>N01.22</v>
      </c>
      <c r="D30" s="47" t="s">
        <v>316</v>
      </c>
      <c r="E30" s="43" t="s">
        <v>273</v>
      </c>
      <c r="F30" s="47" t="s">
        <v>4</v>
      </c>
      <c r="G30" s="47"/>
      <c r="H30" s="47"/>
      <c r="I30" s="47"/>
      <c r="J30" s="72"/>
      <c r="K30" s="72"/>
      <c r="L30" s="72"/>
      <c r="M30" s="72"/>
      <c r="N30" s="72"/>
    </row>
    <row r="31" spans="1:14" s="40" customFormat="1" ht="66">
      <c r="A31" s="47" t="s">
        <v>6</v>
      </c>
      <c r="B31" s="47">
        <f>IF($E31="","",SUBTOTAL(3,$E$9:E31))</f>
        <v>23</v>
      </c>
      <c r="C31" s="47" t="str">
        <f t="shared" si="0"/>
        <v>N01.23</v>
      </c>
      <c r="D31" s="47" t="s">
        <v>317</v>
      </c>
      <c r="E31" s="43" t="s">
        <v>272</v>
      </c>
      <c r="F31" s="47" t="s">
        <v>4</v>
      </c>
      <c r="G31" s="47"/>
      <c r="H31" s="47"/>
      <c r="I31" s="47"/>
      <c r="J31" s="72"/>
      <c r="K31" s="72"/>
      <c r="L31" s="72"/>
      <c r="M31" s="72"/>
      <c r="N31" s="72"/>
    </row>
    <row r="32" spans="1:14" s="40" customFormat="1" ht="33">
      <c r="A32" s="47" t="s">
        <v>6</v>
      </c>
      <c r="B32" s="47">
        <f>IF($E32="","",SUBTOTAL(3,$E$9:E32))</f>
        <v>24</v>
      </c>
      <c r="C32" s="47" t="str">
        <f t="shared" si="0"/>
        <v>N01.24</v>
      </c>
      <c r="D32" s="47" t="s">
        <v>318</v>
      </c>
      <c r="E32" s="43" t="s">
        <v>20</v>
      </c>
      <c r="F32" s="47" t="s">
        <v>3</v>
      </c>
      <c r="G32" s="47"/>
      <c r="H32" s="47"/>
      <c r="I32" s="47"/>
      <c r="J32" s="72"/>
      <c r="K32" s="72"/>
      <c r="L32" s="72"/>
      <c r="M32" s="72"/>
      <c r="N32" s="72"/>
    </row>
    <row r="33" spans="1:16" s="46" customFormat="1" ht="49.5">
      <c r="A33" s="47" t="s">
        <v>6</v>
      </c>
      <c r="B33" s="47">
        <f>IF($E33="","",SUBTOTAL(3,$E$9:E33))</f>
        <v>25</v>
      </c>
      <c r="C33" s="47" t="str">
        <f t="shared" si="0"/>
        <v>N01.25</v>
      </c>
      <c r="D33" s="47" t="s">
        <v>319</v>
      </c>
      <c r="E33" s="48" t="s">
        <v>320</v>
      </c>
      <c r="F33" s="49"/>
      <c r="G33" s="49"/>
      <c r="H33" s="49"/>
      <c r="I33" s="49"/>
      <c r="J33" s="71"/>
      <c r="K33" s="71"/>
      <c r="L33" s="71"/>
      <c r="M33" s="71"/>
      <c r="N33" s="71"/>
      <c r="P33" s="182"/>
    </row>
    <row r="34" spans="1:16" s="40" customFormat="1" ht="33">
      <c r="A34" s="91"/>
      <c r="B34" s="247" t="s">
        <v>21</v>
      </c>
      <c r="C34" s="41" t="s">
        <v>22</v>
      </c>
      <c r="D34" s="41"/>
      <c r="E34" s="41"/>
      <c r="F34" s="41"/>
      <c r="G34" s="41"/>
      <c r="H34" s="41"/>
      <c r="I34" s="41"/>
      <c r="J34" s="72"/>
      <c r="K34" s="72"/>
      <c r="L34" s="72"/>
      <c r="M34" s="72"/>
      <c r="N34" s="72"/>
      <c r="P34" s="33"/>
    </row>
    <row r="35" spans="1:16" s="40" customFormat="1" ht="33">
      <c r="A35" s="47" t="s">
        <v>21</v>
      </c>
      <c r="B35" s="47">
        <f>IF($E35="","",SUBTOTAL(3,$E$9:E35))</f>
        <v>26</v>
      </c>
      <c r="C35" s="47" t="str">
        <f t="shared" si="0"/>
        <v>N02.26</v>
      </c>
      <c r="D35" s="47" t="s">
        <v>321</v>
      </c>
      <c r="E35" s="43" t="s">
        <v>322</v>
      </c>
      <c r="F35" s="47" t="s">
        <v>113</v>
      </c>
      <c r="G35" s="47"/>
      <c r="H35" s="47"/>
      <c r="I35" s="47"/>
      <c r="J35" s="72"/>
      <c r="K35" s="72"/>
      <c r="L35" s="72"/>
      <c r="M35" s="72"/>
      <c r="N35" s="72"/>
    </row>
    <row r="36" spans="1:16" s="40" customFormat="1" ht="33">
      <c r="A36" s="47" t="s">
        <v>21</v>
      </c>
      <c r="B36" s="47">
        <f>IF($E36="","",SUBTOTAL(3,$E$9:E36))</f>
        <v>27</v>
      </c>
      <c r="C36" s="47" t="str">
        <f t="shared" si="0"/>
        <v>N02.27</v>
      </c>
      <c r="D36" s="47" t="s">
        <v>323</v>
      </c>
      <c r="E36" s="43" t="s">
        <v>324</v>
      </c>
      <c r="F36" s="47" t="s">
        <v>113</v>
      </c>
      <c r="G36" s="47"/>
      <c r="H36" s="47"/>
      <c r="I36" s="47"/>
      <c r="J36" s="72"/>
      <c r="K36" s="72"/>
      <c r="L36" s="72"/>
      <c r="M36" s="72"/>
      <c r="N36" s="72"/>
      <c r="P36" s="92" t="s">
        <v>782</v>
      </c>
    </row>
    <row r="37" spans="1:16" s="40" customFormat="1" ht="33">
      <c r="A37" s="47" t="s">
        <v>21</v>
      </c>
      <c r="B37" s="47">
        <f>IF($E37="","",SUBTOTAL(3,$E$9:E37))</f>
        <v>28</v>
      </c>
      <c r="C37" s="47" t="str">
        <f t="shared" si="0"/>
        <v>N02.28</v>
      </c>
      <c r="D37" s="47" t="s">
        <v>325</v>
      </c>
      <c r="E37" s="43" t="s">
        <v>326</v>
      </c>
      <c r="F37" s="47" t="s">
        <v>113</v>
      </c>
      <c r="G37" s="47"/>
      <c r="H37" s="47"/>
      <c r="I37" s="47"/>
      <c r="J37" s="72"/>
      <c r="K37" s="72"/>
      <c r="L37" s="72"/>
      <c r="M37" s="72"/>
      <c r="N37" s="72"/>
    </row>
    <row r="38" spans="1:16" s="40" customFormat="1" ht="33">
      <c r="A38" s="47" t="s">
        <v>21</v>
      </c>
      <c r="B38" s="47">
        <f>IF($E38="","",SUBTOTAL(3,$E$9:E38))</f>
        <v>29</v>
      </c>
      <c r="C38" s="47" t="str">
        <f t="shared" si="0"/>
        <v>N02.29</v>
      </c>
      <c r="D38" s="47" t="s">
        <v>327</v>
      </c>
      <c r="E38" s="43" t="s">
        <v>328</v>
      </c>
      <c r="F38" s="47" t="s">
        <v>113</v>
      </c>
      <c r="G38" s="47"/>
      <c r="H38" s="47"/>
      <c r="I38" s="47"/>
      <c r="J38" s="72"/>
      <c r="K38" s="72"/>
      <c r="L38" s="72"/>
      <c r="M38" s="72"/>
      <c r="N38" s="72"/>
    </row>
    <row r="39" spans="1:16" s="40" customFormat="1" ht="33">
      <c r="A39" s="47" t="s">
        <v>21</v>
      </c>
      <c r="B39" s="47">
        <f>IF($E39="","",SUBTOTAL(3,$E$9:E39))</f>
        <v>30</v>
      </c>
      <c r="C39" s="47" t="str">
        <f t="shared" si="0"/>
        <v>N02.30</v>
      </c>
      <c r="D39" s="47" t="s">
        <v>329</v>
      </c>
      <c r="E39" s="43" t="s">
        <v>330</v>
      </c>
      <c r="F39" s="47" t="s">
        <v>113</v>
      </c>
      <c r="G39" s="47"/>
      <c r="H39" s="47"/>
      <c r="I39" s="47"/>
      <c r="J39" s="72"/>
      <c r="K39" s="72"/>
      <c r="L39" s="72"/>
      <c r="M39" s="72"/>
      <c r="N39" s="72"/>
    </row>
    <row r="40" spans="1:16" s="40" customFormat="1" ht="33">
      <c r="A40" s="47" t="s">
        <v>21</v>
      </c>
      <c r="B40" s="47">
        <f>IF($E40="","",SUBTOTAL(3,$E$9:E40))</f>
        <v>31</v>
      </c>
      <c r="C40" s="47" t="str">
        <f t="shared" si="0"/>
        <v>N02.31</v>
      </c>
      <c r="D40" s="47" t="s">
        <v>331</v>
      </c>
      <c r="E40" s="43" t="s">
        <v>332</v>
      </c>
      <c r="F40" s="47" t="s">
        <v>113</v>
      </c>
      <c r="G40" s="47"/>
      <c r="H40" s="47"/>
      <c r="I40" s="47"/>
      <c r="J40" s="72"/>
      <c r="K40" s="72"/>
      <c r="L40" s="72"/>
      <c r="M40" s="72"/>
      <c r="N40" s="72"/>
    </row>
    <row r="41" spans="1:16" s="46" customFormat="1" ht="33">
      <c r="A41" s="47" t="s">
        <v>21</v>
      </c>
      <c r="B41" s="47">
        <f>IF($E41="","",SUBTOTAL(3,$E$9:E41))</f>
        <v>32</v>
      </c>
      <c r="C41" s="47" t="str">
        <f t="shared" si="0"/>
        <v>N02.32</v>
      </c>
      <c r="D41" s="47" t="s">
        <v>333</v>
      </c>
      <c r="E41" s="43" t="s">
        <v>334</v>
      </c>
      <c r="F41" s="49"/>
      <c r="G41" s="49"/>
      <c r="H41" s="49"/>
      <c r="I41" s="49"/>
      <c r="J41" s="71"/>
      <c r="K41" s="71"/>
      <c r="L41" s="71"/>
      <c r="M41" s="71"/>
      <c r="N41" s="71"/>
      <c r="P41" s="40"/>
    </row>
    <row r="42" spans="1:16" s="40" customFormat="1" ht="49.5">
      <c r="A42" s="47" t="s">
        <v>21</v>
      </c>
      <c r="B42" s="47">
        <f>IF($E42="","",SUBTOTAL(3,$E$9:E42))</f>
        <v>33</v>
      </c>
      <c r="C42" s="47" t="str">
        <f t="shared" si="0"/>
        <v>N02.33</v>
      </c>
      <c r="D42" s="47" t="s">
        <v>335</v>
      </c>
      <c r="E42" s="43" t="s">
        <v>336</v>
      </c>
      <c r="F42" s="47" t="s">
        <v>113</v>
      </c>
      <c r="G42" s="47"/>
      <c r="H42" s="47"/>
      <c r="I42" s="47"/>
      <c r="J42" s="72"/>
      <c r="K42" s="72"/>
      <c r="L42" s="72"/>
      <c r="M42" s="72"/>
      <c r="N42" s="72"/>
    </row>
    <row r="43" spans="1:16" s="27" customFormat="1" ht="49.5">
      <c r="A43" s="47" t="s">
        <v>21</v>
      </c>
      <c r="B43" s="47">
        <f>IF($E43="","",SUBTOTAL(3,$E$9:E43))</f>
        <v>34</v>
      </c>
      <c r="C43" s="47" t="str">
        <f t="shared" si="0"/>
        <v>N02.34</v>
      </c>
      <c r="D43" s="47" t="s">
        <v>337</v>
      </c>
      <c r="E43" s="43" t="s">
        <v>338</v>
      </c>
      <c r="F43" s="47" t="s">
        <v>113</v>
      </c>
      <c r="G43" s="47"/>
      <c r="H43" s="47"/>
      <c r="I43" s="47"/>
      <c r="J43" s="16"/>
      <c r="K43" s="16"/>
      <c r="L43" s="16"/>
      <c r="M43" s="16"/>
      <c r="N43" s="16"/>
      <c r="P43" s="40"/>
    </row>
    <row r="44" spans="1:16" s="27" customFormat="1" ht="49.5">
      <c r="A44" s="47" t="s">
        <v>21</v>
      </c>
      <c r="B44" s="47">
        <f>IF($E44="","",SUBTOTAL(3,$E$9:E44))</f>
        <v>35</v>
      </c>
      <c r="C44" s="47" t="str">
        <f t="shared" si="0"/>
        <v>N02.35</v>
      </c>
      <c r="D44" s="47" t="s">
        <v>339</v>
      </c>
      <c r="E44" s="43" t="s">
        <v>340</v>
      </c>
      <c r="F44" s="47" t="s">
        <v>113</v>
      </c>
      <c r="G44" s="47"/>
      <c r="H44" s="47"/>
      <c r="I44" s="47"/>
      <c r="J44" s="16"/>
      <c r="K44" s="16"/>
      <c r="L44" s="16"/>
      <c r="M44" s="16"/>
      <c r="N44" s="16"/>
      <c r="P44" s="40"/>
    </row>
    <row r="45" spans="1:16" s="40" customFormat="1" ht="49.5">
      <c r="A45" s="47" t="s">
        <v>21</v>
      </c>
      <c r="B45" s="47">
        <f>IF($E45="","",SUBTOTAL(3,$E$9:E45))</f>
        <v>36</v>
      </c>
      <c r="C45" s="47" t="str">
        <f t="shared" si="0"/>
        <v>N02.36</v>
      </c>
      <c r="D45" s="47" t="s">
        <v>341</v>
      </c>
      <c r="E45" s="43" t="s">
        <v>342</v>
      </c>
      <c r="F45" s="47" t="s">
        <v>113</v>
      </c>
      <c r="G45" s="47"/>
      <c r="H45" s="47"/>
      <c r="I45" s="47"/>
      <c r="J45" s="72"/>
      <c r="K45" s="72"/>
      <c r="L45" s="72"/>
      <c r="M45" s="72"/>
      <c r="N45" s="72"/>
    </row>
    <row r="46" spans="1:16" s="40" customFormat="1" ht="49.5">
      <c r="A46" s="47" t="s">
        <v>21</v>
      </c>
      <c r="B46" s="47">
        <f>IF($E46="","",SUBTOTAL(3,$E$9:E46))</f>
        <v>37</v>
      </c>
      <c r="C46" s="47" t="str">
        <f t="shared" si="0"/>
        <v>N02.37</v>
      </c>
      <c r="D46" s="47" t="s">
        <v>343</v>
      </c>
      <c r="E46" s="43" t="s">
        <v>344</v>
      </c>
      <c r="F46" s="47" t="s">
        <v>113</v>
      </c>
      <c r="G46" s="47"/>
      <c r="H46" s="47"/>
      <c r="I46" s="47"/>
      <c r="J46" s="72"/>
      <c r="K46" s="72"/>
      <c r="L46" s="72"/>
      <c r="M46" s="72"/>
      <c r="N46" s="72"/>
    </row>
    <row r="47" spans="1:16" s="40" customFormat="1" ht="49.5">
      <c r="A47" s="47" t="s">
        <v>21</v>
      </c>
      <c r="B47" s="47">
        <f>IF($E47="","",SUBTOTAL(3,$E$9:E47))</f>
        <v>38</v>
      </c>
      <c r="C47" s="47" t="str">
        <f t="shared" si="0"/>
        <v>N02.38</v>
      </c>
      <c r="D47" s="47" t="s">
        <v>345</v>
      </c>
      <c r="E47" s="43" t="s">
        <v>346</v>
      </c>
      <c r="F47" s="47" t="s">
        <v>113</v>
      </c>
      <c r="G47" s="47"/>
      <c r="H47" s="47"/>
      <c r="I47" s="47"/>
      <c r="J47" s="72"/>
      <c r="K47" s="72"/>
      <c r="L47" s="72"/>
      <c r="M47" s="72"/>
      <c r="N47" s="72"/>
    </row>
    <row r="48" spans="1:16" s="40" customFormat="1" ht="49.5">
      <c r="A48" s="47" t="s">
        <v>21</v>
      </c>
      <c r="B48" s="47">
        <f>IF($E48="","",SUBTOTAL(3,$E$9:E48))</f>
        <v>39</v>
      </c>
      <c r="C48" s="47" t="str">
        <f t="shared" si="0"/>
        <v>N02.39</v>
      </c>
      <c r="D48" s="47" t="s">
        <v>347</v>
      </c>
      <c r="E48" s="43" t="s">
        <v>348</v>
      </c>
      <c r="F48" s="47" t="s">
        <v>113</v>
      </c>
      <c r="G48" s="47"/>
      <c r="H48" s="47"/>
      <c r="I48" s="47"/>
      <c r="J48" s="72"/>
      <c r="K48" s="72"/>
      <c r="L48" s="72"/>
      <c r="M48" s="72"/>
      <c r="N48" s="72"/>
    </row>
    <row r="49" spans="1:16" s="40" customFormat="1" ht="49.5">
      <c r="A49" s="47" t="s">
        <v>21</v>
      </c>
      <c r="B49" s="47">
        <f>IF($E49="","",SUBTOTAL(3,$E$9:E49))</f>
        <v>40</v>
      </c>
      <c r="C49" s="47" t="str">
        <f t="shared" si="0"/>
        <v>N02.40</v>
      </c>
      <c r="D49" s="47" t="s">
        <v>349</v>
      </c>
      <c r="E49" s="43" t="s">
        <v>350</v>
      </c>
      <c r="F49" s="47" t="s">
        <v>113</v>
      </c>
      <c r="G49" s="47"/>
      <c r="H49" s="47"/>
      <c r="I49" s="47"/>
      <c r="J49" s="72"/>
      <c r="K49" s="72"/>
      <c r="L49" s="72"/>
      <c r="M49" s="72"/>
      <c r="N49" s="72"/>
      <c r="P49" s="91"/>
    </row>
    <row r="50" spans="1:16" s="40" customFormat="1" ht="66">
      <c r="A50" s="47" t="s">
        <v>21</v>
      </c>
      <c r="B50" s="47">
        <f>IF($E50="","",SUBTOTAL(3,$E$9:E50))</f>
        <v>41</v>
      </c>
      <c r="C50" s="47" t="str">
        <f t="shared" si="0"/>
        <v>N02.41</v>
      </c>
      <c r="D50" s="47" t="s">
        <v>351</v>
      </c>
      <c r="E50" s="43" t="s">
        <v>352</v>
      </c>
      <c r="F50" s="47" t="s">
        <v>113</v>
      </c>
      <c r="G50" s="47"/>
      <c r="H50" s="47"/>
      <c r="I50" s="47"/>
      <c r="J50" s="72"/>
      <c r="K50" s="72"/>
      <c r="L50" s="72"/>
      <c r="M50" s="72"/>
      <c r="N50" s="72"/>
    </row>
    <row r="51" spans="1:16" s="40" customFormat="1" ht="66">
      <c r="A51" s="47" t="s">
        <v>21</v>
      </c>
      <c r="B51" s="47">
        <f>IF($E51="","",SUBTOTAL(3,$E$9:E51))</f>
        <v>42</v>
      </c>
      <c r="C51" s="47" t="str">
        <f t="shared" si="0"/>
        <v>N02.42</v>
      </c>
      <c r="D51" s="47" t="s">
        <v>353</v>
      </c>
      <c r="E51" s="43" t="s">
        <v>354</v>
      </c>
      <c r="F51" s="47" t="s">
        <v>113</v>
      </c>
      <c r="G51" s="47"/>
      <c r="H51" s="47"/>
      <c r="I51" s="47"/>
      <c r="J51" s="72"/>
      <c r="K51" s="72"/>
      <c r="L51" s="72"/>
      <c r="M51" s="72"/>
      <c r="N51" s="72"/>
    </row>
    <row r="52" spans="1:16" s="40" customFormat="1" ht="82.5">
      <c r="A52" s="47" t="s">
        <v>21</v>
      </c>
      <c r="B52" s="47">
        <f>IF($E52="","",SUBTOTAL(3,$E$9:E52))</f>
        <v>43</v>
      </c>
      <c r="C52" s="47" t="str">
        <f t="shared" si="0"/>
        <v>N02.43</v>
      </c>
      <c r="D52" s="47" t="s">
        <v>355</v>
      </c>
      <c r="E52" s="43" t="s">
        <v>356</v>
      </c>
      <c r="F52" s="47" t="s">
        <v>113</v>
      </c>
      <c r="G52" s="47"/>
      <c r="H52" s="47"/>
      <c r="I52" s="47"/>
      <c r="J52" s="72"/>
      <c r="K52" s="72"/>
      <c r="L52" s="72"/>
      <c r="M52" s="72"/>
      <c r="N52" s="72"/>
    </row>
    <row r="53" spans="1:16" s="40" customFormat="1" ht="66">
      <c r="A53" s="47" t="s">
        <v>21</v>
      </c>
      <c r="B53" s="47">
        <f>IF($E53="","",SUBTOTAL(3,$E$9:E53))</f>
        <v>44</v>
      </c>
      <c r="C53" s="47" t="str">
        <f t="shared" si="0"/>
        <v>N02.44</v>
      </c>
      <c r="D53" s="47" t="s">
        <v>357</v>
      </c>
      <c r="E53" s="43" t="s">
        <v>358</v>
      </c>
      <c r="F53" s="47" t="s">
        <v>113</v>
      </c>
      <c r="G53" s="47"/>
      <c r="H53" s="47"/>
      <c r="I53" s="47"/>
      <c r="J53" s="72"/>
      <c r="K53" s="72"/>
      <c r="L53" s="72"/>
      <c r="M53" s="72"/>
      <c r="N53" s="72"/>
    </row>
    <row r="54" spans="1:16" s="40" customFormat="1" ht="82.5">
      <c r="A54" s="91"/>
      <c r="B54" s="247" t="s">
        <v>32</v>
      </c>
      <c r="C54" s="41" t="s">
        <v>33</v>
      </c>
      <c r="D54" s="41"/>
      <c r="E54" s="41"/>
      <c r="F54" s="41"/>
      <c r="G54" s="41"/>
      <c r="H54" s="41"/>
      <c r="I54" s="41"/>
      <c r="J54" s="72"/>
      <c r="K54" s="72"/>
      <c r="L54" s="72"/>
      <c r="M54" s="72"/>
      <c r="N54" s="72"/>
    </row>
    <row r="55" spans="1:16" s="40" customFormat="1" ht="33">
      <c r="A55" s="91" t="s">
        <v>32</v>
      </c>
      <c r="B55" s="47">
        <f>IF($E55="","",SUBTOTAL(3,$E$9:E55))</f>
        <v>45</v>
      </c>
      <c r="C55" s="47" t="str">
        <f t="shared" si="0"/>
        <v>N03.45</v>
      </c>
      <c r="D55" s="47" t="s">
        <v>359</v>
      </c>
      <c r="E55" s="43" t="s">
        <v>34</v>
      </c>
      <c r="F55" s="47" t="s">
        <v>114</v>
      </c>
      <c r="G55" s="47"/>
      <c r="H55" s="47"/>
      <c r="I55" s="47"/>
      <c r="J55" s="72"/>
      <c r="K55" s="72"/>
      <c r="L55" s="72"/>
      <c r="M55" s="72"/>
      <c r="N55" s="72"/>
    </row>
    <row r="56" spans="1:16" s="40" customFormat="1" ht="16.5">
      <c r="A56" s="91" t="s">
        <v>32</v>
      </c>
      <c r="B56" s="47">
        <f>IF($E56="","",SUBTOTAL(3,$E$9:E56))</f>
        <v>46</v>
      </c>
      <c r="C56" s="47" t="str">
        <f t="shared" si="0"/>
        <v>N03.46</v>
      </c>
      <c r="D56" s="47" t="s">
        <v>360</v>
      </c>
      <c r="E56" s="43" t="s">
        <v>35</v>
      </c>
      <c r="F56" s="47" t="s">
        <v>3</v>
      </c>
      <c r="G56" s="47"/>
      <c r="H56" s="47"/>
      <c r="I56" s="47"/>
      <c r="J56" s="72"/>
      <c r="K56" s="72"/>
      <c r="L56" s="72"/>
      <c r="M56" s="72"/>
      <c r="N56" s="72"/>
    </row>
    <row r="57" spans="1:16" s="40" customFormat="1" ht="33">
      <c r="A57" s="91" t="s">
        <v>32</v>
      </c>
      <c r="B57" s="47">
        <f>IF($E57="","",SUBTOTAL(3,$E$9:E57))</f>
        <v>47</v>
      </c>
      <c r="C57" s="47" t="str">
        <f t="shared" si="0"/>
        <v>N03.47</v>
      </c>
      <c r="D57" s="47" t="s">
        <v>361</v>
      </c>
      <c r="E57" s="43" t="s">
        <v>36</v>
      </c>
      <c r="F57" s="47" t="s">
        <v>3</v>
      </c>
      <c r="G57" s="47"/>
      <c r="H57" s="47"/>
      <c r="I57" s="47"/>
      <c r="J57" s="72"/>
      <c r="K57" s="72"/>
      <c r="L57" s="72"/>
      <c r="M57" s="72"/>
      <c r="N57" s="72"/>
    </row>
    <row r="58" spans="1:16" s="40" customFormat="1" ht="33">
      <c r="A58" s="91" t="s">
        <v>32</v>
      </c>
      <c r="B58" s="47">
        <f>IF($E58="","",SUBTOTAL(3,$E$9:E58))</f>
        <v>48</v>
      </c>
      <c r="C58" s="47" t="str">
        <f t="shared" si="0"/>
        <v>N03.48</v>
      </c>
      <c r="D58" s="47" t="s">
        <v>362</v>
      </c>
      <c r="E58" s="43" t="s">
        <v>37</v>
      </c>
      <c r="F58" s="47" t="s">
        <v>3</v>
      </c>
      <c r="G58" s="47"/>
      <c r="H58" s="47"/>
      <c r="I58" s="47"/>
      <c r="J58" s="72"/>
      <c r="K58" s="72"/>
      <c r="L58" s="72"/>
      <c r="M58" s="72"/>
      <c r="N58" s="72"/>
    </row>
    <row r="59" spans="1:16" s="40" customFormat="1" ht="16.5">
      <c r="A59" s="91" t="s">
        <v>32</v>
      </c>
      <c r="B59" s="47">
        <f>IF($E59="","",SUBTOTAL(3,$E$9:E59))</f>
        <v>49</v>
      </c>
      <c r="C59" s="47" t="str">
        <f t="shared" si="0"/>
        <v>N03.49</v>
      </c>
      <c r="D59" s="47" t="s">
        <v>363</v>
      </c>
      <c r="E59" s="43" t="s">
        <v>128</v>
      </c>
      <c r="F59" s="47" t="s">
        <v>243</v>
      </c>
      <c r="G59" s="47"/>
      <c r="H59" s="47"/>
      <c r="I59" s="47"/>
      <c r="J59" s="72"/>
      <c r="K59" s="72"/>
      <c r="L59" s="72"/>
      <c r="M59" s="72"/>
      <c r="N59" s="72"/>
    </row>
    <row r="60" spans="1:16" s="40" customFormat="1" ht="16.5">
      <c r="A60" s="91" t="s">
        <v>32</v>
      </c>
      <c r="B60" s="47">
        <f>IF($E60="","",SUBTOTAL(3,$E$9:E60))</f>
        <v>50</v>
      </c>
      <c r="C60" s="47" t="str">
        <f t="shared" si="0"/>
        <v>N03.50</v>
      </c>
      <c r="D60" s="47" t="s">
        <v>364</v>
      </c>
      <c r="E60" s="43" t="s">
        <v>38</v>
      </c>
      <c r="F60" s="47" t="s">
        <v>3</v>
      </c>
      <c r="G60" s="47"/>
      <c r="H60" s="47"/>
      <c r="I60" s="47"/>
      <c r="J60" s="72"/>
      <c r="K60" s="72"/>
      <c r="L60" s="72"/>
      <c r="M60" s="72"/>
      <c r="N60" s="72"/>
    </row>
    <row r="61" spans="1:16" s="40" customFormat="1" ht="16.5">
      <c r="A61" s="91" t="s">
        <v>32</v>
      </c>
      <c r="B61" s="47">
        <f>IF($E61="","",SUBTOTAL(3,$E$9:E61))</f>
        <v>51</v>
      </c>
      <c r="C61" s="47" t="str">
        <f t="shared" si="0"/>
        <v>N03.51</v>
      </c>
      <c r="D61" s="47" t="s">
        <v>365</v>
      </c>
      <c r="E61" s="43" t="s">
        <v>39</v>
      </c>
      <c r="F61" s="47" t="s">
        <v>3</v>
      </c>
      <c r="G61" s="47"/>
      <c r="H61" s="47"/>
      <c r="I61" s="47"/>
      <c r="J61" s="72"/>
      <c r="K61" s="72"/>
      <c r="L61" s="72"/>
      <c r="M61" s="72"/>
      <c r="N61" s="72"/>
    </row>
    <row r="62" spans="1:16" s="40" customFormat="1" ht="16.5">
      <c r="A62" s="91" t="s">
        <v>32</v>
      </c>
      <c r="B62" s="47">
        <f>IF($E62="","",SUBTOTAL(3,$E$9:E62))</f>
        <v>52</v>
      </c>
      <c r="C62" s="47" t="str">
        <f t="shared" si="0"/>
        <v>N03.52</v>
      </c>
      <c r="D62" s="47" t="s">
        <v>366</v>
      </c>
      <c r="E62" s="43" t="s">
        <v>40</v>
      </c>
      <c r="F62" s="47" t="s">
        <v>3</v>
      </c>
      <c r="G62" s="47"/>
      <c r="H62" s="47"/>
      <c r="I62" s="47"/>
      <c r="J62" s="72"/>
      <c r="K62" s="72"/>
      <c r="L62" s="72"/>
      <c r="M62" s="72"/>
      <c r="N62" s="72"/>
    </row>
    <row r="63" spans="1:16" s="40" customFormat="1" ht="16.5">
      <c r="A63" s="91" t="s">
        <v>32</v>
      </c>
      <c r="B63" s="47">
        <f>IF($E63="","",SUBTOTAL(3,$E$9:E63))</f>
        <v>53</v>
      </c>
      <c r="C63" s="47" t="str">
        <f t="shared" si="0"/>
        <v>N03.53</v>
      </c>
      <c r="D63" s="47" t="s">
        <v>367</v>
      </c>
      <c r="E63" s="43" t="s">
        <v>41</v>
      </c>
      <c r="F63" s="47" t="s">
        <v>3</v>
      </c>
      <c r="G63" s="47"/>
      <c r="H63" s="47"/>
      <c r="I63" s="47"/>
      <c r="J63" s="72"/>
      <c r="K63" s="72"/>
      <c r="L63" s="72"/>
      <c r="M63" s="72"/>
      <c r="N63" s="72"/>
    </row>
    <row r="64" spans="1:16" s="40" customFormat="1" ht="16.5">
      <c r="A64" s="91" t="s">
        <v>32</v>
      </c>
      <c r="B64" s="47">
        <f>IF($E64="","",SUBTOTAL(3,$E$9:E64))</f>
        <v>54</v>
      </c>
      <c r="C64" s="47" t="str">
        <f t="shared" si="0"/>
        <v>N03.54</v>
      </c>
      <c r="D64" s="47" t="s">
        <v>368</v>
      </c>
      <c r="E64" s="43" t="s">
        <v>132</v>
      </c>
      <c r="F64" s="47" t="s">
        <v>3</v>
      </c>
      <c r="G64" s="47"/>
      <c r="H64" s="47"/>
      <c r="I64" s="47"/>
      <c r="J64" s="72"/>
      <c r="K64" s="72"/>
      <c r="L64" s="72"/>
      <c r="M64" s="72"/>
      <c r="N64" s="72"/>
    </row>
    <row r="65" spans="1:16" s="40" customFormat="1" ht="33">
      <c r="A65" s="91" t="s">
        <v>32</v>
      </c>
      <c r="B65" s="47">
        <f>IF($E65="","",SUBTOTAL(3,$E$9:E65))</f>
        <v>55</v>
      </c>
      <c r="C65" s="47" t="str">
        <f t="shared" si="0"/>
        <v>N03.55</v>
      </c>
      <c r="D65" s="47" t="s">
        <v>369</v>
      </c>
      <c r="E65" s="43" t="s">
        <v>42</v>
      </c>
      <c r="F65" s="47" t="s">
        <v>3</v>
      </c>
      <c r="G65" s="47"/>
      <c r="H65" s="47"/>
      <c r="I65" s="47"/>
      <c r="J65" s="72"/>
      <c r="K65" s="72"/>
      <c r="L65" s="72"/>
      <c r="M65" s="72"/>
      <c r="N65" s="72"/>
    </row>
    <row r="66" spans="1:16" s="40" customFormat="1" ht="66">
      <c r="A66" s="91" t="s">
        <v>32</v>
      </c>
      <c r="B66" s="47">
        <f>IF($E66="","",SUBTOTAL(3,$E$9:E66))</f>
        <v>56</v>
      </c>
      <c r="C66" s="47" t="str">
        <f t="shared" si="0"/>
        <v>N03.56</v>
      </c>
      <c r="D66" s="47" t="s">
        <v>370</v>
      </c>
      <c r="E66" s="43" t="s">
        <v>43</v>
      </c>
      <c r="F66" s="47" t="s">
        <v>3</v>
      </c>
      <c r="G66" s="47"/>
      <c r="H66" s="47"/>
      <c r="I66" s="47"/>
      <c r="J66" s="72"/>
      <c r="K66" s="72"/>
      <c r="L66" s="72"/>
      <c r="M66" s="72"/>
      <c r="N66" s="72"/>
    </row>
    <row r="67" spans="1:16" s="40" customFormat="1" ht="16.5">
      <c r="A67" s="91" t="s">
        <v>32</v>
      </c>
      <c r="B67" s="47">
        <f>IF($E67="","",SUBTOTAL(3,$E$9:E67))</f>
        <v>57</v>
      </c>
      <c r="C67" s="47" t="str">
        <f t="shared" si="0"/>
        <v>N03.57</v>
      </c>
      <c r="D67" s="47" t="s">
        <v>371</v>
      </c>
      <c r="E67" s="43" t="s">
        <v>44</v>
      </c>
      <c r="F67" s="47" t="s">
        <v>5</v>
      </c>
      <c r="G67" s="47"/>
      <c r="H67" s="47"/>
      <c r="I67" s="47"/>
      <c r="J67" s="72"/>
      <c r="K67" s="72"/>
      <c r="L67" s="72"/>
      <c r="M67" s="72"/>
      <c r="N67" s="72"/>
      <c r="P67" s="91"/>
    </row>
    <row r="68" spans="1:16" s="40" customFormat="1" ht="49.5">
      <c r="A68" s="91"/>
      <c r="B68" s="247" t="s">
        <v>45</v>
      </c>
      <c r="C68" s="41" t="s">
        <v>46</v>
      </c>
      <c r="D68" s="41"/>
      <c r="E68" s="41"/>
      <c r="F68" s="41"/>
      <c r="G68" s="41"/>
      <c r="H68" s="41"/>
      <c r="I68" s="41"/>
      <c r="J68" s="72"/>
      <c r="K68" s="72"/>
      <c r="L68" s="72"/>
      <c r="M68" s="72"/>
      <c r="N68" s="72"/>
    </row>
    <row r="69" spans="1:16" s="40" customFormat="1" ht="49.5">
      <c r="A69" s="91" t="s">
        <v>45</v>
      </c>
      <c r="B69" s="47">
        <f>IF($E69="","",SUBTOTAL(3,$E$9:E69))</f>
        <v>58</v>
      </c>
      <c r="C69" s="47" t="str">
        <f t="shared" si="0"/>
        <v>N04.58</v>
      </c>
      <c r="D69" s="47" t="s">
        <v>372</v>
      </c>
      <c r="E69" s="43" t="s">
        <v>47</v>
      </c>
      <c r="F69" s="47" t="s">
        <v>3</v>
      </c>
      <c r="G69" s="47"/>
      <c r="H69" s="47"/>
      <c r="I69" s="47"/>
      <c r="J69" s="72"/>
      <c r="K69" s="72"/>
      <c r="L69" s="72"/>
      <c r="M69" s="72"/>
      <c r="N69" s="72"/>
    </row>
    <row r="70" spans="1:16" s="40" customFormat="1" ht="33">
      <c r="A70" s="91" t="s">
        <v>45</v>
      </c>
      <c r="B70" s="47">
        <f>IF($E70="","",SUBTOTAL(3,$E$9:E70))</f>
        <v>59</v>
      </c>
      <c r="C70" s="47" t="str">
        <f t="shared" si="0"/>
        <v>N04.59</v>
      </c>
      <c r="D70" s="47" t="s">
        <v>373</v>
      </c>
      <c r="E70" s="43" t="s">
        <v>131</v>
      </c>
      <c r="F70" s="47" t="s">
        <v>3</v>
      </c>
      <c r="G70" s="47"/>
      <c r="H70" s="47"/>
      <c r="I70" s="47"/>
      <c r="J70" s="72"/>
      <c r="K70" s="72"/>
      <c r="L70" s="72"/>
      <c r="M70" s="72"/>
      <c r="N70" s="72"/>
      <c r="P70" s="92" t="s">
        <v>770</v>
      </c>
    </row>
    <row r="71" spans="1:16" s="40" customFormat="1" ht="16.5">
      <c r="A71" s="91" t="s">
        <v>45</v>
      </c>
      <c r="B71" s="47">
        <f>IF($E71="","",SUBTOTAL(3,$E$9:E71))</f>
        <v>60</v>
      </c>
      <c r="C71" s="47" t="str">
        <f t="shared" si="0"/>
        <v>N04.60</v>
      </c>
      <c r="D71" s="47" t="s">
        <v>374</v>
      </c>
      <c r="E71" s="43" t="s">
        <v>48</v>
      </c>
      <c r="F71" s="47" t="s">
        <v>5</v>
      </c>
      <c r="G71" s="47"/>
      <c r="H71" s="47"/>
      <c r="I71" s="47"/>
      <c r="J71" s="72"/>
      <c r="K71" s="72"/>
      <c r="L71" s="72"/>
      <c r="M71" s="72"/>
      <c r="N71" s="72"/>
    </row>
    <row r="72" spans="1:16" s="40" customFormat="1" ht="33">
      <c r="A72" s="91" t="s">
        <v>45</v>
      </c>
      <c r="B72" s="47">
        <f>IF($E72="","",SUBTOTAL(3,$E$9:E72))</f>
        <v>61</v>
      </c>
      <c r="C72" s="47" t="str">
        <f t="shared" si="0"/>
        <v>N04.61</v>
      </c>
      <c r="D72" s="47" t="s">
        <v>375</v>
      </c>
      <c r="E72" s="43" t="s">
        <v>49</v>
      </c>
      <c r="F72" s="47" t="s">
        <v>114</v>
      </c>
      <c r="G72" s="47"/>
      <c r="H72" s="47"/>
      <c r="I72" s="47"/>
      <c r="J72" s="72"/>
      <c r="K72" s="72"/>
      <c r="L72" s="72"/>
      <c r="M72" s="72"/>
      <c r="N72" s="72"/>
    </row>
    <row r="73" spans="1:16" s="40" customFormat="1" ht="33">
      <c r="A73" s="91" t="s">
        <v>45</v>
      </c>
      <c r="B73" s="47">
        <f>IF($E73="","",SUBTOTAL(3,$E$9:E73))</f>
        <v>62</v>
      </c>
      <c r="C73" s="47" t="str">
        <f t="shared" si="0"/>
        <v>N04.62</v>
      </c>
      <c r="D73" s="47" t="s">
        <v>376</v>
      </c>
      <c r="E73" s="43" t="s">
        <v>50</v>
      </c>
      <c r="F73" s="47" t="s">
        <v>114</v>
      </c>
      <c r="G73" s="47"/>
      <c r="H73" s="47"/>
      <c r="I73" s="47"/>
      <c r="J73" s="72"/>
      <c r="K73" s="72"/>
      <c r="L73" s="72"/>
      <c r="M73" s="72"/>
      <c r="N73" s="72"/>
    </row>
    <row r="74" spans="1:16" s="40" customFormat="1" ht="33">
      <c r="A74" s="91" t="s">
        <v>45</v>
      </c>
      <c r="B74" s="47">
        <f>IF($E74="","",SUBTOTAL(3,$E$9:E74))</f>
        <v>63</v>
      </c>
      <c r="C74" s="47" t="str">
        <f t="shared" ref="C74:C80" si="2">A74&amp;"."&amp;B74</f>
        <v>N04.63</v>
      </c>
      <c r="D74" s="47" t="s">
        <v>377</v>
      </c>
      <c r="E74" s="43" t="s">
        <v>51</v>
      </c>
      <c r="F74" s="47" t="s">
        <v>3</v>
      </c>
      <c r="G74" s="47"/>
      <c r="H74" s="47"/>
      <c r="I74" s="47"/>
      <c r="J74" s="72"/>
      <c r="K74" s="72"/>
      <c r="L74" s="72"/>
      <c r="M74" s="72"/>
      <c r="N74" s="72"/>
    </row>
    <row r="75" spans="1:16" s="40" customFormat="1" ht="33">
      <c r="A75" s="91" t="s">
        <v>45</v>
      </c>
      <c r="B75" s="47">
        <f>IF($E75="","",SUBTOTAL(3,$E$9:E75))</f>
        <v>64</v>
      </c>
      <c r="C75" s="47" t="str">
        <f t="shared" si="2"/>
        <v>N04.64</v>
      </c>
      <c r="D75" s="47" t="s">
        <v>378</v>
      </c>
      <c r="E75" s="43" t="s">
        <v>52</v>
      </c>
      <c r="F75" s="47" t="s">
        <v>3</v>
      </c>
      <c r="G75" s="47"/>
      <c r="H75" s="47"/>
      <c r="I75" s="47"/>
      <c r="J75" s="72"/>
      <c r="K75" s="72"/>
      <c r="L75" s="72"/>
      <c r="M75" s="72"/>
      <c r="N75" s="72"/>
    </row>
    <row r="76" spans="1:16" s="40" customFormat="1" ht="49.5">
      <c r="A76" s="91" t="s">
        <v>45</v>
      </c>
      <c r="B76" s="47">
        <f>IF($E76="","",SUBTOTAL(3,$E$9:E76))</f>
        <v>65</v>
      </c>
      <c r="C76" s="47" t="str">
        <f t="shared" si="2"/>
        <v>N04.65</v>
      </c>
      <c r="D76" s="47" t="s">
        <v>379</v>
      </c>
      <c r="E76" s="43" t="s">
        <v>53</v>
      </c>
      <c r="F76" s="47" t="s">
        <v>3</v>
      </c>
      <c r="G76" s="47"/>
      <c r="H76" s="47"/>
      <c r="I76" s="47"/>
      <c r="J76" s="72"/>
      <c r="K76" s="72"/>
      <c r="L76" s="72"/>
      <c r="M76" s="72"/>
      <c r="N76" s="72"/>
    </row>
    <row r="77" spans="1:16" s="40" customFormat="1" ht="16.5">
      <c r="A77" s="91" t="s">
        <v>45</v>
      </c>
      <c r="B77" s="47">
        <f>IF($E77="","",SUBTOTAL(3,$E$9:E77))</f>
        <v>66</v>
      </c>
      <c r="C77" s="47" t="str">
        <f t="shared" si="2"/>
        <v>N04.66</v>
      </c>
      <c r="D77" s="47" t="s">
        <v>380</v>
      </c>
      <c r="E77" s="43" t="s">
        <v>54</v>
      </c>
      <c r="F77" s="47" t="s">
        <v>3</v>
      </c>
      <c r="G77" s="47"/>
      <c r="H77" s="47"/>
      <c r="I77" s="47"/>
      <c r="J77" s="72"/>
      <c r="K77" s="72"/>
      <c r="L77" s="72"/>
      <c r="M77" s="72"/>
      <c r="N77" s="72"/>
    </row>
    <row r="78" spans="1:16" s="40" customFormat="1" ht="33">
      <c r="A78" s="91" t="s">
        <v>45</v>
      </c>
      <c r="B78" s="47">
        <f>IF($E78="","",SUBTOTAL(3,$E$9:E78))</f>
        <v>67</v>
      </c>
      <c r="C78" s="47" t="str">
        <f t="shared" si="2"/>
        <v>N04.67</v>
      </c>
      <c r="D78" s="47" t="s">
        <v>381</v>
      </c>
      <c r="E78" s="43" t="s">
        <v>55</v>
      </c>
      <c r="F78" s="47" t="s">
        <v>3</v>
      </c>
      <c r="G78" s="47"/>
      <c r="H78" s="47"/>
      <c r="I78" s="47"/>
      <c r="J78" s="72"/>
      <c r="K78" s="72"/>
      <c r="L78" s="72"/>
      <c r="M78" s="72"/>
      <c r="N78" s="72"/>
    </row>
    <row r="79" spans="1:16" s="40" customFormat="1" ht="16.5">
      <c r="A79" s="91" t="s">
        <v>45</v>
      </c>
      <c r="B79" s="47">
        <f>IF($E79="","",SUBTOTAL(3,$E$9:E79))</f>
        <v>68</v>
      </c>
      <c r="C79" s="47" t="str">
        <f t="shared" si="2"/>
        <v>N04.68</v>
      </c>
      <c r="D79" s="47" t="s">
        <v>382</v>
      </c>
      <c r="E79" s="43" t="s">
        <v>56</v>
      </c>
      <c r="F79" s="47" t="s">
        <v>3</v>
      </c>
      <c r="G79" s="47"/>
      <c r="H79" s="47"/>
      <c r="I79" s="47"/>
      <c r="J79" s="72"/>
      <c r="K79" s="72"/>
      <c r="L79" s="72"/>
      <c r="M79" s="72"/>
      <c r="N79" s="72"/>
    </row>
    <row r="80" spans="1:16" s="40" customFormat="1" ht="16.5">
      <c r="A80" s="91" t="s">
        <v>45</v>
      </c>
      <c r="B80" s="47">
        <f>IF($E80="","",SUBTOTAL(3,$E$9:E80))</f>
        <v>69</v>
      </c>
      <c r="C80" s="47" t="str">
        <f t="shared" si="2"/>
        <v>N04.69</v>
      </c>
      <c r="D80" s="47" t="s">
        <v>383</v>
      </c>
      <c r="E80" s="43" t="s">
        <v>57</v>
      </c>
      <c r="F80" s="47" t="s">
        <v>3</v>
      </c>
      <c r="G80" s="47"/>
      <c r="H80" s="47"/>
      <c r="I80" s="47"/>
      <c r="J80" s="72"/>
      <c r="K80" s="72"/>
      <c r="L80" s="72"/>
      <c r="M80" s="72"/>
      <c r="N80" s="72"/>
    </row>
    <row r="81" spans="1:16" s="40" customFormat="1" ht="33">
      <c r="A81" s="91"/>
      <c r="B81" s="247" t="s">
        <v>58</v>
      </c>
      <c r="C81" s="50" t="s">
        <v>59</v>
      </c>
      <c r="D81" s="50"/>
      <c r="E81" s="50"/>
      <c r="F81" s="41"/>
      <c r="G81" s="41"/>
      <c r="H81" s="41"/>
      <c r="I81" s="41"/>
      <c r="J81" s="72"/>
      <c r="K81" s="72"/>
      <c r="L81" s="72"/>
      <c r="M81" s="72"/>
      <c r="N81" s="72"/>
    </row>
    <row r="82" spans="1:16" s="40" customFormat="1" ht="33">
      <c r="A82" s="91" t="s">
        <v>58</v>
      </c>
      <c r="B82" s="47">
        <f>IF($E82="","",SUBTOTAL(3,$E$9:E82))</f>
        <v>70</v>
      </c>
      <c r="C82" s="47" t="str">
        <f>A82&amp;"."&amp;B82</f>
        <v>N05.70</v>
      </c>
      <c r="D82" s="47" t="s">
        <v>384</v>
      </c>
      <c r="E82" s="43" t="s">
        <v>60</v>
      </c>
      <c r="F82" s="47" t="s">
        <v>3</v>
      </c>
      <c r="G82" s="47"/>
      <c r="H82" s="47"/>
      <c r="I82" s="47"/>
      <c r="J82" s="72"/>
      <c r="K82" s="72"/>
      <c r="L82" s="72"/>
      <c r="M82" s="72"/>
      <c r="N82" s="72"/>
    </row>
    <row r="83" spans="1:16" s="40" customFormat="1" ht="33">
      <c r="A83" s="91" t="s">
        <v>58</v>
      </c>
      <c r="B83" s="47">
        <f>IF($E83="","",SUBTOTAL(3,$E$9:E83))</f>
        <v>71</v>
      </c>
      <c r="C83" s="47" t="str">
        <f>A83&amp;"."&amp;B83</f>
        <v>N05.71</v>
      </c>
      <c r="D83" s="47" t="s">
        <v>385</v>
      </c>
      <c r="E83" s="43" t="s">
        <v>193</v>
      </c>
      <c r="F83" s="47" t="s">
        <v>3</v>
      </c>
      <c r="G83" s="47"/>
      <c r="H83" s="47"/>
      <c r="I83" s="47"/>
      <c r="J83" s="72"/>
      <c r="K83" s="72"/>
      <c r="L83" s="72"/>
      <c r="M83" s="72"/>
      <c r="N83" s="72"/>
    </row>
    <row r="84" spans="1:16" s="40" customFormat="1" ht="33">
      <c r="A84" s="91" t="s">
        <v>58</v>
      </c>
      <c r="B84" s="47">
        <f>IF($E84="","",SUBTOTAL(3,$E$9:E84))</f>
        <v>72</v>
      </c>
      <c r="C84" s="47" t="str">
        <f>A84&amp;"."&amp;B84</f>
        <v>N05.72</v>
      </c>
      <c r="D84" s="47" t="s">
        <v>386</v>
      </c>
      <c r="E84" s="43" t="s">
        <v>238</v>
      </c>
      <c r="F84" s="47" t="s">
        <v>3</v>
      </c>
      <c r="G84" s="47"/>
      <c r="H84" s="47"/>
      <c r="I84" s="47"/>
      <c r="J84" s="72"/>
      <c r="K84" s="72"/>
      <c r="L84" s="72"/>
      <c r="M84" s="72"/>
      <c r="N84" s="72"/>
    </row>
    <row r="85" spans="1:16" s="40" customFormat="1" ht="33">
      <c r="A85" s="91" t="s">
        <v>58</v>
      </c>
      <c r="B85" s="47">
        <f>IF($E85="","",SUBTOTAL(3,$E$9:E85))</f>
        <v>73</v>
      </c>
      <c r="C85" s="47" t="str">
        <f>A85&amp;"."&amp;B85</f>
        <v>N05.73</v>
      </c>
      <c r="D85" s="47" t="s">
        <v>387</v>
      </c>
      <c r="E85" s="43" t="s">
        <v>61</v>
      </c>
      <c r="F85" s="47" t="s">
        <v>3</v>
      </c>
      <c r="G85" s="47"/>
      <c r="H85" s="47"/>
      <c r="I85" s="47"/>
      <c r="J85" s="72"/>
      <c r="K85" s="72"/>
      <c r="L85" s="72"/>
      <c r="M85" s="72"/>
      <c r="N85" s="72"/>
    </row>
    <row r="86" spans="1:16" s="40" customFormat="1" ht="99">
      <c r="A86" s="91"/>
      <c r="B86" s="247" t="s">
        <v>62</v>
      </c>
      <c r="C86" s="50" t="s">
        <v>63</v>
      </c>
      <c r="D86" s="50"/>
      <c r="E86" s="50"/>
      <c r="F86" s="41"/>
      <c r="G86" s="41"/>
      <c r="H86" s="41"/>
      <c r="I86" s="41"/>
      <c r="J86" s="72"/>
      <c r="K86" s="72"/>
      <c r="L86" s="72"/>
      <c r="M86" s="72"/>
      <c r="N86" s="72"/>
    </row>
    <row r="87" spans="1:16" s="40" customFormat="1" ht="16.5">
      <c r="A87" s="91" t="s">
        <v>45</v>
      </c>
      <c r="B87" s="47">
        <f>IF($E87="","",SUBTOTAL(3,$E$9:E87))</f>
        <v>74</v>
      </c>
      <c r="C87" s="47" t="str">
        <f t="shared" ref="C87:C150" si="3">A87&amp;"."&amp;B87</f>
        <v>N04.74</v>
      </c>
      <c r="D87" s="47" t="s">
        <v>388</v>
      </c>
      <c r="E87" s="43" t="s">
        <v>64</v>
      </c>
      <c r="F87" s="47" t="s">
        <v>115</v>
      </c>
      <c r="G87" s="47"/>
      <c r="H87" s="47"/>
      <c r="I87" s="47"/>
      <c r="J87" s="72"/>
      <c r="K87" s="72"/>
      <c r="L87" s="72"/>
      <c r="M87" s="72"/>
      <c r="N87" s="72"/>
    </row>
    <row r="88" spans="1:16" s="40" customFormat="1" ht="16.5">
      <c r="A88" s="91" t="s">
        <v>45</v>
      </c>
      <c r="B88" s="47">
        <f>IF($E88="","",SUBTOTAL(3,$E$9:E88))</f>
        <v>75</v>
      </c>
      <c r="C88" s="47" t="str">
        <f t="shared" si="3"/>
        <v>N04.75</v>
      </c>
      <c r="D88" s="47" t="s">
        <v>389</v>
      </c>
      <c r="E88" s="43" t="s">
        <v>65</v>
      </c>
      <c r="F88" s="47" t="s">
        <v>115</v>
      </c>
      <c r="G88" s="47"/>
      <c r="H88" s="47"/>
      <c r="I88" s="47"/>
      <c r="J88" s="72"/>
      <c r="K88" s="72"/>
      <c r="L88" s="72"/>
      <c r="M88" s="72"/>
      <c r="N88" s="72"/>
    </row>
    <row r="89" spans="1:16" s="40" customFormat="1" ht="49.5">
      <c r="A89" s="91" t="s">
        <v>45</v>
      </c>
      <c r="B89" s="47">
        <f>IF($E89="","",SUBTOTAL(3,$E$9:E89))</f>
        <v>76</v>
      </c>
      <c r="C89" s="47" t="str">
        <f t="shared" si="3"/>
        <v>N04.76</v>
      </c>
      <c r="D89" s="47" t="s">
        <v>390</v>
      </c>
      <c r="E89" s="43" t="s">
        <v>66</v>
      </c>
      <c r="F89" s="47" t="s">
        <v>115</v>
      </c>
      <c r="G89" s="47"/>
      <c r="H89" s="47"/>
      <c r="I89" s="47"/>
      <c r="J89" s="72"/>
      <c r="K89" s="72"/>
      <c r="L89" s="72"/>
      <c r="M89" s="72"/>
      <c r="N89" s="72"/>
      <c r="P89" s="92" t="s">
        <v>771</v>
      </c>
    </row>
    <row r="90" spans="1:16" s="40" customFormat="1" ht="33">
      <c r="A90" s="91" t="s">
        <v>45</v>
      </c>
      <c r="B90" s="47">
        <f>IF($E90="","",SUBTOTAL(3,$E$9:E90))</f>
        <v>77</v>
      </c>
      <c r="C90" s="47" t="str">
        <f t="shared" si="3"/>
        <v>N04.77</v>
      </c>
      <c r="D90" s="47" t="s">
        <v>391</v>
      </c>
      <c r="E90" s="43" t="s">
        <v>67</v>
      </c>
      <c r="F90" s="47" t="s">
        <v>115</v>
      </c>
      <c r="G90" s="47"/>
      <c r="H90" s="47"/>
      <c r="I90" s="47"/>
      <c r="J90" s="72"/>
      <c r="K90" s="72"/>
      <c r="L90" s="72"/>
      <c r="M90" s="72"/>
      <c r="N90" s="72"/>
      <c r="P90" s="92" t="s">
        <v>772</v>
      </c>
    </row>
    <row r="91" spans="1:16" s="40" customFormat="1" ht="16.5">
      <c r="A91" s="91" t="s">
        <v>45</v>
      </c>
      <c r="B91" s="47">
        <f>IF($E91="","",SUBTOTAL(3,$E$9:E91))</f>
        <v>78</v>
      </c>
      <c r="C91" s="47" t="str">
        <f t="shared" si="3"/>
        <v>N04.78</v>
      </c>
      <c r="D91" s="47" t="s">
        <v>392</v>
      </c>
      <c r="E91" s="43" t="s">
        <v>68</v>
      </c>
      <c r="F91" s="47" t="s">
        <v>115</v>
      </c>
      <c r="G91" s="47"/>
      <c r="H91" s="47"/>
      <c r="I91" s="47"/>
      <c r="J91" s="72"/>
      <c r="K91" s="72"/>
      <c r="L91" s="72"/>
      <c r="M91" s="72"/>
      <c r="N91" s="72"/>
    </row>
    <row r="92" spans="1:16" s="40" customFormat="1" ht="49.5">
      <c r="A92" s="91" t="s">
        <v>45</v>
      </c>
      <c r="B92" s="47">
        <f>IF($E92="","",SUBTOTAL(3,$E$9:E92))</f>
        <v>79</v>
      </c>
      <c r="C92" s="47" t="str">
        <f t="shared" si="3"/>
        <v>N04.79</v>
      </c>
      <c r="D92" s="47" t="s">
        <v>393</v>
      </c>
      <c r="E92" s="43" t="s">
        <v>69</v>
      </c>
      <c r="F92" s="47" t="s">
        <v>115</v>
      </c>
      <c r="G92" s="47"/>
      <c r="H92" s="47"/>
      <c r="I92" s="47"/>
      <c r="J92" s="72"/>
      <c r="K92" s="72"/>
      <c r="L92" s="72"/>
      <c r="M92" s="72"/>
      <c r="N92" s="72"/>
    </row>
    <row r="93" spans="1:16" s="40" customFormat="1" ht="16.5">
      <c r="A93" s="91" t="s">
        <v>45</v>
      </c>
      <c r="B93" s="47">
        <f>IF($E93="","",SUBTOTAL(3,$E$9:E93))</f>
        <v>80</v>
      </c>
      <c r="C93" s="47" t="str">
        <f t="shared" si="3"/>
        <v>N04.80</v>
      </c>
      <c r="D93" s="47" t="s">
        <v>394</v>
      </c>
      <c r="E93" s="43" t="s">
        <v>70</v>
      </c>
      <c r="F93" s="47" t="s">
        <v>115</v>
      </c>
      <c r="G93" s="1">
        <v>96</v>
      </c>
      <c r="H93" s="341">
        <f t="shared" ref="H93:H99" si="4">G93*12</f>
        <v>1152</v>
      </c>
      <c r="I93" s="19" t="s">
        <v>992</v>
      </c>
      <c r="J93" s="16" t="s">
        <v>917</v>
      </c>
      <c r="K93" s="16"/>
      <c r="L93" s="72"/>
      <c r="M93" s="72"/>
      <c r="N93" s="72"/>
    </row>
    <row r="94" spans="1:16" s="40" customFormat="1" ht="33">
      <c r="A94" s="91" t="s">
        <v>45</v>
      </c>
      <c r="B94" s="47">
        <f>IF($E94="","",SUBTOTAL(3,$E$9:E94))</f>
        <v>81</v>
      </c>
      <c r="C94" s="47" t="str">
        <f t="shared" si="3"/>
        <v>N04.81</v>
      </c>
      <c r="D94" s="47" t="s">
        <v>395</v>
      </c>
      <c r="E94" s="43" t="s">
        <v>71</v>
      </c>
      <c r="F94" s="47" t="s">
        <v>116</v>
      </c>
      <c r="G94" s="1">
        <v>5</v>
      </c>
      <c r="H94" s="341">
        <f t="shared" si="4"/>
        <v>60</v>
      </c>
      <c r="I94" s="19" t="s">
        <v>993</v>
      </c>
      <c r="J94" s="16" t="s">
        <v>917</v>
      </c>
      <c r="K94" s="16"/>
      <c r="L94" s="72"/>
      <c r="M94" s="72"/>
      <c r="N94" s="72"/>
    </row>
    <row r="95" spans="1:16" s="40" customFormat="1" ht="63">
      <c r="A95" s="91" t="s">
        <v>45</v>
      </c>
      <c r="B95" s="47">
        <f>IF($E95="","",SUBTOTAL(3,$E$9:E95))</f>
        <v>82</v>
      </c>
      <c r="C95" s="47" t="str">
        <f t="shared" si="3"/>
        <v>N04.82</v>
      </c>
      <c r="D95" s="47" t="s">
        <v>396</v>
      </c>
      <c r="E95" s="43" t="s">
        <v>72</v>
      </c>
      <c r="F95" s="47" t="s">
        <v>114</v>
      </c>
      <c r="G95" s="1">
        <v>10</v>
      </c>
      <c r="H95" s="341">
        <f t="shared" si="4"/>
        <v>120</v>
      </c>
      <c r="I95" s="19" t="s">
        <v>994</v>
      </c>
      <c r="J95" s="250" t="s">
        <v>995</v>
      </c>
      <c r="K95" s="250"/>
      <c r="L95" s="72"/>
      <c r="M95" s="72"/>
      <c r="N95" s="72"/>
    </row>
    <row r="96" spans="1:16" s="40" customFormat="1" ht="16.5">
      <c r="A96" s="91"/>
      <c r="B96" s="247" t="s">
        <v>73</v>
      </c>
      <c r="C96" s="50" t="s">
        <v>74</v>
      </c>
      <c r="D96" s="50"/>
      <c r="E96" s="50"/>
      <c r="F96" s="41"/>
      <c r="G96" s="41"/>
      <c r="H96" s="341">
        <f t="shared" si="4"/>
        <v>0</v>
      </c>
      <c r="I96" s="41"/>
      <c r="J96" s="72"/>
      <c r="K96" s="72"/>
      <c r="L96" s="72"/>
      <c r="M96" s="72"/>
      <c r="N96" s="72"/>
    </row>
    <row r="97" spans="1:16" s="40" customFormat="1" ht="33">
      <c r="A97" s="91" t="s">
        <v>45</v>
      </c>
      <c r="B97" s="47">
        <f>IF($E97="","",SUBTOTAL(3,$E$9:E97))</f>
        <v>83</v>
      </c>
      <c r="C97" s="47" t="str">
        <f t="shared" si="3"/>
        <v>N04.83</v>
      </c>
      <c r="D97" s="47" t="s">
        <v>397</v>
      </c>
      <c r="E97" s="43" t="s">
        <v>75</v>
      </c>
      <c r="F97" s="47" t="s">
        <v>117</v>
      </c>
      <c r="G97" s="47"/>
      <c r="H97" s="341">
        <f t="shared" si="4"/>
        <v>0</v>
      </c>
      <c r="I97" s="47"/>
      <c r="J97" s="72"/>
      <c r="K97" s="72"/>
      <c r="L97" s="72"/>
      <c r="M97" s="72"/>
      <c r="N97" s="72"/>
    </row>
    <row r="98" spans="1:16" s="27" customFormat="1" ht="33.75">
      <c r="A98" s="91" t="s">
        <v>45</v>
      </c>
      <c r="B98" s="47">
        <f>IF($E98="","",SUBTOTAL(3,$E$9:E98))</f>
        <v>84</v>
      </c>
      <c r="C98" s="47" t="str">
        <f t="shared" si="3"/>
        <v>N04.84</v>
      </c>
      <c r="D98" s="47" t="s">
        <v>398</v>
      </c>
      <c r="E98" s="43" t="s">
        <v>399</v>
      </c>
      <c r="F98" s="47" t="s">
        <v>117</v>
      </c>
      <c r="G98" s="47"/>
      <c r="H98" s="341">
        <f t="shared" si="4"/>
        <v>0</v>
      </c>
      <c r="I98" s="47"/>
      <c r="J98" s="16"/>
      <c r="K98" s="16"/>
      <c r="L98" s="16"/>
      <c r="M98" s="16"/>
      <c r="N98" s="16"/>
    </row>
    <row r="99" spans="1:16" s="40" customFormat="1" ht="33">
      <c r="A99" s="91" t="s">
        <v>45</v>
      </c>
      <c r="B99" s="47">
        <f>IF($E99="","",SUBTOTAL(3,$E$9:E99))</f>
        <v>85</v>
      </c>
      <c r="C99" s="47" t="str">
        <f t="shared" si="3"/>
        <v>N04.85</v>
      </c>
      <c r="D99" s="47" t="s">
        <v>400</v>
      </c>
      <c r="E99" s="43" t="s">
        <v>76</v>
      </c>
      <c r="F99" s="47" t="s">
        <v>117</v>
      </c>
      <c r="G99" s="1">
        <v>1500</v>
      </c>
      <c r="H99" s="341">
        <f t="shared" si="4"/>
        <v>18000</v>
      </c>
      <c r="I99" s="19" t="s">
        <v>996</v>
      </c>
      <c r="J99" s="250" t="s">
        <v>997</v>
      </c>
      <c r="K99" s="250"/>
      <c r="L99" s="72"/>
      <c r="M99" s="72"/>
      <c r="N99" s="72"/>
    </row>
    <row r="100" spans="1:16" s="40" customFormat="1" ht="16.5">
      <c r="A100" s="91"/>
      <c r="B100" s="247" t="s">
        <v>77</v>
      </c>
      <c r="C100" s="251" t="s">
        <v>78</v>
      </c>
      <c r="D100" s="251"/>
      <c r="E100" s="50"/>
      <c r="F100" s="41"/>
      <c r="G100" s="41"/>
      <c r="H100" s="341">
        <f t="shared" ref="H100:H109" si="5">G100*12</f>
        <v>0</v>
      </c>
      <c r="I100" s="41"/>
      <c r="J100" s="72"/>
      <c r="K100" s="72"/>
      <c r="L100" s="72"/>
      <c r="M100" s="72"/>
      <c r="N100" s="72"/>
    </row>
    <row r="101" spans="1:16" s="40" customFormat="1" ht="16.5">
      <c r="A101" s="91" t="s">
        <v>77</v>
      </c>
      <c r="B101" s="47">
        <f>IF($E101="","",SUBTOTAL(3,$E$9:E101))</f>
        <v>86</v>
      </c>
      <c r="C101" s="47" t="str">
        <f t="shared" si="3"/>
        <v>N08.86</v>
      </c>
      <c r="D101" s="47" t="s">
        <v>401</v>
      </c>
      <c r="E101" s="43" t="s">
        <v>402</v>
      </c>
      <c r="F101" s="47" t="s">
        <v>118</v>
      </c>
      <c r="G101" s="1">
        <v>4</v>
      </c>
      <c r="H101" s="341">
        <f t="shared" si="5"/>
        <v>48</v>
      </c>
      <c r="I101" s="19" t="s">
        <v>990</v>
      </c>
      <c r="J101" s="16" t="s">
        <v>921</v>
      </c>
      <c r="K101" s="16"/>
      <c r="L101" s="72"/>
      <c r="M101" s="72"/>
      <c r="N101" s="72"/>
    </row>
    <row r="102" spans="1:16" s="40" customFormat="1" ht="33">
      <c r="A102" s="91" t="s">
        <v>77</v>
      </c>
      <c r="B102" s="47">
        <f>IF($E102="","",SUBTOTAL(3,$E$9:E102))</f>
        <v>87</v>
      </c>
      <c r="C102" s="47" t="str">
        <f t="shared" si="3"/>
        <v>N08.87</v>
      </c>
      <c r="D102" s="47" t="s">
        <v>403</v>
      </c>
      <c r="E102" s="43" t="s">
        <v>404</v>
      </c>
      <c r="F102" s="47" t="s">
        <v>118</v>
      </c>
      <c r="G102" s="47"/>
      <c r="H102" s="341">
        <f t="shared" si="5"/>
        <v>0</v>
      </c>
      <c r="I102" s="47"/>
      <c r="J102" s="72"/>
      <c r="K102" s="72"/>
      <c r="L102" s="72"/>
      <c r="M102" s="72"/>
      <c r="N102" s="72"/>
    </row>
    <row r="103" spans="1:16" s="40" customFormat="1" ht="33">
      <c r="A103" s="91" t="s">
        <v>77</v>
      </c>
      <c r="B103" s="47">
        <f>IF($E103="","",SUBTOTAL(3,$E$9:E103))</f>
        <v>88</v>
      </c>
      <c r="C103" s="47" t="str">
        <f t="shared" si="3"/>
        <v>N08.88</v>
      </c>
      <c r="D103" s="47" t="s">
        <v>405</v>
      </c>
      <c r="E103" s="43" t="s">
        <v>406</v>
      </c>
      <c r="F103" s="47" t="s">
        <v>116</v>
      </c>
      <c r="G103" s="47"/>
      <c r="H103" s="341">
        <f t="shared" si="5"/>
        <v>0</v>
      </c>
      <c r="I103" s="47"/>
      <c r="J103" s="72"/>
      <c r="K103" s="72"/>
      <c r="L103" s="72"/>
      <c r="M103" s="72"/>
      <c r="N103" s="72"/>
      <c r="P103" s="91"/>
    </row>
    <row r="104" spans="1:16" s="40" customFormat="1" ht="33">
      <c r="A104" s="91" t="s">
        <v>77</v>
      </c>
      <c r="B104" s="47">
        <f>IF($E104="","",SUBTOTAL(3,$E$9:E104))</f>
        <v>89</v>
      </c>
      <c r="C104" s="47" t="str">
        <f t="shared" si="3"/>
        <v>N08.89</v>
      </c>
      <c r="D104" s="47" t="s">
        <v>407</v>
      </c>
      <c r="E104" s="43" t="s">
        <v>408</v>
      </c>
      <c r="F104" s="47" t="s">
        <v>116</v>
      </c>
      <c r="G104" s="47"/>
      <c r="H104" s="341">
        <f t="shared" si="5"/>
        <v>0</v>
      </c>
      <c r="I104" s="47"/>
      <c r="J104" s="72"/>
      <c r="K104" s="72"/>
      <c r="L104" s="72"/>
      <c r="M104" s="72"/>
      <c r="N104" s="72"/>
      <c r="P104" s="91"/>
    </row>
    <row r="105" spans="1:16" s="40" customFormat="1" ht="33">
      <c r="A105" s="91" t="s">
        <v>77</v>
      </c>
      <c r="B105" s="47">
        <f>IF($E105="","",SUBTOTAL(3,$E$9:E105))</f>
        <v>90</v>
      </c>
      <c r="C105" s="47" t="str">
        <f t="shared" si="3"/>
        <v>N08.90</v>
      </c>
      <c r="D105" s="47" t="s">
        <v>409</v>
      </c>
      <c r="E105" s="43" t="s">
        <v>81</v>
      </c>
      <c r="F105" s="47" t="s">
        <v>116</v>
      </c>
      <c r="G105" s="47"/>
      <c r="H105" s="341">
        <f t="shared" si="5"/>
        <v>0</v>
      </c>
      <c r="I105" s="47"/>
      <c r="J105" s="72"/>
      <c r="K105" s="72"/>
      <c r="L105" s="72"/>
      <c r="M105" s="72"/>
      <c r="N105" s="72"/>
      <c r="P105" s="91"/>
    </row>
    <row r="106" spans="1:16" s="40" customFormat="1" ht="16.5">
      <c r="A106" s="91" t="s">
        <v>77</v>
      </c>
      <c r="B106" s="47">
        <f>IF($E106="","",SUBTOTAL(3,$E$9:E106))</f>
        <v>91</v>
      </c>
      <c r="C106" s="47" t="str">
        <f t="shared" si="3"/>
        <v>N08.91</v>
      </c>
      <c r="D106" s="47" t="s">
        <v>410</v>
      </c>
      <c r="E106" s="43" t="s">
        <v>124</v>
      </c>
      <c r="F106" s="47" t="s">
        <v>125</v>
      </c>
      <c r="G106" s="47"/>
      <c r="H106" s="341">
        <f t="shared" si="5"/>
        <v>0</v>
      </c>
      <c r="I106" s="47"/>
      <c r="J106" s="72"/>
      <c r="K106" s="72"/>
      <c r="L106" s="72"/>
      <c r="M106" s="72"/>
      <c r="N106" s="72"/>
      <c r="P106" s="92" t="s">
        <v>773</v>
      </c>
    </row>
    <row r="107" spans="1:16" s="40" customFormat="1" ht="33">
      <c r="A107" s="91" t="s">
        <v>77</v>
      </c>
      <c r="B107" s="47">
        <f>IF($E107="","",SUBTOTAL(3,$E$9:E107))</f>
        <v>92</v>
      </c>
      <c r="C107" s="47" t="str">
        <f t="shared" si="3"/>
        <v>N08.92</v>
      </c>
      <c r="D107" s="47" t="s">
        <v>411</v>
      </c>
      <c r="E107" s="43" t="s">
        <v>82</v>
      </c>
      <c r="F107" s="47" t="s">
        <v>115</v>
      </c>
      <c r="G107" s="47"/>
      <c r="H107" s="341">
        <f t="shared" si="5"/>
        <v>0</v>
      </c>
      <c r="I107" s="47"/>
      <c r="J107" s="72"/>
      <c r="K107" s="72"/>
      <c r="L107" s="72"/>
      <c r="M107" s="72"/>
      <c r="N107" s="72"/>
    </row>
    <row r="108" spans="1:16" s="40" customFormat="1" ht="66">
      <c r="A108" s="91" t="s">
        <v>77</v>
      </c>
      <c r="B108" s="47">
        <f>IF($E108="","",SUBTOTAL(3,$E$9:E108))</f>
        <v>93</v>
      </c>
      <c r="C108" s="47" t="str">
        <f t="shared" si="3"/>
        <v>N08.93</v>
      </c>
      <c r="D108" s="47" t="s">
        <v>412</v>
      </c>
      <c r="E108" s="43" t="s">
        <v>278</v>
      </c>
      <c r="F108" s="47" t="s">
        <v>116</v>
      </c>
      <c r="G108" s="47"/>
      <c r="H108" s="341">
        <f t="shared" si="5"/>
        <v>0</v>
      </c>
      <c r="I108" s="47"/>
      <c r="J108" s="72"/>
      <c r="K108" s="72"/>
      <c r="L108" s="72"/>
      <c r="M108" s="72"/>
      <c r="N108" s="72"/>
      <c r="P108" s="92" t="s">
        <v>774</v>
      </c>
    </row>
    <row r="109" spans="1:16" s="40" customFormat="1" ht="16.5">
      <c r="A109" s="91"/>
      <c r="B109" s="247" t="s">
        <v>83</v>
      </c>
      <c r="C109" s="50" t="s">
        <v>86</v>
      </c>
      <c r="D109" s="50"/>
      <c r="E109" s="50"/>
      <c r="F109" s="41"/>
      <c r="G109" s="41"/>
      <c r="H109" s="341">
        <f t="shared" si="5"/>
        <v>0</v>
      </c>
      <c r="I109" s="41"/>
      <c r="J109" s="72"/>
      <c r="K109" s="72"/>
      <c r="L109" s="72"/>
      <c r="M109" s="72"/>
      <c r="N109" s="72"/>
    </row>
    <row r="110" spans="1:16" s="40" customFormat="1" ht="16.5">
      <c r="A110" s="91" t="s">
        <v>83</v>
      </c>
      <c r="B110" s="47">
        <f>IF($E110="","",SUBTOTAL(3,$E$9:E110))</f>
        <v>94</v>
      </c>
      <c r="C110" s="47" t="str">
        <f t="shared" si="3"/>
        <v>N09.94</v>
      </c>
      <c r="D110" s="47" t="s">
        <v>413</v>
      </c>
      <c r="E110" s="43" t="s">
        <v>87</v>
      </c>
      <c r="F110" s="47" t="s">
        <v>118</v>
      </c>
      <c r="G110" s="47"/>
      <c r="H110" s="47"/>
      <c r="I110" s="47"/>
      <c r="J110" s="72"/>
      <c r="K110" s="72"/>
      <c r="L110" s="72"/>
      <c r="M110" s="72"/>
      <c r="N110" s="72"/>
    </row>
    <row r="111" spans="1:16" s="40" customFormat="1" ht="33">
      <c r="A111" s="91" t="s">
        <v>83</v>
      </c>
      <c r="B111" s="47">
        <f>IF($E111="","",SUBTOTAL(3,$E$9:E111))</f>
        <v>95</v>
      </c>
      <c r="C111" s="47" t="str">
        <f t="shared" si="3"/>
        <v>N09.95</v>
      </c>
      <c r="D111" s="47" t="s">
        <v>414</v>
      </c>
      <c r="E111" s="43" t="s">
        <v>264</v>
      </c>
      <c r="F111" s="47" t="s">
        <v>214</v>
      </c>
      <c r="G111" s="47"/>
      <c r="H111" s="47"/>
      <c r="I111" s="47"/>
      <c r="J111" s="72"/>
      <c r="K111" s="72"/>
      <c r="L111" s="72"/>
      <c r="M111" s="72"/>
      <c r="N111" s="72"/>
      <c r="P111" s="92" t="s">
        <v>775</v>
      </c>
    </row>
    <row r="112" spans="1:16" s="40" customFormat="1" ht="33">
      <c r="A112" s="91" t="s">
        <v>83</v>
      </c>
      <c r="B112" s="47">
        <f>IF($E112="","",SUBTOTAL(3,$E$9:E112))</f>
        <v>96</v>
      </c>
      <c r="C112" s="47" t="str">
        <f t="shared" si="3"/>
        <v>N09.96</v>
      </c>
      <c r="D112" s="47" t="s">
        <v>415</v>
      </c>
      <c r="E112" s="43" t="s">
        <v>416</v>
      </c>
      <c r="F112" s="47" t="s">
        <v>119</v>
      </c>
      <c r="G112" s="47"/>
      <c r="H112" s="47"/>
      <c r="I112" s="47"/>
      <c r="J112" s="72"/>
      <c r="K112" s="72"/>
      <c r="L112" s="72"/>
      <c r="M112" s="72"/>
      <c r="N112" s="72"/>
    </row>
    <row r="113" spans="1:16" s="40" customFormat="1" ht="49.5">
      <c r="A113" s="247" t="s">
        <v>84</v>
      </c>
      <c r="B113" s="247" t="s">
        <v>84</v>
      </c>
      <c r="C113" s="50" t="s">
        <v>90</v>
      </c>
      <c r="D113" s="50"/>
      <c r="E113" s="50"/>
      <c r="F113" s="41"/>
      <c r="G113" s="41"/>
      <c r="H113" s="41"/>
      <c r="I113" s="41"/>
      <c r="J113" s="72"/>
      <c r="K113" s="72"/>
      <c r="L113" s="72"/>
      <c r="M113" s="72"/>
      <c r="N113" s="72"/>
    </row>
    <row r="114" spans="1:16" s="40" customFormat="1" ht="33">
      <c r="A114" s="47" t="s">
        <v>84</v>
      </c>
      <c r="B114" s="47">
        <f>IF($E114="","",SUBTOTAL(3,$E$9:E114))</f>
        <v>97</v>
      </c>
      <c r="C114" s="47" t="str">
        <f t="shared" si="3"/>
        <v>N10.97</v>
      </c>
      <c r="D114" s="47" t="s">
        <v>417</v>
      </c>
      <c r="E114" s="43" t="s">
        <v>91</v>
      </c>
      <c r="F114" s="47" t="s">
        <v>115</v>
      </c>
      <c r="G114" s="47"/>
      <c r="H114" s="47"/>
      <c r="I114" s="47"/>
      <c r="J114" s="72"/>
      <c r="K114" s="72"/>
      <c r="L114" s="72"/>
      <c r="M114" s="72"/>
      <c r="N114" s="72"/>
    </row>
    <row r="115" spans="1:16" s="40" customFormat="1" ht="33">
      <c r="A115" s="47" t="s">
        <v>84</v>
      </c>
      <c r="B115" s="47">
        <f>IF($E115="","",SUBTOTAL(3,$E$9:E115))</f>
        <v>98</v>
      </c>
      <c r="C115" s="47" t="str">
        <f t="shared" si="3"/>
        <v>N10.98</v>
      </c>
      <c r="D115" s="47" t="s">
        <v>418</v>
      </c>
      <c r="E115" s="43" t="s">
        <v>277</v>
      </c>
      <c r="F115" s="47" t="s">
        <v>115</v>
      </c>
      <c r="G115" s="47"/>
      <c r="H115" s="47"/>
      <c r="I115" s="47"/>
      <c r="J115" s="72"/>
      <c r="K115" s="72"/>
      <c r="L115" s="72"/>
      <c r="M115" s="72"/>
      <c r="N115" s="72"/>
    </row>
    <row r="116" spans="1:16" s="40" customFormat="1" ht="49.5">
      <c r="A116" s="47" t="s">
        <v>84</v>
      </c>
      <c r="B116" s="47">
        <f>IF($E116="","",SUBTOTAL(3,$E$9:E116))</f>
        <v>99</v>
      </c>
      <c r="C116" s="47" t="str">
        <f t="shared" si="3"/>
        <v>N10.99</v>
      </c>
      <c r="D116" s="47" t="s">
        <v>419</v>
      </c>
      <c r="E116" s="43" t="s">
        <v>257</v>
      </c>
      <c r="F116" s="47" t="s">
        <v>115</v>
      </c>
      <c r="G116" s="47"/>
      <c r="H116" s="47"/>
      <c r="I116" s="47"/>
      <c r="J116" s="72"/>
      <c r="K116" s="72"/>
      <c r="L116" s="72"/>
      <c r="M116" s="72"/>
      <c r="N116" s="72"/>
      <c r="P116" s="92" t="s">
        <v>776</v>
      </c>
    </row>
    <row r="117" spans="1:16" s="40" customFormat="1" ht="33">
      <c r="A117" s="47" t="s">
        <v>84</v>
      </c>
      <c r="B117" s="47">
        <f>IF($E117="","",SUBTOTAL(3,$E$9:E117))</f>
        <v>100</v>
      </c>
      <c r="C117" s="47" t="str">
        <f t="shared" si="3"/>
        <v>N10.100</v>
      </c>
      <c r="D117" s="47" t="s">
        <v>420</v>
      </c>
      <c r="E117" s="43" t="s">
        <v>280</v>
      </c>
      <c r="F117" s="47" t="s">
        <v>120</v>
      </c>
      <c r="G117" s="47"/>
      <c r="H117" s="47"/>
      <c r="I117" s="47"/>
      <c r="J117" s="72"/>
      <c r="K117" s="72"/>
      <c r="L117" s="72"/>
      <c r="M117" s="72"/>
      <c r="N117" s="72"/>
    </row>
    <row r="118" spans="1:16" s="40" customFormat="1" ht="33">
      <c r="A118" s="47" t="s">
        <v>84</v>
      </c>
      <c r="B118" s="47">
        <f>IF($E118="","",SUBTOTAL(3,$E$9:E118))</f>
        <v>101</v>
      </c>
      <c r="C118" s="47" t="str">
        <f t="shared" si="3"/>
        <v>N10.101</v>
      </c>
      <c r="D118" s="47" t="s">
        <v>421</v>
      </c>
      <c r="E118" s="43" t="s">
        <v>281</v>
      </c>
      <c r="F118" s="47" t="s">
        <v>120</v>
      </c>
      <c r="G118" s="47"/>
      <c r="H118" s="47"/>
      <c r="I118" s="47"/>
      <c r="J118" s="72"/>
      <c r="K118" s="72"/>
      <c r="L118" s="72"/>
      <c r="M118" s="72"/>
      <c r="N118" s="72"/>
    </row>
    <row r="119" spans="1:16" s="40" customFormat="1" ht="49.5">
      <c r="A119" s="91"/>
      <c r="B119" s="247" t="s">
        <v>85</v>
      </c>
      <c r="C119" s="50" t="s">
        <v>108</v>
      </c>
      <c r="D119" s="50"/>
      <c r="E119" s="50"/>
      <c r="F119" s="41"/>
      <c r="G119" s="41"/>
      <c r="H119" s="41"/>
      <c r="I119" s="41"/>
      <c r="J119" s="72"/>
      <c r="K119" s="72"/>
      <c r="L119" s="72"/>
      <c r="M119" s="72"/>
      <c r="N119" s="72"/>
    </row>
    <row r="120" spans="1:16" s="40" customFormat="1" ht="49.5">
      <c r="A120" s="47" t="s">
        <v>85</v>
      </c>
      <c r="B120" s="47">
        <f>IF($E120="","",SUBTOTAL(3,$E$9:E120))</f>
        <v>102</v>
      </c>
      <c r="C120" s="47" t="str">
        <f t="shared" si="3"/>
        <v>N11.102</v>
      </c>
      <c r="D120" s="47" t="s">
        <v>422</v>
      </c>
      <c r="E120" s="43" t="s">
        <v>109</v>
      </c>
      <c r="F120" s="47" t="s">
        <v>122</v>
      </c>
      <c r="G120" s="47"/>
      <c r="H120" s="47"/>
      <c r="I120" s="47"/>
      <c r="J120" s="72"/>
      <c r="K120" s="72"/>
      <c r="L120" s="72"/>
      <c r="M120" s="72"/>
      <c r="N120" s="72"/>
    </row>
    <row r="121" spans="1:16" s="40" customFormat="1" ht="49.5">
      <c r="A121" s="47" t="s">
        <v>85</v>
      </c>
      <c r="B121" s="47">
        <f>IF($E121="","",SUBTOTAL(3,$E$9:E121))</f>
        <v>103</v>
      </c>
      <c r="C121" s="47" t="str">
        <f t="shared" si="3"/>
        <v>N11.103</v>
      </c>
      <c r="D121" s="47" t="s">
        <v>423</v>
      </c>
      <c r="E121" s="43" t="s">
        <v>110</v>
      </c>
      <c r="F121" s="47" t="s">
        <v>122</v>
      </c>
      <c r="G121" s="47"/>
      <c r="H121" s="47"/>
      <c r="I121" s="47"/>
      <c r="J121" s="72"/>
      <c r="K121" s="72"/>
      <c r="L121" s="72"/>
      <c r="M121" s="72"/>
      <c r="N121" s="72"/>
    </row>
    <row r="122" spans="1:16" s="40" customFormat="1" ht="16.5">
      <c r="A122" s="47" t="s">
        <v>85</v>
      </c>
      <c r="B122" s="47">
        <f>IF($E122="","",SUBTOTAL(3,$E$9:E122))</f>
        <v>104</v>
      </c>
      <c r="C122" s="47" t="str">
        <f t="shared" si="3"/>
        <v>N11.104</v>
      </c>
      <c r="D122" s="47" t="s">
        <v>424</v>
      </c>
      <c r="E122" s="43" t="s">
        <v>111</v>
      </c>
      <c r="F122" s="47" t="s">
        <v>122</v>
      </c>
      <c r="G122" s="47"/>
      <c r="H122" s="47"/>
      <c r="I122" s="47"/>
      <c r="J122" s="72"/>
      <c r="K122" s="72"/>
      <c r="L122" s="72"/>
      <c r="M122" s="72"/>
      <c r="N122" s="72"/>
    </row>
    <row r="123" spans="1:16" s="40" customFormat="1" ht="33">
      <c r="A123" s="47" t="s">
        <v>85</v>
      </c>
      <c r="B123" s="47">
        <f>IF($E123="","",SUBTOTAL(3,$E$9:E123))</f>
        <v>105</v>
      </c>
      <c r="C123" s="47" t="str">
        <f t="shared" si="3"/>
        <v>N11.105</v>
      </c>
      <c r="D123" s="47" t="s">
        <v>425</v>
      </c>
      <c r="E123" s="43" t="s">
        <v>112</v>
      </c>
      <c r="F123" s="47" t="s">
        <v>5</v>
      </c>
      <c r="G123" s="47"/>
      <c r="H123" s="47"/>
      <c r="I123" s="47"/>
      <c r="J123" s="72"/>
      <c r="K123" s="72"/>
      <c r="L123" s="72"/>
      <c r="M123" s="72"/>
      <c r="N123" s="72"/>
    </row>
    <row r="124" spans="1:16" s="40" customFormat="1" ht="82.5">
      <c r="A124" s="91"/>
      <c r="B124" s="247" t="s">
        <v>89</v>
      </c>
      <c r="C124" s="50" t="s">
        <v>262</v>
      </c>
      <c r="D124" s="50"/>
      <c r="E124" s="50"/>
      <c r="F124" s="41"/>
      <c r="G124" s="41"/>
      <c r="H124" s="41"/>
      <c r="I124" s="41"/>
      <c r="J124" s="72"/>
      <c r="K124" s="72"/>
      <c r="L124" s="72"/>
      <c r="M124" s="72"/>
      <c r="N124" s="72"/>
    </row>
    <row r="125" spans="1:16" s="40" customFormat="1" ht="33">
      <c r="A125" s="47" t="s">
        <v>89</v>
      </c>
      <c r="B125" s="47">
        <f>IF($E125="","",SUBTOTAL(3,$E$9:E125))</f>
        <v>106</v>
      </c>
      <c r="C125" s="47" t="str">
        <f t="shared" si="3"/>
        <v>N12.106</v>
      </c>
      <c r="D125" s="47" t="s">
        <v>426</v>
      </c>
      <c r="E125" s="43" t="s">
        <v>205</v>
      </c>
      <c r="F125" s="47" t="s">
        <v>3</v>
      </c>
      <c r="G125" s="47"/>
      <c r="H125" s="47"/>
      <c r="I125" s="47"/>
      <c r="J125" s="72"/>
      <c r="K125" s="72"/>
      <c r="L125" s="72"/>
      <c r="M125" s="72"/>
      <c r="N125" s="72"/>
    </row>
    <row r="126" spans="1:16" s="40" customFormat="1" ht="16.5">
      <c r="A126" s="47" t="s">
        <v>89</v>
      </c>
      <c r="B126" s="47">
        <f>IF($E126="","",SUBTOTAL(3,$E$9:E126))</f>
        <v>107</v>
      </c>
      <c r="C126" s="47" t="str">
        <f t="shared" si="3"/>
        <v>N12.107</v>
      </c>
      <c r="D126" s="47" t="s">
        <v>427</v>
      </c>
      <c r="E126" s="43" t="s">
        <v>263</v>
      </c>
      <c r="F126" s="47" t="s">
        <v>3</v>
      </c>
      <c r="G126" s="47"/>
      <c r="H126" s="47"/>
      <c r="I126" s="47"/>
      <c r="J126" s="72"/>
      <c r="K126" s="72"/>
      <c r="L126" s="72"/>
      <c r="M126" s="72"/>
      <c r="N126" s="72"/>
    </row>
    <row r="127" spans="1:16" s="40" customFormat="1" ht="16.5">
      <c r="A127" s="47" t="s">
        <v>89</v>
      </c>
      <c r="B127" s="47">
        <f>IF($E127="","",SUBTOTAL(3,$E$9:E127))</f>
        <v>108</v>
      </c>
      <c r="C127" s="47" t="str">
        <f t="shared" si="3"/>
        <v>N12.108</v>
      </c>
      <c r="D127" s="47" t="s">
        <v>428</v>
      </c>
      <c r="E127" s="43" t="s">
        <v>206</v>
      </c>
      <c r="F127" s="47" t="s">
        <v>3</v>
      </c>
      <c r="G127" s="47"/>
      <c r="H127" s="47"/>
      <c r="I127" s="47"/>
      <c r="J127" s="72"/>
      <c r="K127" s="72"/>
      <c r="L127" s="72"/>
      <c r="M127" s="72"/>
      <c r="N127" s="72"/>
    </row>
    <row r="128" spans="1:16" s="40" customFormat="1" ht="33">
      <c r="A128" s="47" t="s">
        <v>89</v>
      </c>
      <c r="B128" s="47">
        <f>IF($E128="","",SUBTOTAL(3,$E$9:E128))</f>
        <v>109</v>
      </c>
      <c r="C128" s="47" t="str">
        <f t="shared" si="3"/>
        <v>N12.109</v>
      </c>
      <c r="D128" s="47" t="s">
        <v>429</v>
      </c>
      <c r="E128" s="43" t="s">
        <v>208</v>
      </c>
      <c r="F128" s="47" t="s">
        <v>3</v>
      </c>
      <c r="G128" s="47"/>
      <c r="H128" s="47"/>
      <c r="I128" s="47"/>
      <c r="J128" s="72"/>
      <c r="K128" s="72"/>
      <c r="L128" s="72"/>
      <c r="M128" s="72"/>
      <c r="N128" s="72"/>
    </row>
    <row r="129" spans="1:16" s="40" customFormat="1" ht="16.5">
      <c r="A129" s="47" t="s">
        <v>89</v>
      </c>
      <c r="B129" s="47">
        <f>IF($E129="","",SUBTOTAL(3,$E$9:E129))</f>
        <v>110</v>
      </c>
      <c r="C129" s="47" t="str">
        <f t="shared" si="3"/>
        <v>N12.110</v>
      </c>
      <c r="D129" s="47" t="s">
        <v>430</v>
      </c>
      <c r="E129" s="43" t="s">
        <v>250</v>
      </c>
      <c r="F129" s="47" t="s">
        <v>3</v>
      </c>
      <c r="G129" s="47"/>
      <c r="H129" s="47"/>
      <c r="I129" s="47"/>
      <c r="J129" s="72"/>
      <c r="K129" s="72"/>
      <c r="L129" s="72"/>
      <c r="M129" s="72"/>
      <c r="N129" s="72"/>
    </row>
    <row r="130" spans="1:16" s="40" customFormat="1" ht="16.5">
      <c r="A130" s="47" t="s">
        <v>89</v>
      </c>
      <c r="B130" s="47">
        <f>IF($E130="","",SUBTOTAL(3,$E$9:E130))</f>
        <v>111</v>
      </c>
      <c r="C130" s="47" t="str">
        <f t="shared" si="3"/>
        <v>N12.111</v>
      </c>
      <c r="D130" s="47" t="s">
        <v>431</v>
      </c>
      <c r="E130" s="43" t="s">
        <v>209</v>
      </c>
      <c r="F130" s="47" t="s">
        <v>3</v>
      </c>
      <c r="G130" s="47"/>
      <c r="H130" s="47"/>
      <c r="I130" s="47"/>
      <c r="J130" s="72"/>
      <c r="K130" s="72"/>
      <c r="L130" s="72"/>
      <c r="M130" s="72"/>
      <c r="N130" s="72"/>
    </row>
    <row r="131" spans="1:16" s="40" customFormat="1" ht="33">
      <c r="A131" s="47" t="s">
        <v>89</v>
      </c>
      <c r="B131" s="47">
        <f>IF($E131="","",SUBTOTAL(3,$E$9:E131))</f>
        <v>112</v>
      </c>
      <c r="C131" s="47" t="str">
        <f t="shared" si="3"/>
        <v>N12.112</v>
      </c>
      <c r="D131" s="47" t="s">
        <v>432</v>
      </c>
      <c r="E131" s="43" t="s">
        <v>210</v>
      </c>
      <c r="F131" s="47" t="s">
        <v>3</v>
      </c>
      <c r="G131" s="47"/>
      <c r="H131" s="47"/>
      <c r="I131" s="47"/>
      <c r="J131" s="72"/>
      <c r="K131" s="72"/>
      <c r="L131" s="72"/>
      <c r="M131" s="72"/>
      <c r="N131" s="72"/>
    </row>
    <row r="132" spans="1:16" s="40" customFormat="1" ht="16.5">
      <c r="A132" s="47" t="s">
        <v>89</v>
      </c>
      <c r="B132" s="47">
        <f>IF($E132="","",SUBTOTAL(3,$E$9:E132))</f>
        <v>113</v>
      </c>
      <c r="C132" s="47" t="str">
        <f t="shared" si="3"/>
        <v>N12.113</v>
      </c>
      <c r="D132" s="47" t="s">
        <v>433</v>
      </c>
      <c r="E132" s="43" t="s">
        <v>211</v>
      </c>
      <c r="F132" s="47" t="s">
        <v>3</v>
      </c>
      <c r="G132" s="47"/>
      <c r="H132" s="47"/>
      <c r="I132" s="47"/>
      <c r="J132" s="72"/>
      <c r="K132" s="72"/>
      <c r="L132" s="72"/>
      <c r="M132" s="72"/>
      <c r="N132" s="72"/>
    </row>
    <row r="133" spans="1:16" s="40" customFormat="1" ht="16.5">
      <c r="A133" s="47" t="s">
        <v>89</v>
      </c>
      <c r="B133" s="47">
        <f>IF($E133="","",SUBTOTAL(3,$E$9:E133))</f>
        <v>114</v>
      </c>
      <c r="C133" s="47" t="str">
        <f t="shared" si="3"/>
        <v>N12.114</v>
      </c>
      <c r="D133" s="47" t="s">
        <v>434</v>
      </c>
      <c r="E133" s="43" t="s">
        <v>212</v>
      </c>
      <c r="F133" s="47" t="s">
        <v>3</v>
      </c>
      <c r="G133" s="47"/>
      <c r="H133" s="47"/>
      <c r="I133" s="47"/>
      <c r="J133" s="72"/>
      <c r="K133" s="72"/>
      <c r="L133" s="72"/>
      <c r="M133" s="72"/>
      <c r="N133" s="72"/>
    </row>
    <row r="134" spans="1:16" s="40" customFormat="1" ht="16.5">
      <c r="A134" s="47" t="s">
        <v>89</v>
      </c>
      <c r="B134" s="47">
        <f>IF($E134="","",SUBTOTAL(3,$E$9:E134))</f>
        <v>115</v>
      </c>
      <c r="C134" s="47" t="str">
        <f t="shared" si="3"/>
        <v>N12.115</v>
      </c>
      <c r="D134" s="47" t="s">
        <v>435</v>
      </c>
      <c r="E134" s="43" t="s">
        <v>436</v>
      </c>
      <c r="F134" s="47" t="s">
        <v>3</v>
      </c>
      <c r="G134" s="47"/>
      <c r="H134" s="47"/>
      <c r="I134" s="47"/>
      <c r="J134" s="72"/>
      <c r="K134" s="72"/>
      <c r="L134" s="72"/>
      <c r="M134" s="72"/>
      <c r="N134" s="72"/>
    </row>
    <row r="135" spans="1:16" s="40" customFormat="1" ht="16.5">
      <c r="A135" s="47" t="s">
        <v>89</v>
      </c>
      <c r="B135" s="47">
        <f>IF($E135="","",SUBTOTAL(3,$E$9:E135))</f>
        <v>116</v>
      </c>
      <c r="C135" s="47" t="str">
        <f t="shared" si="3"/>
        <v>N12.116</v>
      </c>
      <c r="D135" s="47" t="s">
        <v>437</v>
      </c>
      <c r="E135" s="43" t="s">
        <v>236</v>
      </c>
      <c r="F135" s="47" t="s">
        <v>3</v>
      </c>
      <c r="G135" s="47"/>
      <c r="H135" s="47"/>
      <c r="I135" s="47"/>
      <c r="J135" s="72"/>
      <c r="K135" s="72"/>
      <c r="L135" s="72"/>
      <c r="M135" s="72"/>
      <c r="N135" s="72"/>
    </row>
    <row r="136" spans="1:16" s="40" customFormat="1" ht="99">
      <c r="A136" s="247" t="s">
        <v>92</v>
      </c>
      <c r="B136" s="247" t="s">
        <v>92</v>
      </c>
      <c r="C136" s="50" t="s">
        <v>285</v>
      </c>
      <c r="D136" s="50"/>
      <c r="E136" s="50"/>
      <c r="F136" s="41"/>
      <c r="G136" s="41"/>
      <c r="H136" s="41"/>
      <c r="I136" s="41"/>
      <c r="J136" s="72"/>
      <c r="K136" s="72"/>
      <c r="L136" s="72"/>
      <c r="M136" s="72"/>
      <c r="N136" s="72"/>
    </row>
    <row r="137" spans="1:16" s="40" customFormat="1" ht="33">
      <c r="A137" s="247" t="s">
        <v>92</v>
      </c>
      <c r="B137" s="47">
        <f>IF($E137="","",SUBTOTAL(3,$E$9:E137))</f>
        <v>117</v>
      </c>
      <c r="C137" s="47" t="str">
        <f t="shared" si="3"/>
        <v>N13.117</v>
      </c>
      <c r="D137" s="47" t="s">
        <v>438</v>
      </c>
      <c r="E137" s="43" t="s">
        <v>244</v>
      </c>
      <c r="F137" s="47" t="s">
        <v>115</v>
      </c>
      <c r="G137" s="47"/>
      <c r="H137" s="47"/>
      <c r="I137" s="47"/>
      <c r="J137" s="72"/>
      <c r="K137" s="72"/>
      <c r="L137" s="72"/>
      <c r="M137" s="72"/>
      <c r="N137" s="72"/>
    </row>
    <row r="138" spans="1:16" s="40" customFormat="1" ht="33">
      <c r="A138" s="247" t="s">
        <v>92</v>
      </c>
      <c r="B138" s="47">
        <f>IF($E138="","",SUBTOTAL(3,$E$9:E138))</f>
        <v>118</v>
      </c>
      <c r="C138" s="47" t="str">
        <f t="shared" si="3"/>
        <v>N13.118</v>
      </c>
      <c r="D138" s="47" t="s">
        <v>439</v>
      </c>
      <c r="E138" s="43" t="s">
        <v>245</v>
      </c>
      <c r="F138" s="47" t="s">
        <v>115</v>
      </c>
      <c r="G138" s="47"/>
      <c r="H138" s="47"/>
      <c r="I138" s="47"/>
      <c r="J138" s="72"/>
      <c r="K138" s="72"/>
      <c r="L138" s="72"/>
      <c r="M138" s="72"/>
      <c r="N138" s="72"/>
    </row>
    <row r="139" spans="1:16" s="40" customFormat="1" ht="66">
      <c r="A139" s="247" t="s">
        <v>93</v>
      </c>
      <c r="B139" s="247" t="s">
        <v>93</v>
      </c>
      <c r="C139" s="50" t="s">
        <v>94</v>
      </c>
      <c r="D139" s="50"/>
      <c r="E139" s="50"/>
      <c r="F139" s="41"/>
      <c r="G139" s="41"/>
      <c r="H139" s="41"/>
      <c r="I139" s="41"/>
      <c r="J139" s="72"/>
      <c r="K139" s="72"/>
      <c r="L139" s="72"/>
      <c r="M139" s="72"/>
      <c r="N139" s="72"/>
    </row>
    <row r="140" spans="1:16" s="40" customFormat="1" ht="33">
      <c r="A140" s="247" t="s">
        <v>93</v>
      </c>
      <c r="B140" s="47">
        <f>IF($E140="","",SUBTOTAL(3,$E$9:E140))</f>
        <v>119</v>
      </c>
      <c r="C140" s="47" t="str">
        <f t="shared" si="3"/>
        <v>N14.119</v>
      </c>
      <c r="D140" s="47" t="s">
        <v>440</v>
      </c>
      <c r="E140" s="43" t="s">
        <v>254</v>
      </c>
      <c r="F140" s="47" t="s">
        <v>3</v>
      </c>
      <c r="G140" s="1">
        <v>5</v>
      </c>
      <c r="H140" s="341">
        <f>G140*12</f>
        <v>60</v>
      </c>
      <c r="I140" s="19" t="s">
        <v>998</v>
      </c>
      <c r="J140" s="16" t="s">
        <v>999</v>
      </c>
      <c r="K140" s="16"/>
      <c r="L140" s="72"/>
      <c r="M140" s="72"/>
      <c r="N140" s="72"/>
    </row>
    <row r="141" spans="1:16" s="40" customFormat="1" ht="33">
      <c r="A141" s="247" t="s">
        <v>93</v>
      </c>
      <c r="B141" s="47">
        <f>IF($E141="","",SUBTOTAL(3,$E$9:E141))</f>
        <v>120</v>
      </c>
      <c r="C141" s="47" t="str">
        <f t="shared" si="3"/>
        <v>N14.120</v>
      </c>
      <c r="D141" s="47" t="s">
        <v>441</v>
      </c>
      <c r="E141" s="43" t="s">
        <v>95</v>
      </c>
      <c r="F141" s="47" t="s">
        <v>3</v>
      </c>
      <c r="G141" s="1">
        <v>500</v>
      </c>
      <c r="H141" s="341">
        <f>G141*12</f>
        <v>6000</v>
      </c>
      <c r="I141" s="19" t="s">
        <v>1000</v>
      </c>
      <c r="J141" s="16" t="s">
        <v>954</v>
      </c>
      <c r="K141" s="16"/>
      <c r="L141" s="72"/>
      <c r="M141" s="72"/>
      <c r="N141" s="72"/>
      <c r="P141" s="92" t="s">
        <v>442</v>
      </c>
    </row>
    <row r="142" spans="1:16" s="40" customFormat="1" ht="115.5">
      <c r="A142" s="91"/>
      <c r="B142" s="247" t="s">
        <v>96</v>
      </c>
      <c r="C142" s="50" t="s">
        <v>97</v>
      </c>
      <c r="D142" s="50"/>
      <c r="E142" s="50"/>
      <c r="F142" s="41"/>
      <c r="G142" s="41"/>
      <c r="H142" s="41"/>
      <c r="I142" s="41"/>
      <c r="J142" s="72"/>
      <c r="K142" s="72"/>
      <c r="L142" s="72"/>
      <c r="M142" s="72"/>
      <c r="N142" s="72"/>
    </row>
    <row r="143" spans="1:16" s="40" customFormat="1" ht="16.5">
      <c r="A143" s="47" t="s">
        <v>96</v>
      </c>
      <c r="B143" s="47">
        <f>IF($E143="","",SUBTOTAL(3,$E$9:E143))</f>
        <v>121</v>
      </c>
      <c r="C143" s="47" t="str">
        <f t="shared" si="3"/>
        <v>N15.121</v>
      </c>
      <c r="D143" s="47" t="s">
        <v>443</v>
      </c>
      <c r="E143" s="43" t="s">
        <v>98</v>
      </c>
      <c r="F143" s="47" t="s">
        <v>3</v>
      </c>
      <c r="G143" s="47"/>
      <c r="H143" s="47"/>
      <c r="I143" s="47"/>
      <c r="J143" s="72"/>
      <c r="K143" s="72"/>
      <c r="L143" s="72"/>
      <c r="M143" s="72"/>
      <c r="N143" s="72"/>
    </row>
    <row r="144" spans="1:16" s="40" customFormat="1" ht="121.5">
      <c r="A144" s="47" t="s">
        <v>96</v>
      </c>
      <c r="B144" s="47">
        <f>IF($E144="","",SUBTOTAL(3,$E$9:E144))</f>
        <v>122</v>
      </c>
      <c r="C144" s="47" t="str">
        <f t="shared" si="3"/>
        <v>N15.122</v>
      </c>
      <c r="D144" s="47" t="s">
        <v>444</v>
      </c>
      <c r="E144" s="43" t="s">
        <v>274</v>
      </c>
      <c r="F144" s="47" t="s">
        <v>5</v>
      </c>
      <c r="G144" s="47"/>
      <c r="H144" s="47"/>
      <c r="I144" s="47"/>
      <c r="J144" s="72"/>
      <c r="K144" s="72"/>
      <c r="L144" s="72"/>
      <c r="M144" s="72"/>
      <c r="N144" s="72"/>
    </row>
    <row r="145" spans="1:16" s="40" customFormat="1" ht="115.5">
      <c r="A145" s="47" t="s">
        <v>96</v>
      </c>
      <c r="B145" s="47">
        <f>IF($E145="","",SUBTOTAL(3,$E$9:E145))</f>
        <v>123</v>
      </c>
      <c r="C145" s="47" t="str">
        <f t="shared" si="3"/>
        <v>N15.123</v>
      </c>
      <c r="D145" s="47" t="s">
        <v>445</v>
      </c>
      <c r="E145" s="43" t="s">
        <v>275</v>
      </c>
      <c r="F145" s="47" t="s">
        <v>5</v>
      </c>
      <c r="G145" s="47"/>
      <c r="H145" s="47"/>
      <c r="I145" s="47"/>
      <c r="J145" s="72"/>
      <c r="K145" s="72"/>
      <c r="L145" s="72"/>
      <c r="M145" s="72"/>
      <c r="N145" s="72"/>
    </row>
    <row r="146" spans="1:16" s="40" customFormat="1" ht="33">
      <c r="A146" s="47" t="s">
        <v>96</v>
      </c>
      <c r="B146" s="47">
        <f>IF($E146="","",SUBTOTAL(3,$E$9:E146))</f>
        <v>124</v>
      </c>
      <c r="C146" s="47" t="str">
        <f t="shared" si="3"/>
        <v>N15.124</v>
      </c>
      <c r="D146" s="47" t="s">
        <v>446</v>
      </c>
      <c r="E146" s="43" t="s">
        <v>255</v>
      </c>
      <c r="F146" s="47" t="s">
        <v>3</v>
      </c>
      <c r="G146" s="47"/>
      <c r="H146" s="47"/>
      <c r="I146" s="47"/>
      <c r="J146" s="72"/>
      <c r="K146" s="72"/>
      <c r="L146" s="72"/>
      <c r="M146" s="72"/>
      <c r="N146" s="72"/>
    </row>
    <row r="147" spans="1:16" s="40" customFormat="1" ht="16.5">
      <c r="A147" s="47" t="s">
        <v>96</v>
      </c>
      <c r="B147" s="47">
        <f>IF($E147="","",SUBTOTAL(3,$E$9:E147))</f>
        <v>125</v>
      </c>
      <c r="C147" s="47" t="str">
        <f t="shared" si="3"/>
        <v>N15.125</v>
      </c>
      <c r="D147" s="47" t="s">
        <v>447</v>
      </c>
      <c r="E147" s="43" t="s">
        <v>251</v>
      </c>
      <c r="F147" s="47" t="s">
        <v>3</v>
      </c>
      <c r="G147" s="47"/>
      <c r="H147" s="47"/>
      <c r="I147" s="47"/>
      <c r="J147" s="72"/>
      <c r="K147" s="72"/>
      <c r="L147" s="72"/>
      <c r="M147" s="72"/>
      <c r="N147" s="72"/>
    </row>
    <row r="148" spans="1:16" s="40" customFormat="1" ht="33">
      <c r="A148" s="47" t="s">
        <v>96</v>
      </c>
      <c r="B148" s="47">
        <f>IF($E148="","",SUBTOTAL(3,$E$9:E148))</f>
        <v>126</v>
      </c>
      <c r="C148" s="47" t="str">
        <f t="shared" si="3"/>
        <v>N15.126</v>
      </c>
      <c r="D148" s="47" t="s">
        <v>448</v>
      </c>
      <c r="E148" s="43" t="s">
        <v>99</v>
      </c>
      <c r="F148" s="47" t="s">
        <v>3</v>
      </c>
      <c r="G148" s="47"/>
      <c r="H148" s="47"/>
      <c r="I148" s="47"/>
      <c r="J148" s="72"/>
      <c r="K148" s="72"/>
      <c r="L148" s="72"/>
      <c r="M148" s="72"/>
      <c r="N148" s="72"/>
    </row>
    <row r="149" spans="1:16" s="40" customFormat="1" ht="33">
      <c r="A149" s="47" t="s">
        <v>96</v>
      </c>
      <c r="B149" s="47">
        <f>IF($E149="","",SUBTOTAL(3,$E$9:E149))</f>
        <v>127</v>
      </c>
      <c r="C149" s="47" t="str">
        <f t="shared" si="3"/>
        <v>N15.127</v>
      </c>
      <c r="D149" s="47" t="s">
        <v>449</v>
      </c>
      <c r="E149" s="43" t="s">
        <v>215</v>
      </c>
      <c r="F149" s="47" t="s">
        <v>3</v>
      </c>
      <c r="G149" s="47"/>
      <c r="H149" s="47"/>
      <c r="I149" s="47"/>
      <c r="J149" s="72"/>
      <c r="K149" s="72"/>
      <c r="L149" s="72"/>
      <c r="M149" s="72"/>
      <c r="N149" s="72"/>
      <c r="P149" s="199" t="s">
        <v>777</v>
      </c>
    </row>
    <row r="150" spans="1:16" s="40" customFormat="1" ht="16.5">
      <c r="A150" s="47" t="s">
        <v>96</v>
      </c>
      <c r="B150" s="47">
        <f>IF($E150="","",SUBTOTAL(3,$E$9:E150))</f>
        <v>128</v>
      </c>
      <c r="C150" s="47" t="str">
        <f t="shared" si="3"/>
        <v>N15.128</v>
      </c>
      <c r="D150" s="47" t="s">
        <v>450</v>
      </c>
      <c r="E150" s="43" t="s">
        <v>100</v>
      </c>
      <c r="F150" s="47" t="s">
        <v>3</v>
      </c>
      <c r="G150" s="47"/>
      <c r="H150" s="47"/>
      <c r="I150" s="47"/>
      <c r="J150" s="72"/>
      <c r="K150" s="72"/>
      <c r="L150" s="72"/>
      <c r="M150" s="72"/>
      <c r="N150" s="72"/>
    </row>
    <row r="151" spans="1:16" s="40" customFormat="1" ht="33">
      <c r="A151" s="47" t="s">
        <v>96</v>
      </c>
      <c r="B151" s="47">
        <f>IF($E151="","",SUBTOTAL(3,$E$9:E151))</f>
        <v>129</v>
      </c>
      <c r="C151" s="47" t="str">
        <f t="shared" ref="C151:C173" si="6">A151&amp;"."&amp;B151</f>
        <v>N15.129</v>
      </c>
      <c r="D151" s="47" t="s">
        <v>451</v>
      </c>
      <c r="E151" s="43" t="s">
        <v>101</v>
      </c>
      <c r="F151" s="47" t="s">
        <v>3</v>
      </c>
      <c r="G151" s="1">
        <v>10</v>
      </c>
      <c r="H151" s="341">
        <f>G151*12</f>
        <v>120</v>
      </c>
      <c r="I151" s="19" t="s">
        <v>1001</v>
      </c>
      <c r="J151" s="252" t="s">
        <v>1002</v>
      </c>
      <c r="K151" s="252"/>
      <c r="L151" s="72"/>
      <c r="M151" s="72"/>
      <c r="N151" s="72"/>
    </row>
    <row r="152" spans="1:16" s="40" customFormat="1" ht="16.5">
      <c r="A152" s="47" t="s">
        <v>96</v>
      </c>
      <c r="B152" s="47">
        <f>IF($E152="","",SUBTOTAL(3,$E$9:E152))</f>
        <v>130</v>
      </c>
      <c r="C152" s="47" t="str">
        <f t="shared" si="6"/>
        <v>N15.130</v>
      </c>
      <c r="D152" s="47" t="s">
        <v>452</v>
      </c>
      <c r="E152" s="43" t="s">
        <v>102</v>
      </c>
      <c r="F152" s="47" t="s">
        <v>3</v>
      </c>
      <c r="G152" s="47"/>
      <c r="H152" s="47"/>
      <c r="I152" s="47"/>
      <c r="J152" s="72"/>
      <c r="K152" s="72"/>
      <c r="L152" s="72"/>
      <c r="M152" s="72"/>
      <c r="N152" s="72"/>
    </row>
    <row r="153" spans="1:16" s="40" customFormat="1" ht="16.5">
      <c r="A153" s="47" t="s">
        <v>96</v>
      </c>
      <c r="B153" s="47">
        <f>IF($E153="","",SUBTOTAL(3,$E$9:E153))</f>
        <v>131</v>
      </c>
      <c r="C153" s="47" t="str">
        <f t="shared" si="6"/>
        <v>N15.131</v>
      </c>
      <c r="D153" s="47" t="s">
        <v>453</v>
      </c>
      <c r="E153" s="43" t="s">
        <v>103</v>
      </c>
      <c r="F153" s="47" t="s">
        <v>3</v>
      </c>
      <c r="G153" s="47"/>
      <c r="H153" s="47"/>
      <c r="I153" s="47"/>
      <c r="J153" s="72"/>
      <c r="K153" s="72"/>
      <c r="L153" s="72"/>
      <c r="M153" s="72"/>
      <c r="N153" s="72"/>
    </row>
    <row r="154" spans="1:16" s="40" customFormat="1" ht="16.5">
      <c r="A154" s="47" t="s">
        <v>96</v>
      </c>
      <c r="B154" s="47">
        <f>IF($E154="","",SUBTOTAL(3,$E$9:E154))</f>
        <v>132</v>
      </c>
      <c r="C154" s="47" t="str">
        <f t="shared" si="6"/>
        <v>N15.132</v>
      </c>
      <c r="D154" s="47" t="s">
        <v>454</v>
      </c>
      <c r="E154" s="43" t="s">
        <v>104</v>
      </c>
      <c r="F154" s="47" t="s">
        <v>3</v>
      </c>
      <c r="G154" s="47"/>
      <c r="H154" s="47"/>
      <c r="I154" s="47"/>
      <c r="J154" s="72"/>
      <c r="K154" s="72"/>
      <c r="L154" s="72"/>
      <c r="M154" s="72"/>
      <c r="N154" s="72"/>
    </row>
    <row r="155" spans="1:16" s="40" customFormat="1" ht="33">
      <c r="A155" s="47" t="s">
        <v>96</v>
      </c>
      <c r="B155" s="47">
        <f>IF($E155="","",SUBTOTAL(3,$E$9:E155))</f>
        <v>133</v>
      </c>
      <c r="C155" s="47" t="str">
        <f t="shared" si="6"/>
        <v>N15.133</v>
      </c>
      <c r="D155" s="47" t="s">
        <v>455</v>
      </c>
      <c r="E155" s="43" t="s">
        <v>105</v>
      </c>
      <c r="F155" s="47" t="s">
        <v>3</v>
      </c>
      <c r="G155" s="47"/>
      <c r="H155" s="47"/>
      <c r="I155" s="47"/>
      <c r="J155" s="72"/>
      <c r="K155" s="72"/>
      <c r="L155" s="72"/>
      <c r="M155" s="72"/>
      <c r="N155" s="72"/>
    </row>
    <row r="156" spans="1:16" s="40" customFormat="1" ht="49.5">
      <c r="A156" s="47" t="s">
        <v>96</v>
      </c>
      <c r="B156" s="47">
        <f>IF($E156="","",SUBTOTAL(3,$E$9:E156))</f>
        <v>134</v>
      </c>
      <c r="C156" s="47" t="str">
        <f t="shared" si="6"/>
        <v>N15.134</v>
      </c>
      <c r="D156" s="47" t="s">
        <v>456</v>
      </c>
      <c r="E156" s="43" t="s">
        <v>276</v>
      </c>
      <c r="F156" s="47" t="s">
        <v>3</v>
      </c>
      <c r="G156" s="47"/>
      <c r="H156" s="47"/>
      <c r="I156" s="47"/>
      <c r="J156" s="72"/>
      <c r="K156" s="72"/>
      <c r="L156" s="72"/>
      <c r="M156" s="72"/>
      <c r="N156" s="72"/>
    </row>
    <row r="157" spans="1:16" s="40" customFormat="1" ht="16.5">
      <c r="A157" s="47" t="s">
        <v>96</v>
      </c>
      <c r="B157" s="47">
        <f>IF($E157="","",SUBTOTAL(3,$E$9:E157))</f>
        <v>135</v>
      </c>
      <c r="C157" s="47" t="str">
        <f t="shared" si="6"/>
        <v>N15.135</v>
      </c>
      <c r="D157" s="47" t="s">
        <v>457</v>
      </c>
      <c r="E157" s="43" t="s">
        <v>106</v>
      </c>
      <c r="F157" s="47" t="s">
        <v>3</v>
      </c>
      <c r="G157" s="47"/>
      <c r="H157" s="47"/>
      <c r="I157" s="47"/>
      <c r="J157" s="72"/>
      <c r="K157" s="72"/>
      <c r="L157" s="72"/>
      <c r="M157" s="72"/>
      <c r="N157" s="72"/>
    </row>
    <row r="158" spans="1:16" s="40" customFormat="1" ht="49.5">
      <c r="A158" s="47" t="s">
        <v>96</v>
      </c>
      <c r="B158" s="47">
        <f>IF($E158="","",SUBTOTAL(3,$E$9:E158))</f>
        <v>136</v>
      </c>
      <c r="C158" s="47" t="str">
        <f t="shared" si="6"/>
        <v>N15.136</v>
      </c>
      <c r="D158" s="47" t="s">
        <v>458</v>
      </c>
      <c r="E158" s="43" t="s">
        <v>279</v>
      </c>
      <c r="F158" s="47" t="s">
        <v>3</v>
      </c>
      <c r="G158" s="47"/>
      <c r="H158" s="47"/>
      <c r="I158" s="47"/>
      <c r="J158" s="72"/>
      <c r="K158" s="72"/>
      <c r="L158" s="72"/>
      <c r="M158" s="72"/>
      <c r="N158" s="72"/>
    </row>
    <row r="159" spans="1:16" s="40" customFormat="1" ht="16.5">
      <c r="A159" s="47" t="s">
        <v>96</v>
      </c>
      <c r="B159" s="47">
        <f>IF($E159="","",SUBTOTAL(3,$E$9:E159))</f>
        <v>137</v>
      </c>
      <c r="C159" s="47" t="str">
        <f t="shared" si="6"/>
        <v>N15.137</v>
      </c>
      <c r="D159" s="47" t="s">
        <v>459</v>
      </c>
      <c r="E159" s="43" t="s">
        <v>256</v>
      </c>
      <c r="F159" s="47" t="s">
        <v>3</v>
      </c>
      <c r="G159" s="47"/>
      <c r="H159" s="47"/>
      <c r="I159" s="47"/>
      <c r="J159" s="72"/>
      <c r="K159" s="72"/>
      <c r="L159" s="72"/>
      <c r="M159" s="72"/>
      <c r="N159" s="72"/>
    </row>
    <row r="160" spans="1:16" s="40" customFormat="1" ht="33">
      <c r="A160" s="47" t="s">
        <v>96</v>
      </c>
      <c r="B160" s="47">
        <f>IF($E160="","",SUBTOTAL(3,$E$9:E160))</f>
        <v>138</v>
      </c>
      <c r="C160" s="47" t="str">
        <f t="shared" si="6"/>
        <v>N15.138</v>
      </c>
      <c r="D160" s="47" t="s">
        <v>460</v>
      </c>
      <c r="E160" s="43" t="s">
        <v>194</v>
      </c>
      <c r="F160" s="47" t="s">
        <v>3</v>
      </c>
      <c r="G160" s="47"/>
      <c r="H160" s="47"/>
      <c r="I160" s="47"/>
      <c r="J160" s="72"/>
      <c r="K160" s="72"/>
      <c r="L160" s="72"/>
      <c r="M160" s="72"/>
      <c r="N160" s="72"/>
    </row>
    <row r="161" spans="1:16" s="40" customFormat="1" ht="49.5">
      <c r="A161" s="47" t="s">
        <v>96</v>
      </c>
      <c r="B161" s="47">
        <f>IF($E161="","",SUBTOTAL(3,$E$9:E161))</f>
        <v>139</v>
      </c>
      <c r="C161" s="47" t="str">
        <f t="shared" si="6"/>
        <v>N15.139</v>
      </c>
      <c r="D161" s="47" t="s">
        <v>461</v>
      </c>
      <c r="E161" s="43" t="s">
        <v>271</v>
      </c>
      <c r="F161" s="47" t="s">
        <v>3</v>
      </c>
      <c r="G161" s="47"/>
      <c r="H161" s="47"/>
      <c r="I161" s="47"/>
      <c r="J161" s="72"/>
      <c r="K161" s="72"/>
      <c r="L161" s="72"/>
      <c r="M161" s="72"/>
      <c r="N161" s="72"/>
    </row>
    <row r="162" spans="1:16" s="40" customFormat="1" ht="33">
      <c r="A162" s="47" t="s">
        <v>96</v>
      </c>
      <c r="B162" s="47">
        <f>IF($E162="","",SUBTOTAL(3,$E$9:E162))</f>
        <v>140</v>
      </c>
      <c r="C162" s="47" t="str">
        <f t="shared" si="6"/>
        <v>N15.140</v>
      </c>
      <c r="D162" s="47" t="s">
        <v>462</v>
      </c>
      <c r="E162" s="43" t="s">
        <v>133</v>
      </c>
      <c r="F162" s="47" t="s">
        <v>3</v>
      </c>
      <c r="G162" s="47"/>
      <c r="H162" s="47"/>
      <c r="I162" s="47"/>
      <c r="J162" s="72"/>
      <c r="K162" s="72"/>
      <c r="L162" s="72"/>
      <c r="M162" s="72"/>
      <c r="N162" s="72"/>
    </row>
    <row r="163" spans="1:16" s="40" customFormat="1" ht="49.5">
      <c r="A163" s="47" t="s">
        <v>96</v>
      </c>
      <c r="B163" s="47">
        <f>IF($E163="","",SUBTOTAL(3,$E$9:E163))</f>
        <v>141</v>
      </c>
      <c r="C163" s="47" t="str">
        <f t="shared" si="6"/>
        <v>N15.141</v>
      </c>
      <c r="D163" s="47" t="s">
        <v>463</v>
      </c>
      <c r="E163" s="43" t="s">
        <v>270</v>
      </c>
      <c r="F163" s="47" t="s">
        <v>3</v>
      </c>
      <c r="G163" s="47"/>
      <c r="H163" s="47"/>
      <c r="I163" s="47"/>
      <c r="J163" s="72"/>
      <c r="K163" s="72"/>
      <c r="L163" s="72"/>
      <c r="M163" s="72"/>
      <c r="N163" s="72"/>
    </row>
    <row r="164" spans="1:16" s="58" customFormat="1" ht="63">
      <c r="A164" s="51"/>
      <c r="B164" s="52" t="s">
        <v>107</v>
      </c>
      <c r="C164" s="253" t="s">
        <v>464</v>
      </c>
      <c r="D164" s="54"/>
      <c r="E164" s="55"/>
      <c r="F164" s="56"/>
      <c r="G164" s="56"/>
      <c r="H164" s="56"/>
      <c r="I164" s="56"/>
      <c r="J164" s="230"/>
      <c r="K164" s="230"/>
      <c r="L164" s="230"/>
      <c r="M164" s="230"/>
      <c r="N164" s="230"/>
    </row>
    <row r="165" spans="1:16" s="58" customFormat="1" ht="16.5">
      <c r="A165" s="51" t="s">
        <v>107</v>
      </c>
      <c r="B165" s="47">
        <f>IF($E165="","",SUBTOTAL(3,$E$9:E165))</f>
        <v>142</v>
      </c>
      <c r="C165" s="47" t="str">
        <f t="shared" si="6"/>
        <v>N16.142</v>
      </c>
      <c r="D165" s="54"/>
      <c r="E165" s="2" t="s">
        <v>465</v>
      </c>
      <c r="F165" s="56"/>
      <c r="G165" s="56"/>
      <c r="H165" s="56"/>
      <c r="I165" s="56"/>
      <c r="J165" s="230"/>
      <c r="K165" s="230"/>
      <c r="L165" s="230"/>
      <c r="M165" s="230"/>
      <c r="N165" s="230"/>
      <c r="P165" s="93" t="s">
        <v>466</v>
      </c>
    </row>
    <row r="166" spans="1:16" s="58" customFormat="1" ht="16.5">
      <c r="A166" s="51" t="s">
        <v>107</v>
      </c>
      <c r="B166" s="47">
        <f>IF($E166="","",SUBTOTAL(3,$E$9:E166))</f>
        <v>143</v>
      </c>
      <c r="C166" s="47" t="str">
        <f t="shared" si="6"/>
        <v>N16.143</v>
      </c>
      <c r="D166" s="54"/>
      <c r="E166" s="55" t="s">
        <v>465</v>
      </c>
      <c r="F166" s="56"/>
      <c r="G166" s="56"/>
      <c r="H166" s="56"/>
      <c r="I166" s="56"/>
      <c r="J166" s="230"/>
      <c r="K166" s="230"/>
      <c r="L166" s="230"/>
      <c r="M166" s="230"/>
      <c r="N166" s="230"/>
    </row>
    <row r="167" spans="1:16" s="58" customFormat="1" ht="16.5">
      <c r="A167" s="51" t="s">
        <v>107</v>
      </c>
      <c r="B167" s="185">
        <f>IF($E167="","",SUBTOTAL(3,$E$9:E167))</f>
        <v>144</v>
      </c>
      <c r="C167" s="185" t="str">
        <f t="shared" si="6"/>
        <v>N16.144</v>
      </c>
      <c r="D167" s="60"/>
      <c r="E167" s="61" t="s">
        <v>465</v>
      </c>
      <c r="F167" s="62"/>
      <c r="G167" s="62"/>
      <c r="H167" s="62"/>
      <c r="I167" s="62"/>
      <c r="J167" s="254"/>
      <c r="K167" s="254"/>
      <c r="L167" s="254"/>
      <c r="M167" s="254"/>
      <c r="N167" s="254"/>
    </row>
    <row r="168" spans="1:16" s="58" customFormat="1" ht="16.5">
      <c r="A168" s="54" t="s">
        <v>107</v>
      </c>
      <c r="B168" s="47">
        <f>IF($E168="","",SUBTOTAL(3,$E$9:E168))</f>
        <v>145</v>
      </c>
      <c r="C168" s="47" t="str">
        <f t="shared" si="6"/>
        <v>N16.145</v>
      </c>
      <c r="D168" s="54"/>
      <c r="E168" s="55" t="s">
        <v>467</v>
      </c>
      <c r="F168" s="56"/>
      <c r="G168" s="56"/>
      <c r="H168" s="56"/>
      <c r="I168" s="56"/>
      <c r="J168" s="230"/>
      <c r="K168" s="230"/>
      <c r="L168" s="230"/>
      <c r="M168" s="230"/>
      <c r="N168" s="230"/>
    </row>
    <row r="169" spans="1:16" s="58" customFormat="1" ht="16.5">
      <c r="A169" s="54" t="s">
        <v>107</v>
      </c>
      <c r="B169" s="47">
        <f>IF($E169="","",SUBTOTAL(3,$E$9:E169))</f>
        <v>146</v>
      </c>
      <c r="C169" s="47" t="str">
        <f t="shared" si="6"/>
        <v>N16.146</v>
      </c>
      <c r="D169" s="54"/>
      <c r="E169" s="55" t="s">
        <v>465</v>
      </c>
      <c r="F169" s="56"/>
      <c r="G169" s="56"/>
      <c r="H169" s="56"/>
      <c r="I169" s="56"/>
      <c r="J169" s="230"/>
      <c r="K169" s="230"/>
      <c r="L169" s="230"/>
      <c r="M169" s="230"/>
      <c r="N169" s="230"/>
    </row>
    <row r="170" spans="1:16" s="58" customFormat="1" ht="16.5">
      <c r="A170" s="51" t="s">
        <v>107</v>
      </c>
      <c r="B170" s="255" t="str">
        <f>IF($E170="","",SUBTOTAL(3,$E$9:E170))</f>
        <v/>
      </c>
      <c r="C170" s="255" t="str">
        <f t="shared" si="6"/>
        <v>N16.</v>
      </c>
      <c r="D170" s="51"/>
      <c r="E170" s="64"/>
      <c r="F170" s="65"/>
      <c r="G170" s="65"/>
      <c r="H170" s="65"/>
      <c r="I170" s="65"/>
      <c r="J170" s="256"/>
      <c r="K170" s="256"/>
      <c r="L170" s="256"/>
      <c r="M170" s="256"/>
      <c r="N170" s="256"/>
    </row>
    <row r="171" spans="1:16" s="58" customFormat="1" ht="16.5">
      <c r="A171" s="51" t="s">
        <v>107</v>
      </c>
      <c r="B171" s="21" t="str">
        <f>IF($E171="","",SUBTOTAL(3,$E$9:E171))</f>
        <v/>
      </c>
      <c r="C171" s="21" t="str">
        <f t="shared" si="6"/>
        <v>N16.</v>
      </c>
      <c r="D171" s="51"/>
      <c r="E171" s="64"/>
      <c r="F171" s="65"/>
      <c r="G171" s="65"/>
      <c r="H171" s="65"/>
      <c r="I171" s="65"/>
      <c r="J171" s="256"/>
      <c r="K171" s="256"/>
      <c r="L171" s="256"/>
      <c r="M171" s="256"/>
      <c r="N171" s="256"/>
    </row>
    <row r="172" spans="1:16" s="58" customFormat="1" ht="16.5">
      <c r="A172" s="51" t="s">
        <v>107</v>
      </c>
      <c r="B172" s="21" t="str">
        <f>IF($E172="","",SUBTOTAL(3,$E$9:E172))</f>
        <v/>
      </c>
      <c r="C172" s="21" t="str">
        <f t="shared" si="6"/>
        <v>N16.</v>
      </c>
      <c r="D172" s="51"/>
      <c r="E172" s="64"/>
      <c r="F172" s="65"/>
      <c r="G172" s="65"/>
      <c r="H172" s="65"/>
      <c r="I172" s="65"/>
      <c r="J172" s="256"/>
      <c r="K172" s="256"/>
      <c r="L172" s="256"/>
      <c r="M172" s="256"/>
      <c r="N172" s="256"/>
    </row>
    <row r="173" spans="1:16" s="58" customFormat="1" ht="16.5">
      <c r="A173" s="51" t="s">
        <v>107</v>
      </c>
      <c r="B173" s="21" t="str">
        <f>IF($E173="","",SUBTOTAL(3,$E$9:E173))</f>
        <v/>
      </c>
      <c r="C173" s="21" t="str">
        <f t="shared" si="6"/>
        <v>N16.</v>
      </c>
      <c r="D173" s="51"/>
      <c r="E173" s="64"/>
      <c r="F173" s="65"/>
      <c r="G173" s="65"/>
      <c r="H173" s="65"/>
      <c r="I173" s="65"/>
      <c r="J173" s="256"/>
      <c r="K173" s="256"/>
      <c r="L173" s="256"/>
      <c r="M173" s="256"/>
      <c r="N173" s="256"/>
    </row>
    <row r="174" spans="1:16" s="58" customFormat="1" ht="16.5">
      <c r="A174" s="51"/>
      <c r="B174" s="51"/>
      <c r="C174" s="51"/>
      <c r="D174" s="51"/>
      <c r="E174" s="64"/>
      <c r="F174" s="65"/>
      <c r="G174" s="65"/>
      <c r="H174" s="65"/>
      <c r="I174" s="65"/>
      <c r="J174" s="256"/>
      <c r="K174" s="649" t="s">
        <v>1003</v>
      </c>
      <c r="L174" s="649"/>
      <c r="M174" s="649"/>
      <c r="N174" s="649"/>
      <c r="O174" s="66"/>
    </row>
    <row r="175" spans="1:16" s="58" customFormat="1">
      <c r="A175" s="51"/>
      <c r="B175" s="51"/>
      <c r="C175" s="51"/>
      <c r="D175" s="51"/>
      <c r="E175" s="64"/>
      <c r="F175" s="65"/>
      <c r="G175" s="65"/>
      <c r="H175" s="65"/>
      <c r="I175" s="65"/>
      <c r="J175" s="256"/>
      <c r="K175" s="256"/>
      <c r="L175" s="256"/>
      <c r="M175" s="256"/>
      <c r="N175" s="256"/>
    </row>
    <row r="176" spans="1:16" s="58" customFormat="1">
      <c r="A176" s="51"/>
      <c r="B176" s="51"/>
      <c r="C176" s="51"/>
      <c r="D176" s="51"/>
      <c r="E176" s="64"/>
      <c r="F176" s="65"/>
      <c r="G176" s="65"/>
      <c r="H176" s="65"/>
      <c r="I176" s="65"/>
      <c r="J176" s="256"/>
      <c r="K176" s="256"/>
      <c r="L176" s="256"/>
      <c r="M176" s="256"/>
      <c r="N176" s="256"/>
    </row>
    <row r="177" spans="1:14" s="58" customFormat="1">
      <c r="A177" s="51"/>
      <c r="B177" s="51"/>
      <c r="C177" s="51"/>
      <c r="D177" s="51"/>
      <c r="E177" s="64"/>
      <c r="F177" s="65"/>
      <c r="G177" s="65"/>
      <c r="H177" s="65"/>
      <c r="I177" s="65"/>
      <c r="J177" s="256"/>
      <c r="K177" s="256"/>
      <c r="L177" s="256"/>
      <c r="M177" s="256"/>
      <c r="N177" s="256"/>
    </row>
    <row r="178" spans="1:14" s="58" customFormat="1">
      <c r="A178" s="51"/>
      <c r="B178" s="51"/>
      <c r="C178" s="51"/>
      <c r="D178" s="51"/>
      <c r="E178" s="64"/>
      <c r="F178" s="65"/>
      <c r="G178" s="65"/>
      <c r="H178" s="65"/>
      <c r="I178" s="65"/>
      <c r="J178" s="256"/>
      <c r="K178" s="256"/>
      <c r="L178" s="256"/>
      <c r="M178" s="256"/>
      <c r="N178" s="256"/>
    </row>
    <row r="179" spans="1:14" s="58" customFormat="1">
      <c r="A179" s="51"/>
      <c r="B179" s="51"/>
      <c r="C179" s="51"/>
      <c r="D179" s="51"/>
      <c r="E179" s="64"/>
      <c r="F179" s="65"/>
      <c r="G179" s="65"/>
      <c r="H179" s="65"/>
      <c r="I179" s="65"/>
      <c r="J179" s="256"/>
      <c r="K179" s="256"/>
      <c r="L179" s="256"/>
      <c r="M179" s="256"/>
      <c r="N179" s="256"/>
    </row>
    <row r="180" spans="1:14" s="58" customFormat="1">
      <c r="A180" s="51"/>
      <c r="B180" s="51"/>
      <c r="C180" s="51"/>
      <c r="D180" s="51"/>
      <c r="E180" s="64"/>
      <c r="F180" s="65"/>
      <c r="G180" s="65"/>
      <c r="H180" s="65"/>
      <c r="I180" s="65"/>
      <c r="J180" s="256"/>
      <c r="K180" s="256"/>
      <c r="L180" s="256"/>
      <c r="M180" s="256"/>
      <c r="N180" s="256"/>
    </row>
    <row r="181" spans="1:14" s="58" customFormat="1">
      <c r="A181" s="51"/>
      <c r="B181" s="51"/>
      <c r="C181" s="51"/>
      <c r="D181" s="51"/>
      <c r="E181" s="64"/>
      <c r="F181" s="65"/>
      <c r="G181" s="65"/>
      <c r="H181" s="65"/>
      <c r="I181" s="65"/>
      <c r="J181" s="256"/>
      <c r="K181" s="256"/>
      <c r="L181" s="256"/>
      <c r="M181" s="256"/>
      <c r="N181" s="256"/>
    </row>
    <row r="182" spans="1:14" s="58" customFormat="1">
      <c r="A182" s="51"/>
      <c r="B182" s="51"/>
      <c r="C182" s="51"/>
      <c r="D182" s="51"/>
      <c r="E182" s="64"/>
      <c r="F182" s="65"/>
      <c r="G182" s="65"/>
      <c r="H182" s="65"/>
      <c r="I182" s="65"/>
      <c r="J182" s="256"/>
      <c r="K182" s="256"/>
      <c r="L182" s="256"/>
      <c r="M182" s="256"/>
      <c r="N182" s="256"/>
    </row>
    <row r="183" spans="1:14" s="58" customFormat="1">
      <c r="A183" s="51"/>
      <c r="B183" s="51"/>
      <c r="C183" s="51"/>
      <c r="D183" s="51"/>
      <c r="E183" s="64"/>
      <c r="F183" s="65"/>
      <c r="G183" s="65"/>
      <c r="H183" s="65"/>
      <c r="I183" s="65"/>
      <c r="J183" s="256"/>
      <c r="K183" s="256"/>
      <c r="L183" s="256"/>
      <c r="M183" s="256"/>
      <c r="N183" s="256"/>
    </row>
    <row r="184" spans="1:14" s="58" customFormat="1">
      <c r="A184" s="51"/>
      <c r="B184" s="51"/>
      <c r="C184" s="51"/>
      <c r="D184" s="51"/>
      <c r="E184" s="64"/>
      <c r="F184" s="65"/>
      <c r="G184" s="65"/>
      <c r="H184" s="65"/>
      <c r="I184" s="65"/>
      <c r="J184" s="256"/>
      <c r="K184" s="256"/>
      <c r="L184" s="256"/>
      <c r="M184" s="256"/>
      <c r="N184" s="256"/>
    </row>
    <row r="185" spans="1:14" s="58" customFormat="1">
      <c r="A185" s="51"/>
      <c r="B185" s="51"/>
      <c r="C185" s="51"/>
      <c r="D185" s="51"/>
      <c r="E185" s="64"/>
      <c r="F185" s="65"/>
      <c r="G185" s="65"/>
      <c r="H185" s="65"/>
      <c r="I185" s="65"/>
      <c r="J185" s="256"/>
      <c r="K185" s="256"/>
      <c r="L185" s="256"/>
      <c r="M185" s="256"/>
      <c r="N185" s="256"/>
    </row>
    <row r="186" spans="1:14" s="58" customFormat="1">
      <c r="A186" s="51"/>
      <c r="B186" s="51"/>
      <c r="C186" s="51"/>
      <c r="D186" s="51"/>
      <c r="E186" s="64"/>
      <c r="F186" s="65"/>
      <c r="G186" s="65"/>
      <c r="H186" s="65"/>
      <c r="I186" s="65"/>
      <c r="J186" s="256"/>
      <c r="K186" s="256"/>
      <c r="L186" s="256"/>
      <c r="M186" s="256"/>
      <c r="N186" s="256"/>
    </row>
    <row r="187" spans="1:14" s="58" customFormat="1">
      <c r="A187" s="51"/>
      <c r="B187" s="51"/>
      <c r="C187" s="51"/>
      <c r="D187" s="51"/>
      <c r="E187" s="64"/>
      <c r="F187" s="65"/>
      <c r="G187" s="65"/>
      <c r="H187" s="65"/>
      <c r="I187" s="65"/>
      <c r="J187" s="256"/>
      <c r="K187" s="256"/>
      <c r="L187" s="256"/>
      <c r="M187" s="256"/>
      <c r="N187" s="256"/>
    </row>
    <row r="188" spans="1:14" s="58" customFormat="1">
      <c r="A188" s="51"/>
      <c r="B188" s="51"/>
      <c r="C188" s="51"/>
      <c r="D188" s="51"/>
      <c r="E188" s="64"/>
      <c r="F188" s="65"/>
      <c r="G188" s="65"/>
      <c r="H188" s="65"/>
      <c r="I188" s="65"/>
      <c r="J188" s="256"/>
      <c r="K188" s="256"/>
      <c r="L188" s="256"/>
      <c r="M188" s="256"/>
      <c r="N188" s="256"/>
    </row>
    <row r="189" spans="1:14" s="58" customFormat="1">
      <c r="A189" s="51"/>
      <c r="B189" s="51"/>
      <c r="C189" s="51"/>
      <c r="D189" s="51"/>
      <c r="E189" s="64"/>
      <c r="F189" s="65"/>
      <c r="G189" s="65"/>
      <c r="H189" s="65"/>
      <c r="I189" s="65"/>
      <c r="J189" s="256"/>
      <c r="K189" s="256"/>
      <c r="L189" s="256"/>
      <c r="M189" s="256"/>
      <c r="N189" s="256"/>
    </row>
    <row r="190" spans="1:14" s="58" customFormat="1">
      <c r="A190" s="51"/>
      <c r="B190" s="51"/>
      <c r="C190" s="51"/>
      <c r="D190" s="51"/>
      <c r="E190" s="64"/>
      <c r="F190" s="65"/>
      <c r="G190" s="65"/>
      <c r="H190" s="65"/>
      <c r="I190" s="65"/>
      <c r="J190" s="256"/>
      <c r="K190" s="256"/>
      <c r="L190" s="256"/>
      <c r="M190" s="256"/>
      <c r="N190" s="256"/>
    </row>
    <row r="191" spans="1:14" s="58" customFormat="1">
      <c r="A191" s="51"/>
      <c r="B191" s="51"/>
      <c r="C191" s="51"/>
      <c r="D191" s="51"/>
      <c r="E191" s="64"/>
      <c r="F191" s="65"/>
      <c r="G191" s="65"/>
      <c r="H191" s="65"/>
      <c r="I191" s="65"/>
      <c r="J191" s="256"/>
      <c r="K191" s="256"/>
      <c r="L191" s="256"/>
      <c r="M191" s="256"/>
      <c r="N191" s="256"/>
    </row>
    <row r="192" spans="1:14" s="58" customFormat="1">
      <c r="A192" s="51"/>
      <c r="B192" s="51"/>
      <c r="C192" s="51"/>
      <c r="D192" s="51"/>
      <c r="E192" s="64"/>
      <c r="F192" s="65"/>
      <c r="G192" s="65"/>
      <c r="H192" s="65"/>
      <c r="I192" s="65"/>
      <c r="J192" s="256"/>
      <c r="K192" s="256"/>
      <c r="L192" s="256"/>
      <c r="M192" s="256"/>
      <c r="N192" s="256"/>
    </row>
    <row r="193" spans="1:14" s="58" customFormat="1">
      <c r="A193" s="51"/>
      <c r="B193" s="51"/>
      <c r="C193" s="51"/>
      <c r="D193" s="51"/>
      <c r="E193" s="64"/>
      <c r="F193" s="65"/>
      <c r="G193" s="65"/>
      <c r="H193" s="65"/>
      <c r="I193" s="65"/>
      <c r="J193" s="256"/>
      <c r="K193" s="256"/>
      <c r="L193" s="256"/>
      <c r="M193" s="256"/>
      <c r="N193" s="256"/>
    </row>
    <row r="194" spans="1:14" s="58" customFormat="1">
      <c r="A194" s="51"/>
      <c r="B194" s="51"/>
      <c r="C194" s="51"/>
      <c r="D194" s="51"/>
      <c r="E194" s="64"/>
      <c r="F194" s="65"/>
      <c r="G194" s="65"/>
      <c r="H194" s="65"/>
      <c r="I194" s="65"/>
      <c r="J194" s="256"/>
      <c r="K194" s="256"/>
      <c r="L194" s="256"/>
      <c r="M194" s="256"/>
      <c r="N194" s="256"/>
    </row>
    <row r="195" spans="1:14" s="58" customFormat="1">
      <c r="A195" s="51"/>
      <c r="B195" s="51"/>
      <c r="C195" s="51"/>
      <c r="D195" s="51"/>
      <c r="E195" s="64"/>
      <c r="F195" s="65"/>
      <c r="G195" s="65"/>
      <c r="H195" s="65"/>
      <c r="I195" s="65"/>
      <c r="J195" s="256"/>
      <c r="K195" s="256"/>
      <c r="L195" s="256"/>
      <c r="M195" s="256"/>
      <c r="N195" s="256"/>
    </row>
    <row r="196" spans="1:14" s="58" customFormat="1">
      <c r="A196" s="51"/>
      <c r="B196" s="51"/>
      <c r="C196" s="51"/>
      <c r="D196" s="51"/>
      <c r="E196" s="64"/>
      <c r="F196" s="65"/>
      <c r="G196" s="65"/>
      <c r="H196" s="65"/>
      <c r="I196" s="65"/>
      <c r="J196" s="256"/>
      <c r="K196" s="256"/>
      <c r="L196" s="256"/>
      <c r="M196" s="256"/>
      <c r="N196" s="256"/>
    </row>
    <row r="197" spans="1:14" s="58" customFormat="1">
      <c r="A197" s="51"/>
      <c r="B197" s="51"/>
      <c r="C197" s="51"/>
      <c r="D197" s="51"/>
      <c r="E197" s="64"/>
      <c r="F197" s="65"/>
      <c r="G197" s="65"/>
      <c r="H197" s="65"/>
      <c r="I197" s="65"/>
      <c r="J197" s="256"/>
      <c r="K197" s="256"/>
      <c r="L197" s="256"/>
      <c r="M197" s="256"/>
      <c r="N197" s="256"/>
    </row>
    <row r="198" spans="1:14" s="58" customFormat="1">
      <c r="A198" s="51"/>
      <c r="B198" s="51"/>
      <c r="C198" s="51"/>
      <c r="D198" s="51"/>
      <c r="E198" s="64"/>
      <c r="F198" s="65"/>
      <c r="G198" s="65"/>
      <c r="H198" s="65"/>
      <c r="I198" s="65"/>
      <c r="J198" s="256"/>
      <c r="K198" s="256"/>
      <c r="L198" s="256"/>
      <c r="M198" s="256"/>
      <c r="N198" s="256"/>
    </row>
    <row r="199" spans="1:14" s="58" customFormat="1">
      <c r="A199" s="51"/>
      <c r="B199" s="51"/>
      <c r="C199" s="51"/>
      <c r="D199" s="51"/>
      <c r="E199" s="64"/>
      <c r="F199" s="65"/>
      <c r="G199" s="65"/>
      <c r="H199" s="65"/>
      <c r="I199" s="65"/>
      <c r="J199" s="256"/>
      <c r="K199" s="256"/>
      <c r="L199" s="256"/>
      <c r="M199" s="256"/>
      <c r="N199" s="256"/>
    </row>
    <row r="200" spans="1:14" s="58" customFormat="1">
      <c r="A200" s="51"/>
      <c r="B200" s="51"/>
      <c r="C200" s="51"/>
      <c r="D200" s="51"/>
      <c r="E200" s="64"/>
      <c r="F200" s="65"/>
      <c r="G200" s="65"/>
      <c r="H200" s="65"/>
      <c r="I200" s="65"/>
      <c r="J200" s="256"/>
      <c r="K200" s="256"/>
      <c r="L200" s="256"/>
      <c r="M200" s="256"/>
      <c r="N200" s="256"/>
    </row>
    <row r="201" spans="1:14" s="58" customFormat="1">
      <c r="A201" s="51"/>
      <c r="B201" s="51"/>
      <c r="C201" s="51"/>
      <c r="D201" s="51"/>
      <c r="E201" s="64"/>
      <c r="F201" s="65"/>
      <c r="G201" s="65"/>
      <c r="H201" s="65"/>
      <c r="I201" s="65"/>
      <c r="J201" s="256"/>
      <c r="K201" s="256"/>
      <c r="L201" s="256"/>
      <c r="M201" s="256"/>
      <c r="N201" s="256"/>
    </row>
    <row r="202" spans="1:14" s="58" customFormat="1">
      <c r="A202" s="51"/>
      <c r="B202" s="51"/>
      <c r="C202" s="51"/>
      <c r="D202" s="51"/>
      <c r="E202" s="64"/>
      <c r="F202" s="65"/>
      <c r="G202" s="65"/>
      <c r="H202" s="65"/>
      <c r="I202" s="65"/>
      <c r="J202" s="256"/>
      <c r="K202" s="256"/>
      <c r="L202" s="256"/>
      <c r="M202" s="256"/>
      <c r="N202" s="256"/>
    </row>
    <row r="203" spans="1:14" s="58" customFormat="1">
      <c r="A203" s="51"/>
      <c r="B203" s="51"/>
      <c r="C203" s="51"/>
      <c r="D203" s="51"/>
      <c r="E203" s="64"/>
      <c r="F203" s="65"/>
      <c r="G203" s="65"/>
      <c r="H203" s="65"/>
      <c r="I203" s="65"/>
      <c r="J203" s="256"/>
      <c r="K203" s="256"/>
      <c r="L203" s="256"/>
      <c r="M203" s="256"/>
      <c r="N203" s="256"/>
    </row>
    <row r="204" spans="1:14" s="58" customFormat="1">
      <c r="A204" s="51"/>
      <c r="B204" s="51"/>
      <c r="C204" s="51"/>
      <c r="D204" s="51"/>
      <c r="E204" s="64"/>
      <c r="F204" s="65"/>
      <c r="G204" s="65"/>
      <c r="H204" s="65"/>
      <c r="I204" s="65"/>
      <c r="J204" s="256"/>
      <c r="K204" s="256"/>
      <c r="L204" s="256"/>
      <c r="M204" s="256"/>
      <c r="N204" s="256"/>
    </row>
    <row r="205" spans="1:14" s="58" customFormat="1">
      <c r="A205" s="51"/>
      <c r="B205" s="51"/>
      <c r="C205" s="51"/>
      <c r="D205" s="51"/>
      <c r="E205" s="64"/>
      <c r="F205" s="65"/>
      <c r="G205" s="65"/>
      <c r="H205" s="65"/>
      <c r="I205" s="65"/>
      <c r="J205" s="256"/>
      <c r="K205" s="256"/>
      <c r="L205" s="256"/>
      <c r="M205" s="256"/>
      <c r="N205" s="256"/>
    </row>
    <row r="206" spans="1:14" s="58" customFormat="1">
      <c r="A206" s="51"/>
      <c r="B206" s="51"/>
      <c r="C206" s="51"/>
      <c r="D206" s="51"/>
      <c r="E206" s="64"/>
      <c r="F206" s="65"/>
      <c r="G206" s="65"/>
      <c r="H206" s="65"/>
      <c r="I206" s="65"/>
      <c r="J206" s="256"/>
      <c r="K206" s="256"/>
      <c r="L206" s="256"/>
      <c r="M206" s="256"/>
      <c r="N206" s="256"/>
    </row>
    <row r="207" spans="1:14" s="58" customFormat="1">
      <c r="A207" s="51"/>
      <c r="B207" s="51"/>
      <c r="C207" s="51"/>
      <c r="D207" s="51"/>
      <c r="E207" s="64"/>
      <c r="F207" s="65"/>
      <c r="G207" s="65"/>
      <c r="H207" s="65"/>
      <c r="I207" s="65"/>
      <c r="J207" s="256"/>
      <c r="K207" s="256"/>
      <c r="L207" s="256"/>
      <c r="M207" s="256"/>
      <c r="N207" s="256"/>
    </row>
    <row r="208" spans="1:14" s="58" customFormat="1">
      <c r="A208" s="51"/>
      <c r="B208" s="51"/>
      <c r="C208" s="51"/>
      <c r="D208" s="51"/>
      <c r="E208" s="64"/>
      <c r="F208" s="65"/>
      <c r="G208" s="65"/>
      <c r="H208" s="65"/>
      <c r="I208" s="65"/>
      <c r="J208" s="256"/>
      <c r="K208" s="256"/>
      <c r="L208" s="256"/>
      <c r="M208" s="256"/>
      <c r="N208" s="256"/>
    </row>
    <row r="209" spans="1:14" s="58" customFormat="1">
      <c r="A209" s="51"/>
      <c r="B209" s="51"/>
      <c r="C209" s="51"/>
      <c r="D209" s="51"/>
      <c r="E209" s="64"/>
      <c r="F209" s="65"/>
      <c r="G209" s="65"/>
      <c r="H209" s="65"/>
      <c r="I209" s="65"/>
      <c r="J209" s="256"/>
      <c r="K209" s="256"/>
      <c r="L209" s="256"/>
      <c r="M209" s="256"/>
      <c r="N209" s="256"/>
    </row>
    <row r="210" spans="1:14" s="58" customFormat="1">
      <c r="A210" s="51"/>
      <c r="B210" s="51"/>
      <c r="C210" s="51"/>
      <c r="D210" s="51"/>
      <c r="E210" s="64"/>
      <c r="F210" s="65"/>
      <c r="G210" s="65"/>
      <c r="H210" s="65"/>
      <c r="I210" s="65"/>
      <c r="J210" s="256"/>
      <c r="K210" s="256"/>
      <c r="L210" s="256"/>
      <c r="M210" s="256"/>
      <c r="N210" s="256"/>
    </row>
    <row r="211" spans="1:14" s="58" customFormat="1">
      <c r="A211" s="51"/>
      <c r="B211" s="51"/>
      <c r="C211" s="51"/>
      <c r="D211" s="51"/>
      <c r="E211" s="64"/>
      <c r="F211" s="65"/>
      <c r="G211" s="65"/>
      <c r="H211" s="65"/>
      <c r="I211" s="65"/>
      <c r="J211" s="256"/>
      <c r="K211" s="256"/>
      <c r="L211" s="256"/>
      <c r="M211" s="256"/>
      <c r="N211" s="256"/>
    </row>
    <row r="212" spans="1:14" s="58" customFormat="1">
      <c r="A212" s="51"/>
      <c r="B212" s="51"/>
      <c r="C212" s="51"/>
      <c r="D212" s="51"/>
      <c r="E212" s="64"/>
      <c r="F212" s="65"/>
      <c r="G212" s="65"/>
      <c r="H212" s="65"/>
      <c r="I212" s="65"/>
      <c r="J212" s="256"/>
      <c r="K212" s="256"/>
      <c r="L212" s="256"/>
      <c r="M212" s="256"/>
      <c r="N212" s="256"/>
    </row>
    <row r="213" spans="1:14" s="58" customFormat="1">
      <c r="A213" s="51"/>
      <c r="B213" s="51"/>
      <c r="C213" s="51"/>
      <c r="D213" s="51"/>
      <c r="E213" s="64"/>
      <c r="F213" s="65"/>
      <c r="G213" s="65"/>
      <c r="H213" s="65"/>
      <c r="I213" s="65"/>
      <c r="J213" s="256"/>
      <c r="K213" s="256"/>
      <c r="L213" s="256"/>
      <c r="M213" s="256"/>
      <c r="N213" s="256"/>
    </row>
    <row r="214" spans="1:14" s="58" customFormat="1">
      <c r="A214" s="51"/>
      <c r="B214" s="51"/>
      <c r="C214" s="51"/>
      <c r="D214" s="51"/>
      <c r="E214" s="64"/>
      <c r="F214" s="65"/>
      <c r="G214" s="65"/>
      <c r="H214" s="65"/>
      <c r="I214" s="65"/>
      <c r="J214" s="256"/>
      <c r="K214" s="256"/>
      <c r="L214" s="256"/>
      <c r="M214" s="256"/>
      <c r="N214" s="256"/>
    </row>
    <row r="215" spans="1:14" s="58" customFormat="1">
      <c r="A215" s="51"/>
      <c r="B215" s="51"/>
      <c r="C215" s="51"/>
      <c r="D215" s="51"/>
      <c r="E215" s="64"/>
      <c r="F215" s="65"/>
      <c r="G215" s="65"/>
      <c r="H215" s="65"/>
      <c r="I215" s="65"/>
      <c r="J215" s="256"/>
      <c r="K215" s="256"/>
      <c r="L215" s="256"/>
      <c r="M215" s="256"/>
      <c r="N215" s="256"/>
    </row>
    <row r="216" spans="1:14" s="58" customFormat="1">
      <c r="A216" s="51"/>
      <c r="B216" s="51"/>
      <c r="C216" s="51"/>
      <c r="D216" s="51"/>
      <c r="E216" s="64"/>
      <c r="F216" s="65"/>
      <c r="G216" s="65"/>
      <c r="H216" s="65"/>
      <c r="I216" s="65"/>
      <c r="J216" s="256"/>
      <c r="K216" s="256"/>
      <c r="L216" s="256"/>
      <c r="M216" s="256"/>
      <c r="N216" s="256"/>
    </row>
    <row r="217" spans="1:14" s="58" customFormat="1">
      <c r="A217" s="51"/>
      <c r="B217" s="51"/>
      <c r="C217" s="51"/>
      <c r="D217" s="51"/>
      <c r="E217" s="64"/>
      <c r="F217" s="65"/>
      <c r="G217" s="65"/>
      <c r="H217" s="65"/>
      <c r="I217" s="65"/>
      <c r="J217" s="256"/>
      <c r="K217" s="256"/>
      <c r="L217" s="256"/>
      <c r="M217" s="256"/>
      <c r="N217" s="256"/>
    </row>
    <row r="218" spans="1:14" s="58" customFormat="1">
      <c r="A218" s="51"/>
      <c r="B218" s="51"/>
      <c r="C218" s="51"/>
      <c r="D218" s="51"/>
      <c r="E218" s="64"/>
      <c r="F218" s="65"/>
      <c r="G218" s="65"/>
      <c r="H218" s="65"/>
      <c r="I218" s="65"/>
      <c r="J218" s="256"/>
      <c r="K218" s="256"/>
      <c r="L218" s="256"/>
      <c r="M218" s="256"/>
      <c r="N218" s="256"/>
    </row>
    <row r="219" spans="1:14" s="58" customFormat="1">
      <c r="A219" s="51"/>
      <c r="B219" s="51"/>
      <c r="C219" s="51"/>
      <c r="D219" s="51"/>
      <c r="E219" s="64"/>
      <c r="F219" s="65"/>
      <c r="G219" s="65"/>
      <c r="H219" s="65"/>
      <c r="I219" s="65"/>
      <c r="J219" s="256"/>
      <c r="K219" s="256"/>
      <c r="L219" s="256"/>
      <c r="M219" s="256"/>
      <c r="N219" s="256"/>
    </row>
    <row r="220" spans="1:14" s="58" customFormat="1">
      <c r="A220" s="51"/>
      <c r="B220" s="51"/>
      <c r="C220" s="51"/>
      <c r="D220" s="51"/>
      <c r="E220" s="64"/>
      <c r="F220" s="65"/>
      <c r="G220" s="65"/>
      <c r="H220" s="65"/>
      <c r="I220" s="65"/>
      <c r="J220" s="256"/>
      <c r="K220" s="256"/>
      <c r="L220" s="256"/>
      <c r="M220" s="256"/>
      <c r="N220" s="256"/>
    </row>
    <row r="221" spans="1:14" s="58" customFormat="1">
      <c r="A221" s="51"/>
      <c r="B221" s="51"/>
      <c r="C221" s="51"/>
      <c r="D221" s="51"/>
      <c r="E221" s="64"/>
      <c r="F221" s="65"/>
      <c r="G221" s="65"/>
      <c r="H221" s="65"/>
      <c r="I221" s="65"/>
      <c r="J221" s="256"/>
      <c r="K221" s="256"/>
      <c r="L221" s="256"/>
      <c r="M221" s="256"/>
      <c r="N221" s="256"/>
    </row>
    <row r="222" spans="1:14" s="58" customFormat="1">
      <c r="A222" s="51"/>
      <c r="B222" s="51"/>
      <c r="C222" s="51"/>
      <c r="D222" s="51"/>
      <c r="E222" s="64"/>
      <c r="F222" s="65"/>
      <c r="G222" s="65"/>
      <c r="H222" s="65"/>
      <c r="I222" s="65"/>
      <c r="J222" s="256"/>
      <c r="K222" s="256"/>
      <c r="L222" s="256"/>
      <c r="M222" s="256"/>
      <c r="N222" s="256"/>
    </row>
    <row r="223" spans="1:14" s="58" customFormat="1">
      <c r="A223" s="51"/>
      <c r="B223" s="51"/>
      <c r="C223" s="51"/>
      <c r="D223" s="51"/>
      <c r="E223" s="64"/>
      <c r="F223" s="65"/>
      <c r="G223" s="65"/>
      <c r="H223" s="65"/>
      <c r="I223" s="65"/>
      <c r="J223" s="256"/>
      <c r="K223" s="256"/>
      <c r="L223" s="256"/>
      <c r="M223" s="256"/>
      <c r="N223" s="256"/>
    </row>
    <row r="224" spans="1:14" s="58" customFormat="1">
      <c r="A224" s="51"/>
      <c r="B224" s="51"/>
      <c r="C224" s="51"/>
      <c r="D224" s="51"/>
      <c r="E224" s="64"/>
      <c r="F224" s="65"/>
      <c r="G224" s="65"/>
      <c r="H224" s="65"/>
      <c r="I224" s="65"/>
      <c r="J224" s="256"/>
      <c r="K224" s="256"/>
      <c r="L224" s="256"/>
      <c r="M224" s="256"/>
      <c r="N224" s="256"/>
    </row>
    <row r="225" spans="1:14" s="58" customFormat="1">
      <c r="A225" s="51"/>
      <c r="B225" s="51"/>
      <c r="C225" s="51"/>
      <c r="D225" s="51"/>
      <c r="E225" s="64"/>
      <c r="F225" s="65"/>
      <c r="G225" s="65"/>
      <c r="H225" s="65"/>
      <c r="I225" s="65"/>
      <c r="J225" s="256"/>
      <c r="K225" s="256"/>
      <c r="L225" s="256"/>
      <c r="M225" s="256"/>
      <c r="N225" s="256"/>
    </row>
    <row r="226" spans="1:14" s="58" customFormat="1">
      <c r="A226" s="51"/>
      <c r="B226" s="51"/>
      <c r="C226" s="51"/>
      <c r="D226" s="51"/>
      <c r="E226" s="64"/>
      <c r="F226" s="65"/>
      <c r="G226" s="65"/>
      <c r="H226" s="65"/>
      <c r="I226" s="65"/>
      <c r="J226" s="256"/>
      <c r="K226" s="256"/>
      <c r="L226" s="256"/>
      <c r="M226" s="256"/>
      <c r="N226" s="256"/>
    </row>
    <row r="227" spans="1:14" s="58" customFormat="1">
      <c r="A227" s="51"/>
      <c r="B227" s="51"/>
      <c r="C227" s="51"/>
      <c r="D227" s="51"/>
      <c r="E227" s="64"/>
      <c r="F227" s="65"/>
      <c r="G227" s="65"/>
      <c r="H227" s="65"/>
      <c r="I227" s="65"/>
      <c r="J227" s="256"/>
      <c r="K227" s="256"/>
      <c r="L227" s="256"/>
      <c r="M227" s="256"/>
      <c r="N227" s="256"/>
    </row>
    <row r="228" spans="1:14" s="58" customFormat="1">
      <c r="A228" s="51"/>
      <c r="B228" s="51"/>
      <c r="C228" s="51"/>
      <c r="D228" s="51"/>
      <c r="E228" s="64"/>
      <c r="F228" s="65"/>
      <c r="G228" s="65"/>
      <c r="H228" s="65"/>
      <c r="I228" s="65"/>
      <c r="J228" s="256"/>
      <c r="K228" s="256"/>
      <c r="L228" s="256"/>
      <c r="M228" s="256"/>
      <c r="N228" s="256"/>
    </row>
    <row r="229" spans="1:14" s="58" customFormat="1">
      <c r="A229" s="51"/>
      <c r="B229" s="51"/>
      <c r="C229" s="51"/>
      <c r="D229" s="51"/>
      <c r="E229" s="64"/>
      <c r="F229" s="65"/>
      <c r="G229" s="65"/>
      <c r="H229" s="65"/>
      <c r="I229" s="65"/>
      <c r="J229" s="256"/>
      <c r="K229" s="256"/>
      <c r="L229" s="256"/>
      <c r="M229" s="256"/>
      <c r="N229" s="256"/>
    </row>
    <row r="230" spans="1:14" s="58" customFormat="1">
      <c r="A230" s="51"/>
      <c r="B230" s="51"/>
      <c r="C230" s="51"/>
      <c r="D230" s="51"/>
      <c r="E230" s="64"/>
      <c r="F230" s="65"/>
      <c r="G230" s="65"/>
      <c r="H230" s="65"/>
      <c r="I230" s="65"/>
      <c r="J230" s="256"/>
      <c r="K230" s="256"/>
      <c r="L230" s="256"/>
      <c r="M230" s="256"/>
      <c r="N230" s="256"/>
    </row>
    <row r="231" spans="1:14" s="58" customFormat="1">
      <c r="A231" s="51"/>
      <c r="B231" s="51"/>
      <c r="C231" s="51"/>
      <c r="D231" s="51"/>
      <c r="E231" s="64"/>
      <c r="F231" s="65"/>
      <c r="G231" s="65"/>
      <c r="H231" s="65"/>
      <c r="I231" s="65"/>
      <c r="J231" s="256"/>
      <c r="K231" s="256"/>
      <c r="L231" s="256"/>
      <c r="M231" s="256"/>
      <c r="N231" s="256"/>
    </row>
    <row r="232" spans="1:14" s="58" customFormat="1">
      <c r="A232" s="51"/>
      <c r="B232" s="51"/>
      <c r="C232" s="51"/>
      <c r="D232" s="51"/>
      <c r="E232" s="64"/>
      <c r="F232" s="65"/>
      <c r="G232" s="65"/>
      <c r="H232" s="65"/>
      <c r="I232" s="65"/>
      <c r="J232" s="256"/>
      <c r="K232" s="256"/>
      <c r="L232" s="256"/>
      <c r="M232" s="256"/>
      <c r="N232" s="256"/>
    </row>
    <row r="233" spans="1:14" s="58" customFormat="1">
      <c r="A233" s="51"/>
      <c r="B233" s="51"/>
      <c r="C233" s="51"/>
      <c r="D233" s="51"/>
      <c r="E233" s="64"/>
      <c r="F233" s="65"/>
      <c r="G233" s="65"/>
      <c r="H233" s="65"/>
      <c r="I233" s="65"/>
      <c r="J233" s="256"/>
      <c r="K233" s="256"/>
      <c r="L233" s="256"/>
      <c r="M233" s="256"/>
      <c r="N233" s="256"/>
    </row>
    <row r="234" spans="1:14" s="58" customFormat="1">
      <c r="A234" s="51"/>
      <c r="B234" s="51"/>
      <c r="C234" s="51"/>
      <c r="D234" s="51"/>
      <c r="E234" s="64"/>
      <c r="F234" s="65"/>
      <c r="G234" s="65"/>
      <c r="H234" s="65"/>
      <c r="I234" s="65"/>
      <c r="J234" s="256"/>
      <c r="K234" s="256"/>
      <c r="L234" s="256"/>
      <c r="M234" s="256"/>
      <c r="N234" s="256"/>
    </row>
    <row r="235" spans="1:14" s="58" customFormat="1">
      <c r="A235" s="51"/>
      <c r="B235" s="51"/>
      <c r="C235" s="51"/>
      <c r="D235" s="51"/>
      <c r="E235" s="64"/>
      <c r="F235" s="65"/>
      <c r="G235" s="65"/>
      <c r="H235" s="65"/>
      <c r="I235" s="65"/>
      <c r="J235" s="256"/>
      <c r="K235" s="256"/>
      <c r="L235" s="256"/>
      <c r="M235" s="256"/>
      <c r="N235" s="256"/>
    </row>
    <row r="236" spans="1:14" s="58" customFormat="1">
      <c r="A236" s="51"/>
      <c r="B236" s="51"/>
      <c r="C236" s="51"/>
      <c r="D236" s="51"/>
      <c r="E236" s="64"/>
      <c r="F236" s="65"/>
      <c r="G236" s="65"/>
      <c r="H236" s="65"/>
      <c r="I236" s="65"/>
      <c r="J236" s="256"/>
      <c r="K236" s="256"/>
      <c r="L236" s="256"/>
      <c r="M236" s="256"/>
      <c r="N236" s="256"/>
    </row>
    <row r="237" spans="1:14" s="58" customFormat="1">
      <c r="A237" s="51"/>
      <c r="B237" s="51"/>
      <c r="C237" s="51"/>
      <c r="D237" s="51"/>
      <c r="E237" s="64"/>
      <c r="F237" s="65"/>
      <c r="G237" s="65"/>
      <c r="H237" s="65"/>
      <c r="I237" s="65"/>
      <c r="J237" s="256"/>
      <c r="K237" s="256"/>
      <c r="L237" s="256"/>
      <c r="M237" s="256"/>
      <c r="N237" s="256"/>
    </row>
    <row r="238" spans="1:14" s="58" customFormat="1">
      <c r="A238" s="51"/>
      <c r="B238" s="51"/>
      <c r="C238" s="51"/>
      <c r="D238" s="51"/>
      <c r="E238" s="64"/>
      <c r="F238" s="65"/>
      <c r="G238" s="65"/>
      <c r="H238" s="65"/>
      <c r="I238" s="65"/>
      <c r="J238" s="256"/>
      <c r="K238" s="256"/>
      <c r="L238" s="256"/>
      <c r="M238" s="256"/>
      <c r="N238" s="256"/>
    </row>
    <row r="239" spans="1:14" s="58" customFormat="1">
      <c r="A239" s="51"/>
      <c r="B239" s="51"/>
      <c r="C239" s="51"/>
      <c r="D239" s="51"/>
      <c r="E239" s="64"/>
      <c r="F239" s="65"/>
      <c r="G239" s="65"/>
      <c r="H239" s="65"/>
      <c r="I239" s="65"/>
      <c r="J239" s="256"/>
      <c r="K239" s="256"/>
      <c r="L239" s="256"/>
      <c r="M239" s="256"/>
      <c r="N239" s="256"/>
    </row>
    <row r="240" spans="1:14" s="58" customFormat="1">
      <c r="A240" s="51"/>
      <c r="B240" s="51"/>
      <c r="C240" s="51"/>
      <c r="D240" s="51"/>
      <c r="E240" s="64"/>
      <c r="F240" s="65"/>
      <c r="G240" s="65"/>
      <c r="H240" s="65"/>
      <c r="I240" s="65"/>
      <c r="J240" s="256"/>
      <c r="K240" s="256"/>
      <c r="L240" s="256"/>
      <c r="M240" s="256"/>
      <c r="N240" s="256"/>
    </row>
    <row r="241" spans="1:14" s="58" customFormat="1">
      <c r="A241" s="51"/>
      <c r="B241" s="51"/>
      <c r="C241" s="51"/>
      <c r="D241" s="51"/>
      <c r="E241" s="64"/>
      <c r="F241" s="65"/>
      <c r="G241" s="65"/>
      <c r="H241" s="65"/>
      <c r="I241" s="65"/>
      <c r="J241" s="256"/>
      <c r="K241" s="256"/>
      <c r="L241" s="256"/>
      <c r="M241" s="256"/>
      <c r="N241" s="256"/>
    </row>
    <row r="242" spans="1:14" s="58" customFormat="1">
      <c r="A242" s="51"/>
      <c r="B242" s="51"/>
      <c r="C242" s="51"/>
      <c r="D242" s="51"/>
      <c r="E242" s="64"/>
      <c r="F242" s="65"/>
      <c r="G242" s="65"/>
      <c r="H242" s="65"/>
      <c r="I242" s="65"/>
      <c r="J242" s="256"/>
      <c r="K242" s="256"/>
      <c r="L242" s="256"/>
      <c r="M242" s="256"/>
      <c r="N242" s="256"/>
    </row>
    <row r="243" spans="1:14" s="58" customFormat="1">
      <c r="A243" s="51"/>
      <c r="B243" s="51"/>
      <c r="C243" s="51"/>
      <c r="D243" s="51"/>
      <c r="E243" s="64"/>
      <c r="F243" s="65"/>
      <c r="G243" s="65"/>
      <c r="H243" s="65"/>
      <c r="I243" s="65"/>
      <c r="J243" s="256"/>
      <c r="K243" s="256"/>
      <c r="L243" s="256"/>
      <c r="M243" s="256"/>
      <c r="N243" s="256"/>
    </row>
    <row r="244" spans="1:14" s="58" customFormat="1">
      <c r="A244" s="51"/>
      <c r="B244" s="51"/>
      <c r="C244" s="51"/>
      <c r="D244" s="51"/>
      <c r="E244" s="64"/>
      <c r="F244" s="65"/>
      <c r="G244" s="65"/>
      <c r="H244" s="65"/>
      <c r="I244" s="65"/>
      <c r="J244" s="256"/>
      <c r="K244" s="256"/>
      <c r="L244" s="256"/>
      <c r="M244" s="256"/>
      <c r="N244" s="256"/>
    </row>
    <row r="245" spans="1:14" s="58" customFormat="1">
      <c r="A245" s="51"/>
      <c r="B245" s="51"/>
      <c r="C245" s="51"/>
      <c r="D245" s="51"/>
      <c r="E245" s="64"/>
      <c r="F245" s="65"/>
      <c r="G245" s="65"/>
      <c r="H245" s="65"/>
      <c r="I245" s="65"/>
      <c r="J245" s="256"/>
      <c r="K245" s="256"/>
      <c r="L245" s="256"/>
      <c r="M245" s="256"/>
      <c r="N245" s="256"/>
    </row>
    <row r="246" spans="1:14" s="58" customFormat="1">
      <c r="A246" s="51"/>
      <c r="B246" s="51"/>
      <c r="C246" s="51"/>
      <c r="D246" s="51"/>
      <c r="E246" s="64"/>
      <c r="F246" s="65"/>
      <c r="G246" s="65"/>
      <c r="H246" s="65"/>
      <c r="I246" s="65"/>
      <c r="J246" s="256"/>
      <c r="K246" s="256"/>
      <c r="L246" s="256"/>
      <c r="M246" s="256"/>
      <c r="N246" s="256"/>
    </row>
    <row r="247" spans="1:14" s="58" customFormat="1">
      <c r="A247" s="51"/>
      <c r="B247" s="51"/>
      <c r="C247" s="51"/>
      <c r="D247" s="51"/>
      <c r="E247" s="64"/>
      <c r="F247" s="65"/>
      <c r="G247" s="65"/>
      <c r="H247" s="65"/>
      <c r="I247" s="65"/>
      <c r="J247" s="256"/>
      <c r="K247" s="256"/>
      <c r="L247" s="256"/>
      <c r="M247" s="256"/>
      <c r="N247" s="256"/>
    </row>
    <row r="248" spans="1:14" s="58" customFormat="1">
      <c r="A248" s="51"/>
      <c r="B248" s="51"/>
      <c r="C248" s="51"/>
      <c r="D248" s="51"/>
      <c r="E248" s="64"/>
      <c r="F248" s="65"/>
      <c r="G248" s="65"/>
      <c r="H248" s="65"/>
      <c r="I248" s="65"/>
      <c r="J248" s="256"/>
      <c r="K248" s="256"/>
      <c r="L248" s="256"/>
      <c r="M248" s="256"/>
      <c r="N248" s="256"/>
    </row>
    <row r="249" spans="1:14" s="58" customFormat="1">
      <c r="A249" s="51"/>
      <c r="B249" s="51"/>
      <c r="C249" s="51"/>
      <c r="D249" s="51"/>
      <c r="E249" s="64"/>
      <c r="F249" s="65"/>
      <c r="G249" s="65"/>
      <c r="H249" s="65"/>
      <c r="I249" s="65"/>
      <c r="J249" s="256"/>
      <c r="K249" s="256"/>
      <c r="L249" s="256"/>
      <c r="M249" s="256"/>
      <c r="N249" s="256"/>
    </row>
    <row r="250" spans="1:14" s="58" customFormat="1">
      <c r="A250" s="51"/>
      <c r="B250" s="51"/>
      <c r="C250" s="51"/>
      <c r="D250" s="51"/>
      <c r="E250" s="64"/>
      <c r="F250" s="65"/>
      <c r="G250" s="65"/>
      <c r="H250" s="65"/>
      <c r="I250" s="65"/>
      <c r="J250" s="256"/>
      <c r="K250" s="256"/>
      <c r="L250" s="256"/>
      <c r="M250" s="256"/>
      <c r="N250" s="256"/>
    </row>
    <row r="251" spans="1:14" s="58" customFormat="1">
      <c r="A251" s="51"/>
      <c r="B251" s="51"/>
      <c r="C251" s="51"/>
      <c r="D251" s="51"/>
      <c r="E251" s="64"/>
      <c r="F251" s="65"/>
      <c r="G251" s="65"/>
      <c r="H251" s="65"/>
      <c r="I251" s="65"/>
      <c r="J251" s="256"/>
      <c r="K251" s="256"/>
      <c r="L251" s="256"/>
      <c r="M251" s="256"/>
      <c r="N251" s="256"/>
    </row>
    <row r="252" spans="1:14" s="58" customFormat="1">
      <c r="A252" s="51"/>
      <c r="B252" s="51"/>
      <c r="C252" s="51"/>
      <c r="D252" s="51"/>
      <c r="E252" s="64"/>
      <c r="F252" s="65"/>
      <c r="G252" s="65"/>
      <c r="H252" s="65"/>
      <c r="I252" s="65"/>
      <c r="J252" s="256"/>
      <c r="K252" s="256"/>
      <c r="L252" s="256"/>
      <c r="M252" s="256"/>
      <c r="N252" s="256"/>
    </row>
    <row r="253" spans="1:14" s="58" customFormat="1">
      <c r="A253" s="51"/>
      <c r="B253" s="51"/>
      <c r="C253" s="51"/>
      <c r="D253" s="51"/>
      <c r="E253" s="64"/>
      <c r="F253" s="65"/>
      <c r="G253" s="65"/>
      <c r="H253" s="65"/>
      <c r="I253" s="65"/>
      <c r="J253" s="256"/>
      <c r="K253" s="256"/>
      <c r="L253" s="256"/>
      <c r="M253" s="256"/>
      <c r="N253" s="256"/>
    </row>
    <row r="254" spans="1:14" s="58" customFormat="1">
      <c r="A254" s="51"/>
      <c r="B254" s="51"/>
      <c r="C254" s="51"/>
      <c r="D254" s="51"/>
      <c r="E254" s="64"/>
      <c r="F254" s="65"/>
      <c r="G254" s="65"/>
      <c r="H254" s="65"/>
      <c r="I254" s="65"/>
      <c r="J254" s="256"/>
      <c r="K254" s="256"/>
      <c r="L254" s="256"/>
      <c r="M254" s="256"/>
      <c r="N254" s="256"/>
    </row>
    <row r="255" spans="1:14" s="58" customFormat="1">
      <c r="A255" s="51"/>
      <c r="B255" s="51"/>
      <c r="C255" s="51"/>
      <c r="D255" s="51"/>
      <c r="E255" s="64"/>
      <c r="F255" s="65"/>
      <c r="G255" s="65"/>
      <c r="H255" s="65"/>
      <c r="I255" s="65"/>
      <c r="J255" s="256"/>
      <c r="K255" s="256"/>
      <c r="L255" s="256"/>
      <c r="M255" s="256"/>
      <c r="N255" s="256"/>
    </row>
    <row r="256" spans="1:14" s="58" customFormat="1">
      <c r="A256" s="51"/>
      <c r="B256" s="51"/>
      <c r="C256" s="51"/>
      <c r="D256" s="51"/>
      <c r="E256" s="64"/>
      <c r="F256" s="65"/>
      <c r="G256" s="65"/>
      <c r="H256" s="65"/>
      <c r="I256" s="65"/>
      <c r="J256" s="256"/>
      <c r="K256" s="256"/>
      <c r="L256" s="256"/>
      <c r="M256" s="256"/>
      <c r="N256" s="256"/>
    </row>
    <row r="257" spans="1:14" s="58" customFormat="1">
      <c r="A257" s="51"/>
      <c r="B257" s="51"/>
      <c r="C257" s="51"/>
      <c r="D257" s="51"/>
      <c r="E257" s="64"/>
      <c r="F257" s="65"/>
      <c r="G257" s="65"/>
      <c r="H257" s="65"/>
      <c r="I257" s="65"/>
      <c r="J257" s="256"/>
      <c r="K257" s="256"/>
      <c r="L257" s="256"/>
      <c r="M257" s="256"/>
      <c r="N257" s="256"/>
    </row>
    <row r="258" spans="1:14" s="58" customFormat="1">
      <c r="A258" s="51"/>
      <c r="B258" s="51"/>
      <c r="C258" s="51"/>
      <c r="D258" s="51"/>
      <c r="E258" s="64"/>
      <c r="F258" s="65"/>
      <c r="G258" s="65"/>
      <c r="H258" s="65"/>
      <c r="I258" s="65"/>
      <c r="J258" s="256"/>
      <c r="K258" s="256"/>
      <c r="L258" s="256"/>
      <c r="M258" s="256"/>
      <c r="N258" s="256"/>
    </row>
    <row r="259" spans="1:14" s="58" customFormat="1">
      <c r="A259" s="51"/>
      <c r="B259" s="51"/>
      <c r="C259" s="51"/>
      <c r="D259" s="51"/>
      <c r="E259" s="64"/>
      <c r="F259" s="65"/>
      <c r="G259" s="65"/>
      <c r="H259" s="65"/>
      <c r="I259" s="65"/>
      <c r="J259" s="256"/>
      <c r="K259" s="256"/>
      <c r="L259" s="256"/>
      <c r="M259" s="256"/>
      <c r="N259" s="256"/>
    </row>
    <row r="260" spans="1:14" s="58" customFormat="1">
      <c r="A260" s="51"/>
      <c r="B260" s="51"/>
      <c r="C260" s="51"/>
      <c r="D260" s="51"/>
      <c r="E260" s="64"/>
      <c r="F260" s="65"/>
      <c r="G260" s="65"/>
      <c r="H260" s="65"/>
      <c r="I260" s="65"/>
      <c r="J260" s="256"/>
      <c r="K260" s="256"/>
      <c r="L260" s="256"/>
      <c r="M260" s="256"/>
      <c r="N260" s="256"/>
    </row>
    <row r="261" spans="1:14" s="58" customFormat="1">
      <c r="A261" s="51"/>
      <c r="B261" s="51"/>
      <c r="C261" s="51"/>
      <c r="D261" s="51"/>
      <c r="E261" s="64"/>
      <c r="F261" s="65"/>
      <c r="G261" s="65"/>
      <c r="H261" s="65"/>
      <c r="I261" s="65"/>
      <c r="J261" s="256"/>
      <c r="K261" s="256"/>
      <c r="L261" s="256"/>
      <c r="M261" s="256"/>
      <c r="N261" s="256"/>
    </row>
    <row r="262" spans="1:14" s="58" customFormat="1">
      <c r="A262" s="51"/>
      <c r="B262" s="51"/>
      <c r="C262" s="51"/>
      <c r="D262" s="51"/>
      <c r="E262" s="64"/>
      <c r="F262" s="65"/>
      <c r="G262" s="65"/>
      <c r="H262" s="65"/>
      <c r="I262" s="65"/>
      <c r="J262" s="256"/>
      <c r="K262" s="256"/>
      <c r="L262" s="256"/>
      <c r="M262" s="256"/>
      <c r="N262" s="256"/>
    </row>
    <row r="263" spans="1:14" s="58" customFormat="1">
      <c r="A263" s="51"/>
      <c r="B263" s="51"/>
      <c r="C263" s="51"/>
      <c r="D263" s="51"/>
      <c r="E263" s="64"/>
      <c r="F263" s="65"/>
      <c r="G263" s="65"/>
      <c r="H263" s="65"/>
      <c r="I263" s="65"/>
      <c r="J263" s="256"/>
      <c r="K263" s="256"/>
      <c r="L263" s="256"/>
      <c r="M263" s="256"/>
      <c r="N263" s="256"/>
    </row>
    <row r="264" spans="1:14" s="58" customFormat="1">
      <c r="A264" s="51"/>
      <c r="B264" s="51"/>
      <c r="C264" s="51"/>
      <c r="D264" s="51"/>
      <c r="E264" s="64"/>
      <c r="F264" s="65"/>
      <c r="G264" s="65"/>
      <c r="H264" s="65"/>
      <c r="I264" s="65"/>
      <c r="J264" s="256"/>
      <c r="K264" s="256"/>
      <c r="L264" s="256"/>
      <c r="M264" s="256"/>
      <c r="N264" s="256"/>
    </row>
    <row r="265" spans="1:14" s="58" customFormat="1">
      <c r="A265" s="51"/>
      <c r="B265" s="51"/>
      <c r="C265" s="51"/>
      <c r="D265" s="51"/>
      <c r="E265" s="64"/>
      <c r="F265" s="65"/>
      <c r="G265" s="65"/>
      <c r="H265" s="65"/>
      <c r="I265" s="65"/>
      <c r="J265" s="256"/>
      <c r="K265" s="256"/>
      <c r="L265" s="256"/>
      <c r="M265" s="256"/>
      <c r="N265" s="256"/>
    </row>
    <row r="266" spans="1:14" s="58" customFormat="1">
      <c r="A266" s="51"/>
      <c r="B266" s="51"/>
      <c r="C266" s="51"/>
      <c r="D266" s="51"/>
      <c r="E266" s="64"/>
      <c r="F266" s="65"/>
      <c r="G266" s="65"/>
      <c r="H266" s="65"/>
      <c r="I266" s="65"/>
      <c r="J266" s="256"/>
      <c r="K266" s="256"/>
      <c r="L266" s="256"/>
      <c r="M266" s="256"/>
      <c r="N266" s="256"/>
    </row>
    <row r="267" spans="1:14" s="58" customFormat="1">
      <c r="A267" s="51"/>
      <c r="B267" s="51"/>
      <c r="C267" s="51"/>
      <c r="D267" s="51"/>
      <c r="E267" s="64"/>
      <c r="F267" s="65"/>
      <c r="G267" s="65"/>
      <c r="H267" s="65"/>
      <c r="I267" s="65"/>
      <c r="J267" s="256"/>
      <c r="K267" s="256"/>
      <c r="L267" s="256"/>
      <c r="M267" s="256"/>
      <c r="N267" s="256"/>
    </row>
    <row r="268" spans="1:14" s="58" customFormat="1">
      <c r="A268" s="51"/>
      <c r="B268" s="51"/>
      <c r="C268" s="51"/>
      <c r="D268" s="51"/>
      <c r="E268" s="64"/>
      <c r="F268" s="65"/>
      <c r="G268" s="65"/>
      <c r="H268" s="65"/>
      <c r="I268" s="65"/>
      <c r="J268" s="256"/>
      <c r="K268" s="256"/>
      <c r="L268" s="256"/>
      <c r="M268" s="256"/>
      <c r="N268" s="256"/>
    </row>
    <row r="269" spans="1:14" s="58" customFormat="1">
      <c r="A269" s="51"/>
      <c r="B269" s="51"/>
      <c r="C269" s="51"/>
      <c r="D269" s="51"/>
      <c r="E269" s="64"/>
      <c r="F269" s="65"/>
      <c r="G269" s="65"/>
      <c r="H269" s="65"/>
      <c r="I269" s="65"/>
      <c r="J269" s="256"/>
      <c r="K269" s="256"/>
      <c r="L269" s="256"/>
      <c r="M269" s="256"/>
      <c r="N269" s="256"/>
    </row>
    <row r="270" spans="1:14" s="58" customFormat="1">
      <c r="A270" s="51"/>
      <c r="B270" s="51"/>
      <c r="C270" s="51"/>
      <c r="D270" s="51"/>
      <c r="E270" s="64"/>
      <c r="F270" s="65"/>
      <c r="G270" s="65"/>
      <c r="H270" s="65"/>
      <c r="I270" s="65"/>
      <c r="J270" s="256"/>
      <c r="K270" s="256"/>
      <c r="L270" s="256"/>
      <c r="M270" s="256"/>
      <c r="N270" s="256"/>
    </row>
    <row r="271" spans="1:14" s="58" customFormat="1">
      <c r="A271" s="51"/>
      <c r="B271" s="51"/>
      <c r="C271" s="51"/>
      <c r="D271" s="51"/>
      <c r="E271" s="64"/>
      <c r="F271" s="65"/>
      <c r="G271" s="65"/>
      <c r="H271" s="65"/>
      <c r="I271" s="65"/>
      <c r="J271" s="256"/>
      <c r="K271" s="256"/>
      <c r="L271" s="256"/>
      <c r="M271" s="256"/>
      <c r="N271" s="256"/>
    </row>
    <row r="272" spans="1:14" s="58" customFormat="1">
      <c r="A272" s="51"/>
      <c r="B272" s="51"/>
      <c r="C272" s="51"/>
      <c r="D272" s="51"/>
      <c r="E272" s="64"/>
      <c r="F272" s="65"/>
      <c r="G272" s="65"/>
      <c r="H272" s="65"/>
      <c r="I272" s="65"/>
      <c r="J272" s="256"/>
      <c r="K272" s="256"/>
      <c r="L272" s="256"/>
      <c r="M272" s="256"/>
      <c r="N272" s="256"/>
    </row>
    <row r="273" spans="1:14" s="58" customFormat="1">
      <c r="A273" s="51"/>
      <c r="B273" s="51"/>
      <c r="C273" s="51"/>
      <c r="D273" s="51"/>
      <c r="E273" s="64"/>
      <c r="F273" s="65"/>
      <c r="G273" s="65"/>
      <c r="H273" s="65"/>
      <c r="I273" s="65"/>
      <c r="J273" s="256"/>
      <c r="K273" s="256"/>
      <c r="L273" s="256"/>
      <c r="M273" s="256"/>
      <c r="N273" s="256"/>
    </row>
    <row r="274" spans="1:14" s="58" customFormat="1">
      <c r="A274" s="51"/>
      <c r="B274" s="51"/>
      <c r="C274" s="51"/>
      <c r="D274" s="51"/>
      <c r="E274" s="64"/>
      <c r="F274" s="65"/>
      <c r="G274" s="65"/>
      <c r="H274" s="65"/>
      <c r="I274" s="65"/>
      <c r="J274" s="256"/>
      <c r="K274" s="256"/>
      <c r="L274" s="256"/>
      <c r="M274" s="256"/>
      <c r="N274" s="256"/>
    </row>
    <row r="275" spans="1:14" s="58" customFormat="1">
      <c r="A275" s="51"/>
      <c r="B275" s="51"/>
      <c r="C275" s="51"/>
      <c r="D275" s="51"/>
      <c r="E275" s="64"/>
      <c r="F275" s="65"/>
      <c r="G275" s="65"/>
      <c r="H275" s="65"/>
      <c r="I275" s="65"/>
      <c r="J275" s="256"/>
      <c r="K275" s="256"/>
      <c r="L275" s="256"/>
      <c r="M275" s="256"/>
      <c r="N275" s="256"/>
    </row>
    <row r="276" spans="1:14" s="58" customFormat="1">
      <c r="A276" s="51"/>
      <c r="B276" s="51"/>
      <c r="C276" s="51"/>
      <c r="D276" s="51"/>
      <c r="E276" s="64"/>
      <c r="F276" s="65"/>
      <c r="G276" s="65"/>
      <c r="H276" s="65"/>
      <c r="I276" s="65"/>
      <c r="J276" s="256"/>
      <c r="K276" s="256"/>
      <c r="L276" s="256"/>
      <c r="M276" s="256"/>
      <c r="N276" s="256"/>
    </row>
    <row r="277" spans="1:14" s="58" customFormat="1">
      <c r="A277" s="51"/>
      <c r="B277" s="51"/>
      <c r="C277" s="51"/>
      <c r="D277" s="51"/>
      <c r="E277" s="64"/>
      <c r="F277" s="65"/>
      <c r="G277" s="65"/>
      <c r="H277" s="65"/>
      <c r="I277" s="65"/>
      <c r="J277" s="256"/>
      <c r="K277" s="256"/>
      <c r="L277" s="256"/>
      <c r="M277" s="256"/>
      <c r="N277" s="256"/>
    </row>
    <row r="278" spans="1:14" s="58" customFormat="1">
      <c r="A278" s="51"/>
      <c r="B278" s="51"/>
      <c r="C278" s="51"/>
      <c r="D278" s="51"/>
      <c r="E278" s="64"/>
      <c r="F278" s="65"/>
      <c r="G278" s="65"/>
      <c r="H278" s="65"/>
      <c r="I278" s="65"/>
      <c r="J278" s="256"/>
      <c r="K278" s="256"/>
      <c r="L278" s="256"/>
      <c r="M278" s="256"/>
      <c r="N278" s="256"/>
    </row>
    <row r="279" spans="1:14" s="58" customFormat="1">
      <c r="A279" s="51"/>
      <c r="B279" s="51"/>
      <c r="C279" s="51"/>
      <c r="D279" s="51"/>
      <c r="E279" s="64"/>
      <c r="F279" s="65"/>
      <c r="G279" s="65"/>
      <c r="H279" s="65"/>
      <c r="I279" s="65"/>
      <c r="J279" s="256"/>
      <c r="K279" s="256"/>
      <c r="L279" s="256"/>
      <c r="M279" s="256"/>
      <c r="N279" s="256"/>
    </row>
    <row r="280" spans="1:14" s="58" customFormat="1">
      <c r="A280" s="51"/>
      <c r="B280" s="51"/>
      <c r="C280" s="51"/>
      <c r="D280" s="51"/>
      <c r="E280" s="64"/>
      <c r="F280" s="65"/>
      <c r="G280" s="65"/>
      <c r="H280" s="65"/>
      <c r="I280" s="65"/>
      <c r="J280" s="256"/>
      <c r="K280" s="256"/>
      <c r="L280" s="256"/>
      <c r="M280" s="256"/>
      <c r="N280" s="256"/>
    </row>
    <row r="281" spans="1:14" s="58" customFormat="1">
      <c r="A281" s="51"/>
      <c r="B281" s="51"/>
      <c r="C281" s="51"/>
      <c r="D281" s="51"/>
      <c r="E281" s="64"/>
      <c r="F281" s="65"/>
      <c r="G281" s="65"/>
      <c r="H281" s="65"/>
      <c r="I281" s="65"/>
      <c r="J281" s="256"/>
      <c r="K281" s="256"/>
      <c r="L281" s="256"/>
      <c r="M281" s="256"/>
      <c r="N281" s="256"/>
    </row>
    <row r="282" spans="1:14" s="58" customFormat="1">
      <c r="A282" s="51"/>
      <c r="B282" s="51"/>
      <c r="C282" s="51"/>
      <c r="D282" s="51"/>
      <c r="E282" s="64"/>
      <c r="F282" s="65"/>
      <c r="G282" s="65"/>
      <c r="H282" s="65"/>
      <c r="I282" s="65"/>
      <c r="J282" s="256"/>
      <c r="K282" s="256"/>
      <c r="L282" s="256"/>
      <c r="M282" s="256"/>
      <c r="N282" s="256"/>
    </row>
    <row r="283" spans="1:14" s="58" customFormat="1">
      <c r="A283" s="51"/>
      <c r="B283" s="51"/>
      <c r="C283" s="51"/>
      <c r="D283" s="51"/>
      <c r="E283" s="64"/>
      <c r="F283" s="65"/>
      <c r="G283" s="65"/>
      <c r="H283" s="65"/>
      <c r="I283" s="65"/>
      <c r="J283" s="256"/>
      <c r="K283" s="256"/>
      <c r="L283" s="256"/>
      <c r="M283" s="256"/>
      <c r="N283" s="256"/>
    </row>
    <row r="284" spans="1:14" s="58" customFormat="1">
      <c r="A284" s="51"/>
      <c r="B284" s="51"/>
      <c r="C284" s="51"/>
      <c r="D284" s="51"/>
      <c r="E284" s="64"/>
      <c r="F284" s="65"/>
      <c r="G284" s="65"/>
      <c r="H284" s="65"/>
      <c r="I284" s="65"/>
      <c r="J284" s="256"/>
      <c r="K284" s="256"/>
      <c r="L284" s="256"/>
      <c r="M284" s="256"/>
      <c r="N284" s="256"/>
    </row>
    <row r="285" spans="1:14" s="58" customFormat="1">
      <c r="A285" s="51"/>
      <c r="B285" s="51"/>
      <c r="C285" s="51"/>
      <c r="D285" s="51"/>
      <c r="E285" s="64"/>
      <c r="F285" s="65"/>
      <c r="G285" s="65"/>
      <c r="H285" s="65"/>
      <c r="I285" s="65"/>
      <c r="J285" s="256"/>
      <c r="K285" s="256"/>
      <c r="L285" s="256"/>
      <c r="M285" s="256"/>
      <c r="N285" s="256"/>
    </row>
    <row r="286" spans="1:14" s="58" customFormat="1">
      <c r="A286" s="51"/>
      <c r="B286" s="51"/>
      <c r="C286" s="51"/>
      <c r="D286" s="51"/>
      <c r="E286" s="64"/>
      <c r="F286" s="65"/>
      <c r="G286" s="65"/>
      <c r="H286" s="65"/>
      <c r="I286" s="65"/>
      <c r="J286" s="256"/>
      <c r="K286" s="256"/>
      <c r="L286" s="256"/>
      <c r="M286" s="256"/>
      <c r="N286" s="256"/>
    </row>
    <row r="287" spans="1:14" s="58" customFormat="1">
      <c r="A287" s="51"/>
      <c r="B287" s="51"/>
      <c r="C287" s="51"/>
      <c r="D287" s="51"/>
      <c r="E287" s="64"/>
      <c r="F287" s="65"/>
      <c r="G287" s="65"/>
      <c r="H287" s="65"/>
      <c r="I287" s="65"/>
      <c r="J287" s="256"/>
      <c r="K287" s="256"/>
      <c r="L287" s="256"/>
      <c r="M287" s="256"/>
      <c r="N287" s="256"/>
    </row>
    <row r="288" spans="1:14" s="58" customFormat="1">
      <c r="A288" s="51"/>
      <c r="B288" s="51"/>
      <c r="C288" s="51"/>
      <c r="D288" s="51"/>
      <c r="E288" s="64"/>
      <c r="F288" s="65"/>
      <c r="G288" s="65"/>
      <c r="H288" s="65"/>
      <c r="I288" s="65"/>
      <c r="J288" s="256"/>
      <c r="K288" s="256"/>
      <c r="L288" s="256"/>
      <c r="M288" s="256"/>
      <c r="N288" s="256"/>
    </row>
    <row r="289" spans="1:14" s="58" customFormat="1">
      <c r="A289" s="51"/>
      <c r="B289" s="51"/>
      <c r="C289" s="51"/>
      <c r="D289" s="51"/>
      <c r="E289" s="64"/>
      <c r="F289" s="65"/>
      <c r="G289" s="65"/>
      <c r="H289" s="65"/>
      <c r="I289" s="65"/>
      <c r="J289" s="256"/>
      <c r="K289" s="256"/>
      <c r="L289" s="256"/>
      <c r="M289" s="256"/>
      <c r="N289" s="256"/>
    </row>
    <row r="290" spans="1:14" s="58" customFormat="1">
      <c r="A290" s="51"/>
      <c r="B290" s="51"/>
      <c r="C290" s="51"/>
      <c r="D290" s="51"/>
      <c r="E290" s="64"/>
      <c r="F290" s="65"/>
      <c r="G290" s="65"/>
      <c r="H290" s="65"/>
      <c r="I290" s="65"/>
      <c r="J290" s="256"/>
      <c r="K290" s="256"/>
      <c r="L290" s="256"/>
      <c r="M290" s="256"/>
      <c r="N290" s="256"/>
    </row>
    <row r="291" spans="1:14" s="58" customFormat="1">
      <c r="A291" s="51"/>
      <c r="B291" s="51"/>
      <c r="C291" s="51"/>
      <c r="D291" s="51"/>
      <c r="E291" s="64"/>
      <c r="F291" s="65"/>
      <c r="G291" s="65"/>
      <c r="H291" s="65"/>
      <c r="I291" s="65"/>
      <c r="J291" s="256"/>
      <c r="K291" s="256"/>
      <c r="L291" s="256"/>
      <c r="M291" s="256"/>
      <c r="N291" s="256"/>
    </row>
    <row r="292" spans="1:14" s="58" customFormat="1">
      <c r="A292" s="51"/>
      <c r="B292" s="51"/>
      <c r="C292" s="51"/>
      <c r="D292" s="51"/>
      <c r="E292" s="64"/>
      <c r="F292" s="65"/>
      <c r="G292" s="65"/>
      <c r="H292" s="65"/>
      <c r="I292" s="65"/>
      <c r="J292" s="256"/>
      <c r="K292" s="256"/>
      <c r="L292" s="256"/>
      <c r="M292" s="256"/>
      <c r="N292" s="256"/>
    </row>
    <row r="293" spans="1:14" s="58" customFormat="1">
      <c r="A293" s="51"/>
      <c r="B293" s="51"/>
      <c r="C293" s="51"/>
      <c r="D293" s="51"/>
      <c r="E293" s="64"/>
      <c r="F293" s="65"/>
      <c r="G293" s="65"/>
      <c r="H293" s="65"/>
      <c r="I293" s="65"/>
      <c r="J293" s="256"/>
      <c r="K293" s="256"/>
      <c r="L293" s="256"/>
      <c r="M293" s="256"/>
      <c r="N293" s="256"/>
    </row>
    <row r="294" spans="1:14" s="58" customFormat="1">
      <c r="A294" s="51"/>
      <c r="B294" s="51"/>
      <c r="C294" s="51"/>
      <c r="D294" s="51"/>
      <c r="E294" s="64"/>
      <c r="F294" s="65"/>
      <c r="G294" s="65"/>
      <c r="H294" s="65"/>
      <c r="I294" s="65"/>
      <c r="J294" s="256"/>
      <c r="K294" s="256"/>
      <c r="L294" s="256"/>
      <c r="M294" s="256"/>
      <c r="N294" s="256"/>
    </row>
    <row r="295" spans="1:14" s="58" customFormat="1">
      <c r="A295" s="51"/>
      <c r="B295" s="51"/>
      <c r="C295" s="51"/>
      <c r="D295" s="51"/>
      <c r="E295" s="64"/>
      <c r="F295" s="65"/>
      <c r="G295" s="65"/>
      <c r="H295" s="65"/>
      <c r="I295" s="65"/>
      <c r="J295" s="256"/>
      <c r="K295" s="256"/>
      <c r="L295" s="256"/>
      <c r="M295" s="256"/>
      <c r="N295" s="256"/>
    </row>
    <row r="296" spans="1:14" s="58" customFormat="1">
      <c r="A296" s="51"/>
      <c r="B296" s="51"/>
      <c r="C296" s="51"/>
      <c r="D296" s="51"/>
      <c r="E296" s="64"/>
      <c r="F296" s="65"/>
      <c r="G296" s="65"/>
      <c r="H296" s="65"/>
      <c r="I296" s="65"/>
      <c r="J296" s="256"/>
      <c r="K296" s="256"/>
      <c r="L296" s="256"/>
      <c r="M296" s="256"/>
      <c r="N296" s="256"/>
    </row>
    <row r="297" spans="1:14" s="58" customFormat="1">
      <c r="A297" s="51"/>
      <c r="B297" s="51"/>
      <c r="C297" s="51"/>
      <c r="D297" s="51"/>
      <c r="E297" s="64"/>
      <c r="F297" s="65"/>
      <c r="G297" s="65"/>
      <c r="H297" s="65"/>
      <c r="I297" s="65"/>
      <c r="J297" s="256"/>
      <c r="K297" s="256"/>
      <c r="L297" s="256"/>
      <c r="M297" s="256"/>
      <c r="N297" s="256"/>
    </row>
    <row r="298" spans="1:14" s="58" customFormat="1">
      <c r="A298" s="51"/>
      <c r="B298" s="51"/>
      <c r="C298" s="51"/>
      <c r="D298" s="51"/>
      <c r="E298" s="64"/>
      <c r="F298" s="65"/>
      <c r="G298" s="65"/>
      <c r="H298" s="65"/>
      <c r="I298" s="65"/>
      <c r="J298" s="256"/>
      <c r="K298" s="256"/>
      <c r="L298" s="256"/>
      <c r="M298" s="256"/>
      <c r="N298" s="256"/>
    </row>
    <row r="299" spans="1:14" s="58" customFormat="1">
      <c r="A299" s="51"/>
      <c r="B299" s="51"/>
      <c r="C299" s="51"/>
      <c r="D299" s="51"/>
      <c r="E299" s="64"/>
      <c r="F299" s="65"/>
      <c r="G299" s="65"/>
      <c r="H299" s="65"/>
      <c r="I299" s="65"/>
      <c r="J299" s="256"/>
      <c r="K299" s="256"/>
      <c r="L299" s="256"/>
      <c r="M299" s="256"/>
      <c r="N299" s="256"/>
    </row>
    <row r="300" spans="1:14" s="58" customFormat="1">
      <c r="A300" s="51"/>
      <c r="B300" s="51"/>
      <c r="C300" s="51"/>
      <c r="D300" s="51"/>
      <c r="E300" s="64"/>
      <c r="F300" s="65"/>
      <c r="G300" s="65"/>
      <c r="H300" s="65"/>
      <c r="I300" s="65"/>
      <c r="J300" s="256"/>
      <c r="K300" s="256"/>
      <c r="L300" s="256"/>
      <c r="M300" s="256"/>
      <c r="N300" s="256"/>
    </row>
    <row r="301" spans="1:14" s="58" customFormat="1">
      <c r="A301" s="51"/>
      <c r="B301" s="51"/>
      <c r="C301" s="51"/>
      <c r="D301" s="51"/>
      <c r="E301" s="64"/>
      <c r="F301" s="65"/>
      <c r="G301" s="65"/>
      <c r="H301" s="65"/>
      <c r="I301" s="65"/>
      <c r="J301" s="256"/>
      <c r="K301" s="256"/>
      <c r="L301" s="256"/>
      <c r="M301" s="256"/>
      <c r="N301" s="256"/>
    </row>
    <row r="302" spans="1:14" s="58" customFormat="1">
      <c r="A302" s="51"/>
      <c r="B302" s="51"/>
      <c r="C302" s="51"/>
      <c r="D302" s="51"/>
      <c r="E302" s="64"/>
      <c r="F302" s="65"/>
      <c r="G302" s="65"/>
      <c r="H302" s="65"/>
      <c r="I302" s="65"/>
      <c r="J302" s="256"/>
      <c r="K302" s="256"/>
      <c r="L302" s="256"/>
      <c r="M302" s="256"/>
      <c r="N302" s="256"/>
    </row>
    <row r="303" spans="1:14" s="58" customFormat="1">
      <c r="A303" s="51"/>
      <c r="B303" s="51"/>
      <c r="C303" s="51"/>
      <c r="D303" s="51"/>
      <c r="E303" s="64"/>
      <c r="F303" s="65"/>
      <c r="G303" s="65"/>
      <c r="H303" s="65"/>
      <c r="I303" s="65"/>
      <c r="J303" s="256"/>
      <c r="K303" s="256"/>
      <c r="L303" s="256"/>
      <c r="M303" s="256"/>
      <c r="N303" s="256"/>
    </row>
    <row r="304" spans="1:14" s="58" customFormat="1">
      <c r="A304" s="51"/>
      <c r="B304" s="51"/>
      <c r="C304" s="51"/>
      <c r="D304" s="51"/>
      <c r="E304" s="64"/>
      <c r="F304" s="65"/>
      <c r="G304" s="65"/>
      <c r="H304" s="65"/>
      <c r="I304" s="65"/>
      <c r="J304" s="256"/>
      <c r="K304" s="256"/>
      <c r="L304" s="256"/>
      <c r="M304" s="256"/>
      <c r="N304" s="256"/>
    </row>
    <row r="305" spans="1:14" s="58" customFormat="1">
      <c r="A305" s="51"/>
      <c r="B305" s="51"/>
      <c r="C305" s="51"/>
      <c r="D305" s="51"/>
      <c r="E305" s="64"/>
      <c r="F305" s="65"/>
      <c r="G305" s="65"/>
      <c r="H305" s="65"/>
      <c r="I305" s="65"/>
      <c r="J305" s="256"/>
      <c r="K305" s="256"/>
      <c r="L305" s="256"/>
      <c r="M305" s="256"/>
      <c r="N305" s="256"/>
    </row>
    <row r="306" spans="1:14" s="58" customFormat="1">
      <c r="A306" s="51"/>
      <c r="B306" s="51"/>
      <c r="C306" s="51"/>
      <c r="D306" s="51"/>
      <c r="E306" s="64"/>
      <c r="F306" s="65"/>
      <c r="G306" s="65"/>
      <c r="H306" s="65"/>
      <c r="I306" s="65"/>
      <c r="J306" s="256"/>
      <c r="K306" s="256"/>
      <c r="L306" s="256"/>
      <c r="M306" s="256"/>
      <c r="N306" s="256"/>
    </row>
    <row r="307" spans="1:14" s="58" customFormat="1">
      <c r="A307" s="51"/>
      <c r="B307" s="51"/>
      <c r="C307" s="51"/>
      <c r="D307" s="51"/>
      <c r="E307" s="64"/>
      <c r="F307" s="65"/>
      <c r="G307" s="65"/>
      <c r="H307" s="65"/>
      <c r="I307" s="65"/>
      <c r="J307" s="256"/>
      <c r="K307" s="256"/>
      <c r="L307" s="256"/>
      <c r="M307" s="256"/>
      <c r="N307" s="256"/>
    </row>
    <row r="308" spans="1:14" s="58" customFormat="1">
      <c r="A308" s="51"/>
      <c r="B308" s="51"/>
      <c r="C308" s="51"/>
      <c r="D308" s="51"/>
      <c r="E308" s="64"/>
      <c r="F308" s="65"/>
      <c r="G308" s="65"/>
      <c r="H308" s="65"/>
      <c r="I308" s="65"/>
      <c r="J308" s="256"/>
      <c r="K308" s="256"/>
      <c r="L308" s="256"/>
      <c r="M308" s="256"/>
      <c r="N308" s="256"/>
    </row>
    <row r="309" spans="1:14" s="58" customFormat="1">
      <c r="A309" s="51"/>
      <c r="B309" s="51"/>
      <c r="C309" s="51"/>
      <c r="D309" s="51"/>
      <c r="E309" s="64"/>
      <c r="F309" s="65"/>
      <c r="G309" s="65"/>
      <c r="H309" s="65"/>
      <c r="I309" s="65"/>
      <c r="J309" s="256"/>
      <c r="K309" s="256"/>
      <c r="L309" s="256"/>
      <c r="M309" s="256"/>
      <c r="N309" s="256"/>
    </row>
    <row r="310" spans="1:14" s="58" customFormat="1">
      <c r="A310" s="51"/>
      <c r="B310" s="51"/>
      <c r="C310" s="51"/>
      <c r="D310" s="51"/>
      <c r="E310" s="64"/>
      <c r="F310" s="65"/>
      <c r="G310" s="65"/>
      <c r="H310" s="65"/>
      <c r="I310" s="65"/>
      <c r="J310" s="256"/>
      <c r="K310" s="256"/>
      <c r="L310" s="256"/>
      <c r="M310" s="256"/>
      <c r="N310" s="256"/>
    </row>
    <row r="311" spans="1:14" s="58" customFormat="1">
      <c r="A311" s="51"/>
      <c r="B311" s="51"/>
      <c r="C311" s="51"/>
      <c r="D311" s="51"/>
      <c r="E311" s="64"/>
      <c r="F311" s="65"/>
      <c r="G311" s="65"/>
      <c r="H311" s="65"/>
      <c r="I311" s="65"/>
      <c r="J311" s="256"/>
      <c r="K311" s="256"/>
      <c r="L311" s="256"/>
      <c r="M311" s="256"/>
      <c r="N311" s="256"/>
    </row>
    <row r="312" spans="1:14" s="58" customFormat="1">
      <c r="A312" s="51"/>
      <c r="B312" s="51"/>
      <c r="C312" s="51"/>
      <c r="D312" s="51"/>
      <c r="E312" s="64"/>
      <c r="F312" s="65"/>
      <c r="G312" s="65"/>
      <c r="H312" s="65"/>
      <c r="I312" s="65"/>
      <c r="J312" s="256"/>
      <c r="K312" s="256"/>
      <c r="L312" s="256"/>
      <c r="M312" s="256"/>
      <c r="N312" s="256"/>
    </row>
    <row r="313" spans="1:14" s="58" customFormat="1">
      <c r="A313" s="51"/>
      <c r="B313" s="51"/>
      <c r="C313" s="51"/>
      <c r="D313" s="51"/>
      <c r="E313" s="64"/>
      <c r="F313" s="65"/>
      <c r="G313" s="65"/>
      <c r="H313" s="65"/>
      <c r="I313" s="65"/>
      <c r="J313" s="256"/>
      <c r="K313" s="256"/>
      <c r="L313" s="256"/>
      <c r="M313" s="256"/>
      <c r="N313" s="256"/>
    </row>
    <row r="314" spans="1:14" s="58" customFormat="1">
      <c r="A314" s="51"/>
      <c r="B314" s="51"/>
      <c r="C314" s="51"/>
      <c r="D314" s="51"/>
      <c r="E314" s="64"/>
      <c r="F314" s="65"/>
      <c r="G314" s="65"/>
      <c r="H314" s="65"/>
      <c r="I314" s="65"/>
      <c r="J314" s="256"/>
      <c r="K314" s="256"/>
      <c r="L314" s="256"/>
      <c r="M314" s="256"/>
      <c r="N314" s="256"/>
    </row>
    <row r="315" spans="1:14" s="58" customFormat="1">
      <c r="A315" s="51"/>
      <c r="B315" s="51"/>
      <c r="C315" s="51"/>
      <c r="D315" s="51"/>
      <c r="E315" s="64"/>
      <c r="F315" s="65"/>
      <c r="G315" s="65"/>
      <c r="H315" s="65"/>
      <c r="I315" s="65"/>
      <c r="J315" s="256"/>
      <c r="K315" s="256"/>
      <c r="L315" s="256"/>
      <c r="M315" s="256"/>
      <c r="N315" s="256"/>
    </row>
    <row r="316" spans="1:14" s="58" customFormat="1">
      <c r="A316" s="51"/>
      <c r="B316" s="51"/>
      <c r="C316" s="51"/>
      <c r="D316" s="51"/>
      <c r="E316" s="64"/>
      <c r="F316" s="65"/>
      <c r="G316" s="65"/>
      <c r="H316" s="65"/>
      <c r="I316" s="65"/>
      <c r="J316" s="256"/>
      <c r="K316" s="256"/>
      <c r="L316" s="256"/>
      <c r="M316" s="256"/>
      <c r="N316" s="256"/>
    </row>
    <row r="317" spans="1:14" s="58" customFormat="1">
      <c r="A317" s="51"/>
      <c r="B317" s="51"/>
      <c r="C317" s="51"/>
      <c r="D317" s="51"/>
      <c r="E317" s="64"/>
      <c r="F317" s="65"/>
      <c r="G317" s="65"/>
      <c r="H317" s="65"/>
      <c r="I317" s="65"/>
      <c r="J317" s="256"/>
      <c r="K317" s="256"/>
      <c r="L317" s="256"/>
      <c r="M317" s="256"/>
      <c r="N317" s="256"/>
    </row>
    <row r="318" spans="1:14" s="58" customFormat="1">
      <c r="A318" s="51"/>
      <c r="B318" s="51"/>
      <c r="C318" s="51"/>
      <c r="D318" s="51"/>
      <c r="E318" s="64"/>
      <c r="F318" s="65"/>
      <c r="G318" s="65"/>
      <c r="H318" s="65"/>
      <c r="I318" s="65"/>
      <c r="J318" s="256"/>
      <c r="K318" s="256"/>
      <c r="L318" s="256"/>
      <c r="M318" s="256"/>
      <c r="N318" s="256"/>
    </row>
    <row r="319" spans="1:14" s="58" customFormat="1">
      <c r="A319" s="51"/>
      <c r="B319" s="51"/>
      <c r="C319" s="51"/>
      <c r="D319" s="51"/>
      <c r="E319" s="64"/>
      <c r="F319" s="65"/>
      <c r="G319" s="65"/>
      <c r="H319" s="65"/>
      <c r="I319" s="65"/>
      <c r="J319" s="256"/>
      <c r="K319" s="256"/>
      <c r="L319" s="256"/>
      <c r="M319" s="256"/>
      <c r="N319" s="256"/>
    </row>
    <row r="320" spans="1:14" s="58" customFormat="1">
      <c r="A320" s="51"/>
      <c r="B320" s="51"/>
      <c r="C320" s="51"/>
      <c r="D320" s="51"/>
      <c r="E320" s="64"/>
      <c r="F320" s="65"/>
      <c r="G320" s="65"/>
      <c r="H320" s="65"/>
      <c r="I320" s="65"/>
      <c r="J320" s="256"/>
      <c r="K320" s="256"/>
      <c r="L320" s="256"/>
      <c r="M320" s="256"/>
      <c r="N320" s="256"/>
    </row>
    <row r="321" spans="1:14" s="58" customFormat="1">
      <c r="A321" s="51"/>
      <c r="B321" s="51"/>
      <c r="C321" s="51"/>
      <c r="D321" s="51"/>
      <c r="E321" s="64"/>
      <c r="F321" s="65"/>
      <c r="G321" s="65"/>
      <c r="H321" s="65"/>
      <c r="I321" s="65"/>
      <c r="J321" s="256"/>
      <c r="K321" s="256"/>
      <c r="L321" s="256"/>
      <c r="M321" s="256"/>
      <c r="N321" s="256"/>
    </row>
    <row r="322" spans="1:14" s="58" customFormat="1">
      <c r="A322" s="51"/>
      <c r="B322" s="51"/>
      <c r="C322" s="51"/>
      <c r="D322" s="51"/>
      <c r="E322" s="64"/>
      <c r="F322" s="65"/>
      <c r="G322" s="65"/>
      <c r="H322" s="65"/>
      <c r="I322" s="65"/>
      <c r="J322" s="256"/>
      <c r="K322" s="256"/>
      <c r="L322" s="256"/>
      <c r="M322" s="256"/>
      <c r="N322" s="256"/>
    </row>
    <row r="323" spans="1:14" s="58" customFormat="1">
      <c r="A323" s="51"/>
      <c r="B323" s="51"/>
      <c r="C323" s="51"/>
      <c r="D323" s="51"/>
      <c r="E323" s="64"/>
      <c r="F323" s="65"/>
      <c r="G323" s="65"/>
      <c r="H323" s="65"/>
      <c r="I323" s="65"/>
      <c r="J323" s="256"/>
      <c r="K323" s="256"/>
      <c r="L323" s="256"/>
      <c r="M323" s="256"/>
      <c r="N323" s="256"/>
    </row>
    <row r="324" spans="1:14" s="58" customFormat="1">
      <c r="A324" s="51"/>
      <c r="B324" s="51"/>
      <c r="C324" s="51"/>
      <c r="D324" s="51"/>
      <c r="E324" s="64"/>
      <c r="F324" s="65"/>
      <c r="G324" s="65"/>
      <c r="H324" s="65"/>
      <c r="I324" s="65"/>
      <c r="J324" s="256"/>
      <c r="K324" s="256"/>
      <c r="L324" s="256"/>
      <c r="M324" s="256"/>
      <c r="N324" s="256"/>
    </row>
    <row r="325" spans="1:14" s="58" customFormat="1">
      <c r="A325" s="51"/>
      <c r="B325" s="51"/>
      <c r="C325" s="51"/>
      <c r="D325" s="51"/>
      <c r="E325" s="64"/>
      <c r="F325" s="65"/>
      <c r="G325" s="65"/>
      <c r="H325" s="65"/>
      <c r="I325" s="65"/>
      <c r="J325" s="256"/>
      <c r="K325" s="256"/>
      <c r="L325" s="256"/>
      <c r="M325" s="256"/>
      <c r="N325" s="256"/>
    </row>
    <row r="326" spans="1:14" s="58" customFormat="1">
      <c r="A326" s="51"/>
      <c r="B326" s="51"/>
      <c r="C326" s="51"/>
      <c r="D326" s="51"/>
      <c r="E326" s="64"/>
      <c r="F326" s="65"/>
      <c r="G326" s="65"/>
      <c r="H326" s="65"/>
      <c r="I326" s="65"/>
      <c r="J326" s="256"/>
      <c r="K326" s="256"/>
      <c r="L326" s="256"/>
      <c r="M326" s="256"/>
      <c r="N326" s="256"/>
    </row>
    <row r="327" spans="1:14" s="58" customFormat="1">
      <c r="A327" s="51"/>
      <c r="B327" s="51"/>
      <c r="C327" s="51"/>
      <c r="D327" s="51"/>
      <c r="E327" s="64"/>
      <c r="F327" s="65"/>
      <c r="G327" s="65"/>
      <c r="H327" s="65"/>
      <c r="I327" s="65"/>
      <c r="J327" s="256"/>
      <c r="K327" s="256"/>
      <c r="L327" s="256"/>
      <c r="M327" s="256"/>
      <c r="N327" s="256"/>
    </row>
    <row r="328" spans="1:14" s="58" customFormat="1">
      <c r="A328" s="51"/>
      <c r="B328" s="51"/>
      <c r="C328" s="51"/>
      <c r="D328" s="51"/>
      <c r="E328" s="64"/>
      <c r="F328" s="65"/>
      <c r="G328" s="65"/>
      <c r="H328" s="65"/>
      <c r="I328" s="65"/>
      <c r="J328" s="256"/>
      <c r="K328" s="256"/>
      <c r="L328" s="256"/>
      <c r="M328" s="256"/>
      <c r="N328" s="256"/>
    </row>
    <row r="329" spans="1:14" s="58" customFormat="1">
      <c r="A329" s="51"/>
      <c r="B329" s="51"/>
      <c r="C329" s="51"/>
      <c r="D329" s="51"/>
      <c r="E329" s="64"/>
      <c r="F329" s="65"/>
      <c r="G329" s="65"/>
      <c r="H329" s="65"/>
      <c r="I329" s="65"/>
      <c r="J329" s="256"/>
      <c r="K329" s="256"/>
      <c r="L329" s="256"/>
      <c r="M329" s="256"/>
      <c r="N329" s="256"/>
    </row>
    <row r="330" spans="1:14" s="58" customFormat="1">
      <c r="A330" s="51"/>
      <c r="B330" s="51"/>
      <c r="C330" s="51"/>
      <c r="D330" s="51"/>
      <c r="E330" s="64"/>
      <c r="F330" s="65"/>
      <c r="G330" s="65"/>
      <c r="H330" s="65"/>
      <c r="I330" s="65"/>
      <c r="J330" s="256"/>
      <c r="K330" s="256"/>
      <c r="L330" s="256"/>
      <c r="M330" s="256"/>
      <c r="N330" s="256"/>
    </row>
    <row r="331" spans="1:14" s="58" customFormat="1">
      <c r="A331" s="51"/>
      <c r="B331" s="51"/>
      <c r="C331" s="51"/>
      <c r="D331" s="51"/>
      <c r="E331" s="64"/>
      <c r="F331" s="65"/>
      <c r="G331" s="65"/>
      <c r="H331" s="65"/>
      <c r="I331" s="65"/>
      <c r="J331" s="256"/>
      <c r="K331" s="256"/>
      <c r="L331" s="256"/>
      <c r="M331" s="256"/>
      <c r="N331" s="256"/>
    </row>
    <row r="332" spans="1:14" s="58" customFormat="1">
      <c r="A332" s="51"/>
      <c r="B332" s="51"/>
      <c r="C332" s="51"/>
      <c r="D332" s="51"/>
      <c r="E332" s="64"/>
      <c r="F332" s="65"/>
      <c r="G332" s="65"/>
      <c r="H332" s="65"/>
      <c r="I332" s="65"/>
      <c r="J332" s="256"/>
      <c r="K332" s="256"/>
      <c r="L332" s="256"/>
      <c r="M332" s="256"/>
      <c r="N332" s="256"/>
    </row>
    <row r="333" spans="1:14" s="58" customFormat="1">
      <c r="A333" s="51"/>
      <c r="B333" s="51"/>
      <c r="C333" s="51"/>
      <c r="D333" s="51"/>
      <c r="E333" s="64"/>
      <c r="F333" s="65"/>
      <c r="G333" s="65"/>
      <c r="H333" s="65"/>
      <c r="I333" s="65"/>
      <c r="J333" s="256"/>
      <c r="K333" s="256"/>
      <c r="L333" s="256"/>
      <c r="M333" s="256"/>
      <c r="N333" s="256"/>
    </row>
    <row r="334" spans="1:14" s="58" customFormat="1">
      <c r="A334" s="51"/>
      <c r="B334" s="51"/>
      <c r="C334" s="51"/>
      <c r="D334" s="51"/>
      <c r="E334" s="64"/>
      <c r="F334" s="65"/>
      <c r="G334" s="65"/>
      <c r="H334" s="65"/>
      <c r="I334" s="65"/>
      <c r="J334" s="256"/>
      <c r="K334" s="256"/>
      <c r="L334" s="256"/>
      <c r="M334" s="256"/>
      <c r="N334" s="256"/>
    </row>
    <row r="335" spans="1:14" s="58" customFormat="1">
      <c r="A335" s="51"/>
      <c r="B335" s="51"/>
      <c r="C335" s="51"/>
      <c r="D335" s="51"/>
      <c r="E335" s="64"/>
      <c r="F335" s="65"/>
      <c r="G335" s="65"/>
      <c r="H335" s="65"/>
      <c r="I335" s="65"/>
      <c r="J335" s="256"/>
      <c r="K335" s="256"/>
      <c r="L335" s="256"/>
      <c r="M335" s="256"/>
      <c r="N335" s="256"/>
    </row>
    <row r="336" spans="1:14" s="58" customFormat="1">
      <c r="A336" s="51"/>
      <c r="B336" s="51"/>
      <c r="C336" s="51"/>
      <c r="D336" s="51"/>
      <c r="E336" s="64"/>
      <c r="F336" s="65"/>
      <c r="G336" s="65"/>
      <c r="H336" s="65"/>
      <c r="I336" s="65"/>
      <c r="J336" s="256"/>
      <c r="K336" s="256"/>
      <c r="L336" s="256"/>
      <c r="M336" s="256"/>
      <c r="N336" s="256"/>
    </row>
    <row r="337" spans="1:14" s="58" customFormat="1">
      <c r="A337" s="51"/>
      <c r="B337" s="51"/>
      <c r="C337" s="51"/>
      <c r="D337" s="51"/>
      <c r="E337" s="64"/>
      <c r="F337" s="65"/>
      <c r="G337" s="65"/>
      <c r="H337" s="65"/>
      <c r="I337" s="65"/>
      <c r="J337" s="256"/>
      <c r="K337" s="256"/>
      <c r="L337" s="256"/>
      <c r="M337" s="256"/>
      <c r="N337" s="256"/>
    </row>
    <row r="338" spans="1:14" s="58" customFormat="1">
      <c r="A338" s="51"/>
      <c r="B338" s="51"/>
      <c r="C338" s="51"/>
      <c r="D338" s="51"/>
      <c r="E338" s="64"/>
      <c r="F338" s="65"/>
      <c r="G338" s="65"/>
      <c r="H338" s="65"/>
      <c r="I338" s="65"/>
      <c r="J338" s="256"/>
      <c r="K338" s="256"/>
      <c r="L338" s="256"/>
      <c r="M338" s="256"/>
      <c r="N338" s="256"/>
    </row>
    <row r="339" spans="1:14" s="58" customFormat="1">
      <c r="A339" s="51"/>
      <c r="B339" s="51"/>
      <c r="C339" s="51"/>
      <c r="D339" s="51"/>
      <c r="E339" s="64"/>
      <c r="F339" s="65"/>
      <c r="G339" s="65"/>
      <c r="H339" s="65"/>
      <c r="I339" s="65"/>
      <c r="J339" s="256"/>
      <c r="K339" s="256"/>
      <c r="L339" s="256"/>
      <c r="M339" s="256"/>
      <c r="N339" s="256"/>
    </row>
    <row r="340" spans="1:14" s="58" customFormat="1">
      <c r="A340" s="51"/>
      <c r="B340" s="51"/>
      <c r="C340" s="51"/>
      <c r="D340" s="51"/>
      <c r="E340" s="64"/>
      <c r="F340" s="65"/>
      <c r="G340" s="65"/>
      <c r="H340" s="65"/>
      <c r="I340" s="65"/>
      <c r="J340" s="256"/>
      <c r="K340" s="256"/>
      <c r="L340" s="256"/>
      <c r="M340" s="256"/>
      <c r="N340" s="256"/>
    </row>
    <row r="341" spans="1:14" s="58" customFormat="1">
      <c r="A341" s="51"/>
      <c r="B341" s="51"/>
      <c r="C341" s="51"/>
      <c r="D341" s="51"/>
      <c r="E341" s="64"/>
      <c r="F341" s="65"/>
      <c r="G341" s="65"/>
      <c r="H341" s="65"/>
      <c r="I341" s="65"/>
      <c r="J341" s="256"/>
      <c r="K341" s="256"/>
      <c r="L341" s="256"/>
      <c r="M341" s="256"/>
      <c r="N341" s="256"/>
    </row>
    <row r="342" spans="1:14" s="58" customFormat="1">
      <c r="A342" s="51"/>
      <c r="B342" s="51"/>
      <c r="C342" s="51"/>
      <c r="D342" s="51"/>
      <c r="E342" s="64"/>
      <c r="F342" s="65"/>
      <c r="G342" s="65"/>
      <c r="H342" s="65"/>
      <c r="I342" s="65"/>
      <c r="J342" s="256"/>
      <c r="K342" s="256"/>
      <c r="L342" s="256"/>
      <c r="M342" s="256"/>
      <c r="N342" s="256"/>
    </row>
    <row r="343" spans="1:14" s="58" customFormat="1">
      <c r="A343" s="51"/>
      <c r="B343" s="51"/>
      <c r="C343" s="51"/>
      <c r="D343" s="51"/>
      <c r="E343" s="64"/>
      <c r="F343" s="65"/>
      <c r="G343" s="65"/>
      <c r="H343" s="65"/>
      <c r="I343" s="65"/>
      <c r="J343" s="256"/>
      <c r="K343" s="256"/>
      <c r="L343" s="256"/>
      <c r="M343" s="256"/>
      <c r="N343" s="256"/>
    </row>
    <row r="344" spans="1:14" s="58" customFormat="1">
      <c r="A344" s="51"/>
      <c r="B344" s="51"/>
      <c r="C344" s="51"/>
      <c r="D344" s="51"/>
      <c r="E344" s="64"/>
      <c r="F344" s="65"/>
      <c r="G344" s="65"/>
      <c r="H344" s="65"/>
      <c r="I344" s="65"/>
      <c r="J344" s="256"/>
      <c r="K344" s="256"/>
      <c r="L344" s="256"/>
      <c r="M344" s="256"/>
      <c r="N344" s="256"/>
    </row>
    <row r="345" spans="1:14" s="58" customFormat="1">
      <c r="A345" s="51"/>
      <c r="B345" s="51"/>
      <c r="C345" s="51"/>
      <c r="D345" s="51"/>
      <c r="E345" s="64"/>
      <c r="F345" s="65"/>
      <c r="G345" s="65"/>
      <c r="H345" s="65"/>
      <c r="I345" s="65"/>
      <c r="J345" s="256"/>
      <c r="K345" s="256"/>
      <c r="L345" s="256"/>
      <c r="M345" s="256"/>
      <c r="N345" s="256"/>
    </row>
    <row r="346" spans="1:14" s="58" customFormat="1">
      <c r="A346" s="51"/>
      <c r="B346" s="51"/>
      <c r="C346" s="51"/>
      <c r="D346" s="51"/>
      <c r="E346" s="64"/>
      <c r="F346" s="65"/>
      <c r="G346" s="65"/>
      <c r="H346" s="65"/>
      <c r="I346" s="65"/>
      <c r="J346" s="256"/>
      <c r="K346" s="256"/>
      <c r="L346" s="256"/>
      <c r="M346" s="256"/>
      <c r="N346" s="256"/>
    </row>
    <row r="347" spans="1:14" s="58" customFormat="1">
      <c r="A347" s="51"/>
      <c r="B347" s="51"/>
      <c r="C347" s="51"/>
      <c r="D347" s="51"/>
      <c r="E347" s="64"/>
      <c r="F347" s="65"/>
      <c r="G347" s="65"/>
      <c r="H347" s="65"/>
      <c r="I347" s="65"/>
      <c r="J347" s="256"/>
      <c r="K347" s="256"/>
      <c r="L347" s="256"/>
      <c r="M347" s="256"/>
      <c r="N347" s="256"/>
    </row>
    <row r="348" spans="1:14" s="58" customFormat="1">
      <c r="A348" s="51"/>
      <c r="B348" s="51"/>
      <c r="C348" s="51"/>
      <c r="D348" s="51"/>
      <c r="E348" s="64"/>
      <c r="F348" s="65"/>
      <c r="G348" s="65"/>
      <c r="H348" s="65"/>
      <c r="I348" s="65"/>
      <c r="J348" s="256"/>
      <c r="K348" s="256"/>
      <c r="L348" s="256"/>
      <c r="M348" s="256"/>
      <c r="N348" s="256"/>
    </row>
    <row r="349" spans="1:14" s="58" customFormat="1">
      <c r="A349" s="51"/>
      <c r="B349" s="51"/>
      <c r="C349" s="51"/>
      <c r="D349" s="51"/>
      <c r="E349" s="64"/>
      <c r="F349" s="65"/>
      <c r="G349" s="65"/>
      <c r="H349" s="65"/>
      <c r="I349" s="65"/>
      <c r="J349" s="256"/>
      <c r="K349" s="256"/>
      <c r="L349" s="256"/>
      <c r="M349" s="256"/>
      <c r="N349" s="256"/>
    </row>
    <row r="350" spans="1:14" s="58" customFormat="1">
      <c r="A350" s="51"/>
      <c r="B350" s="51"/>
      <c r="C350" s="51"/>
      <c r="D350" s="51"/>
      <c r="E350" s="64"/>
      <c r="F350" s="65"/>
      <c r="G350" s="65"/>
      <c r="H350" s="65"/>
      <c r="I350" s="65"/>
      <c r="J350" s="256"/>
      <c r="K350" s="256"/>
      <c r="L350" s="256"/>
      <c r="M350" s="256"/>
      <c r="N350" s="256"/>
    </row>
    <row r="351" spans="1:14" s="58" customFormat="1">
      <c r="A351" s="51"/>
      <c r="B351" s="51"/>
      <c r="C351" s="51"/>
      <c r="D351" s="51"/>
      <c r="E351" s="64"/>
      <c r="F351" s="65"/>
      <c r="G351" s="65"/>
      <c r="H351" s="65"/>
      <c r="I351" s="65"/>
      <c r="J351" s="256"/>
      <c r="K351" s="256"/>
      <c r="L351" s="256"/>
      <c r="M351" s="256"/>
      <c r="N351" s="256"/>
    </row>
    <row r="352" spans="1:14" s="58" customFormat="1">
      <c r="A352" s="51"/>
      <c r="B352" s="51"/>
      <c r="C352" s="51"/>
      <c r="D352" s="51"/>
      <c r="E352" s="64"/>
      <c r="F352" s="65"/>
      <c r="G352" s="65"/>
      <c r="H352" s="65"/>
      <c r="I352" s="65"/>
      <c r="J352" s="256"/>
      <c r="K352" s="256"/>
      <c r="L352" s="256"/>
      <c r="M352" s="256"/>
      <c r="N352" s="256"/>
    </row>
    <row r="353" spans="1:14" s="58" customFormat="1">
      <c r="A353" s="51"/>
      <c r="B353" s="51"/>
      <c r="C353" s="51"/>
      <c r="D353" s="51"/>
      <c r="E353" s="64"/>
      <c r="F353" s="65"/>
      <c r="G353" s="65"/>
      <c r="H353" s="65"/>
      <c r="I353" s="65"/>
      <c r="J353" s="256"/>
      <c r="K353" s="256"/>
      <c r="L353" s="256"/>
      <c r="M353" s="256"/>
      <c r="N353" s="256"/>
    </row>
    <row r="354" spans="1:14" s="58" customFormat="1">
      <c r="A354" s="51"/>
      <c r="B354" s="51"/>
      <c r="C354" s="51"/>
      <c r="D354" s="51"/>
      <c r="E354" s="64"/>
      <c r="F354" s="65"/>
      <c r="G354" s="65"/>
      <c r="H354" s="65"/>
      <c r="I354" s="65"/>
      <c r="J354" s="256"/>
      <c r="K354" s="256"/>
      <c r="L354" s="256"/>
      <c r="M354" s="256"/>
      <c r="N354" s="256"/>
    </row>
    <row r="355" spans="1:14" s="58" customFormat="1">
      <c r="A355" s="51"/>
      <c r="B355" s="51"/>
      <c r="C355" s="51"/>
      <c r="D355" s="51"/>
      <c r="E355" s="64"/>
      <c r="F355" s="65"/>
      <c r="G355" s="65"/>
      <c r="H355" s="65"/>
      <c r="I355" s="65"/>
      <c r="J355" s="256"/>
      <c r="K355" s="256"/>
      <c r="L355" s="256"/>
      <c r="M355" s="256"/>
      <c r="N355" s="256"/>
    </row>
    <row r="356" spans="1:14" s="58" customFormat="1">
      <c r="A356" s="51"/>
      <c r="B356" s="51"/>
      <c r="C356" s="51"/>
      <c r="D356" s="51"/>
      <c r="E356" s="64"/>
      <c r="F356" s="65"/>
      <c r="G356" s="65"/>
      <c r="H356" s="65"/>
      <c r="I356" s="65"/>
      <c r="J356" s="256"/>
      <c r="K356" s="256"/>
      <c r="L356" s="256"/>
      <c r="M356" s="256"/>
      <c r="N356" s="256"/>
    </row>
    <row r="357" spans="1:14" s="58" customFormat="1">
      <c r="A357" s="51"/>
      <c r="B357" s="51"/>
      <c r="C357" s="51"/>
      <c r="D357" s="51"/>
      <c r="E357" s="64"/>
      <c r="F357" s="65"/>
      <c r="G357" s="65"/>
      <c r="H357" s="65"/>
      <c r="I357" s="65"/>
      <c r="J357" s="256"/>
      <c r="K357" s="256"/>
      <c r="L357" s="256"/>
      <c r="M357" s="256"/>
      <c r="N357" s="256"/>
    </row>
    <row r="358" spans="1:14" s="58" customFormat="1">
      <c r="A358" s="51"/>
      <c r="B358" s="51"/>
      <c r="C358" s="51"/>
      <c r="D358" s="51"/>
      <c r="E358" s="64"/>
      <c r="F358" s="65"/>
      <c r="G358" s="65"/>
      <c r="H358" s="65"/>
      <c r="I358" s="65"/>
      <c r="J358" s="256"/>
      <c r="K358" s="256"/>
      <c r="L358" s="256"/>
      <c r="M358" s="256"/>
      <c r="N358" s="256"/>
    </row>
    <row r="359" spans="1:14" s="58" customFormat="1">
      <c r="A359" s="51"/>
      <c r="B359" s="51"/>
      <c r="C359" s="51"/>
      <c r="D359" s="51"/>
      <c r="E359" s="64"/>
      <c r="F359" s="65"/>
      <c r="G359" s="65"/>
      <c r="H359" s="65"/>
      <c r="I359" s="65"/>
      <c r="J359" s="256"/>
      <c r="K359" s="256"/>
      <c r="L359" s="256"/>
      <c r="M359" s="256"/>
      <c r="N359" s="256"/>
    </row>
    <row r="360" spans="1:14" s="58" customFormat="1">
      <c r="A360" s="51"/>
      <c r="B360" s="51"/>
      <c r="C360" s="51"/>
      <c r="D360" s="51"/>
      <c r="E360" s="64"/>
      <c r="F360" s="65"/>
      <c r="G360" s="65"/>
      <c r="H360" s="65"/>
      <c r="I360" s="65"/>
      <c r="J360" s="256"/>
      <c r="K360" s="256"/>
      <c r="L360" s="256"/>
      <c r="M360" s="256"/>
      <c r="N360" s="256"/>
    </row>
    <row r="361" spans="1:14" s="58" customFormat="1">
      <c r="A361" s="51"/>
      <c r="B361" s="51"/>
      <c r="C361" s="51"/>
      <c r="D361" s="51"/>
      <c r="E361" s="64"/>
      <c r="F361" s="65"/>
      <c r="G361" s="65"/>
      <c r="H361" s="65"/>
      <c r="I361" s="65"/>
      <c r="J361" s="256"/>
      <c r="K361" s="256"/>
      <c r="L361" s="256"/>
      <c r="M361" s="256"/>
      <c r="N361" s="256"/>
    </row>
    <row r="362" spans="1:14" s="58" customFormat="1">
      <c r="A362" s="51"/>
      <c r="B362" s="51"/>
      <c r="C362" s="51"/>
      <c r="D362" s="51"/>
      <c r="E362" s="64"/>
      <c r="F362" s="65"/>
      <c r="G362" s="65"/>
      <c r="H362" s="65"/>
      <c r="I362" s="65"/>
      <c r="J362" s="256"/>
      <c r="K362" s="256"/>
      <c r="L362" s="256"/>
      <c r="M362" s="256"/>
      <c r="N362" s="256"/>
    </row>
    <row r="363" spans="1:14" s="58" customFormat="1">
      <c r="A363" s="51"/>
      <c r="B363" s="51"/>
      <c r="C363" s="51"/>
      <c r="D363" s="51"/>
      <c r="E363" s="64"/>
      <c r="F363" s="65"/>
      <c r="G363" s="65"/>
      <c r="H363" s="65"/>
      <c r="I363" s="65"/>
      <c r="J363" s="256"/>
      <c r="K363" s="256"/>
      <c r="L363" s="256"/>
      <c r="M363" s="256"/>
      <c r="N363" s="256"/>
    </row>
    <row r="364" spans="1:14" s="58" customFormat="1">
      <c r="A364" s="51"/>
      <c r="B364" s="51"/>
      <c r="C364" s="51"/>
      <c r="D364" s="51"/>
      <c r="E364" s="64"/>
      <c r="F364" s="65"/>
      <c r="G364" s="65"/>
      <c r="H364" s="65"/>
      <c r="I364" s="65"/>
      <c r="J364" s="256"/>
      <c r="K364" s="256"/>
      <c r="L364" s="256"/>
      <c r="M364" s="256"/>
      <c r="N364" s="256"/>
    </row>
    <row r="365" spans="1:14" s="58" customFormat="1">
      <c r="A365" s="51"/>
      <c r="B365" s="51"/>
      <c r="C365" s="51"/>
      <c r="D365" s="51"/>
      <c r="E365" s="64"/>
      <c r="F365" s="65"/>
      <c r="G365" s="65"/>
      <c r="H365" s="65"/>
      <c r="I365" s="65"/>
      <c r="J365" s="256"/>
      <c r="K365" s="256"/>
      <c r="L365" s="256"/>
      <c r="M365" s="256"/>
      <c r="N365" s="256"/>
    </row>
    <row r="366" spans="1:14" s="58" customFormat="1">
      <c r="A366" s="51"/>
      <c r="B366" s="51"/>
      <c r="C366" s="51"/>
      <c r="D366" s="51"/>
      <c r="E366" s="64"/>
      <c r="F366" s="65"/>
      <c r="G366" s="65"/>
      <c r="H366" s="65"/>
      <c r="I366" s="65"/>
      <c r="J366" s="256"/>
      <c r="K366" s="256"/>
      <c r="L366" s="256"/>
      <c r="M366" s="256"/>
      <c r="N366" s="256"/>
    </row>
    <row r="367" spans="1:14" s="58" customFormat="1">
      <c r="A367" s="51"/>
      <c r="B367" s="51"/>
      <c r="C367" s="51"/>
      <c r="D367" s="51"/>
      <c r="E367" s="64"/>
      <c r="F367" s="65"/>
      <c r="G367" s="65"/>
      <c r="H367" s="65"/>
      <c r="I367" s="65"/>
      <c r="J367" s="256"/>
      <c r="K367" s="256"/>
      <c r="L367" s="256"/>
      <c r="M367" s="256"/>
      <c r="N367" s="256"/>
    </row>
    <row r="368" spans="1:14" s="58" customFormat="1">
      <c r="A368" s="51"/>
      <c r="B368" s="51"/>
      <c r="C368" s="51"/>
      <c r="D368" s="51"/>
      <c r="E368" s="64"/>
      <c r="F368" s="65"/>
      <c r="G368" s="65"/>
      <c r="H368" s="65"/>
      <c r="I368" s="65"/>
      <c r="J368" s="256"/>
      <c r="K368" s="256"/>
      <c r="L368" s="256"/>
      <c r="M368" s="256"/>
      <c r="N368" s="256"/>
    </row>
    <row r="369" spans="1:14" s="58" customFormat="1">
      <c r="A369" s="51"/>
      <c r="B369" s="51"/>
      <c r="C369" s="51"/>
      <c r="D369" s="51"/>
      <c r="E369" s="64"/>
      <c r="F369" s="65"/>
      <c r="G369" s="65"/>
      <c r="H369" s="65"/>
      <c r="I369" s="65"/>
      <c r="J369" s="256"/>
      <c r="K369" s="256"/>
      <c r="L369" s="256"/>
      <c r="M369" s="256"/>
      <c r="N369" s="256"/>
    </row>
    <row r="370" spans="1:14" s="58" customFormat="1">
      <c r="A370" s="51"/>
      <c r="B370" s="51"/>
      <c r="C370" s="51"/>
      <c r="D370" s="51"/>
      <c r="E370" s="64"/>
      <c r="F370" s="65"/>
      <c r="G370" s="65"/>
      <c r="H370" s="65"/>
      <c r="I370" s="65"/>
      <c r="J370" s="256"/>
      <c r="K370" s="256"/>
      <c r="L370" s="256"/>
      <c r="M370" s="256"/>
      <c r="N370" s="256"/>
    </row>
    <row r="371" spans="1:14" s="58" customFormat="1">
      <c r="A371" s="51"/>
      <c r="B371" s="51"/>
      <c r="C371" s="51"/>
      <c r="D371" s="51"/>
      <c r="E371" s="64"/>
      <c r="F371" s="65"/>
      <c r="G371" s="65"/>
      <c r="H371" s="65"/>
      <c r="I371" s="65"/>
      <c r="J371" s="256"/>
      <c r="K371" s="256"/>
      <c r="L371" s="256"/>
      <c r="M371" s="256"/>
      <c r="N371" s="256"/>
    </row>
    <row r="372" spans="1:14" s="58" customFormat="1">
      <c r="A372" s="51"/>
      <c r="B372" s="51"/>
      <c r="C372" s="51"/>
      <c r="D372" s="51"/>
      <c r="E372" s="64"/>
      <c r="F372" s="65"/>
      <c r="G372" s="65"/>
      <c r="H372" s="65"/>
      <c r="I372" s="65"/>
      <c r="J372" s="256"/>
      <c r="K372" s="256"/>
      <c r="L372" s="256"/>
      <c r="M372" s="256"/>
      <c r="N372" s="256"/>
    </row>
    <row r="373" spans="1:14" s="58" customFormat="1">
      <c r="A373" s="51"/>
      <c r="B373" s="51"/>
      <c r="C373" s="51"/>
      <c r="D373" s="51"/>
      <c r="E373" s="64"/>
      <c r="F373" s="65"/>
      <c r="G373" s="65"/>
      <c r="H373" s="65"/>
      <c r="I373" s="65"/>
      <c r="J373" s="256"/>
      <c r="K373" s="256"/>
      <c r="L373" s="256"/>
      <c r="M373" s="256"/>
      <c r="N373" s="256"/>
    </row>
    <row r="374" spans="1:14" s="58" customFormat="1">
      <c r="A374" s="51"/>
      <c r="B374" s="51"/>
      <c r="C374" s="51"/>
      <c r="D374" s="51"/>
      <c r="E374" s="64"/>
      <c r="F374" s="65"/>
      <c r="G374" s="65"/>
      <c r="H374" s="65"/>
      <c r="I374" s="65"/>
      <c r="J374" s="256"/>
      <c r="K374" s="256"/>
      <c r="L374" s="256"/>
      <c r="M374" s="256"/>
      <c r="N374" s="256"/>
    </row>
    <row r="375" spans="1:14" s="58" customFormat="1">
      <c r="A375" s="51"/>
      <c r="B375" s="51"/>
      <c r="C375" s="51"/>
      <c r="D375" s="51"/>
      <c r="E375" s="64"/>
      <c r="F375" s="65"/>
      <c r="G375" s="65"/>
      <c r="H375" s="65"/>
      <c r="I375" s="65"/>
      <c r="J375" s="256"/>
      <c r="K375" s="256"/>
      <c r="L375" s="256"/>
      <c r="M375" s="256"/>
      <c r="N375" s="256"/>
    </row>
    <row r="376" spans="1:14" s="58" customFormat="1">
      <c r="A376" s="51"/>
      <c r="B376" s="51"/>
      <c r="C376" s="51"/>
      <c r="D376" s="51"/>
      <c r="E376" s="64"/>
      <c r="F376" s="65"/>
      <c r="G376" s="65"/>
      <c r="H376" s="65"/>
      <c r="I376" s="65"/>
      <c r="J376" s="256"/>
      <c r="K376" s="256"/>
      <c r="L376" s="256"/>
      <c r="M376" s="256"/>
      <c r="N376" s="256"/>
    </row>
    <row r="377" spans="1:14" s="58" customFormat="1">
      <c r="A377" s="51"/>
      <c r="B377" s="51"/>
      <c r="C377" s="51"/>
      <c r="D377" s="51"/>
      <c r="E377" s="64"/>
      <c r="F377" s="65"/>
      <c r="G377" s="65"/>
      <c r="H377" s="65"/>
      <c r="I377" s="65"/>
      <c r="J377" s="256"/>
      <c r="K377" s="256"/>
      <c r="L377" s="256"/>
      <c r="M377" s="256"/>
      <c r="N377" s="256"/>
    </row>
    <row r="378" spans="1:14" s="58" customFormat="1">
      <c r="A378" s="51"/>
      <c r="B378" s="51"/>
      <c r="C378" s="51"/>
      <c r="D378" s="51"/>
      <c r="E378" s="64"/>
      <c r="F378" s="65"/>
      <c r="G378" s="65"/>
      <c r="H378" s="65"/>
      <c r="I378" s="65"/>
      <c r="J378" s="256"/>
      <c r="K378" s="256"/>
      <c r="L378" s="256"/>
      <c r="M378" s="256"/>
      <c r="N378" s="256"/>
    </row>
    <row r="379" spans="1:14" s="58" customFormat="1">
      <c r="A379" s="51"/>
      <c r="B379" s="51"/>
      <c r="C379" s="51"/>
      <c r="D379" s="51"/>
      <c r="E379" s="64"/>
      <c r="F379" s="65"/>
      <c r="G379" s="65"/>
      <c r="H379" s="65"/>
      <c r="I379" s="65"/>
      <c r="J379" s="256"/>
      <c r="K379" s="256"/>
      <c r="L379" s="256"/>
      <c r="M379" s="256"/>
      <c r="N379" s="256"/>
    </row>
    <row r="380" spans="1:14" s="58" customFormat="1">
      <c r="A380" s="51"/>
      <c r="B380" s="51"/>
      <c r="C380" s="51"/>
      <c r="D380" s="51"/>
      <c r="E380" s="64"/>
      <c r="F380" s="65"/>
      <c r="G380" s="65"/>
      <c r="H380" s="65"/>
      <c r="I380" s="65"/>
      <c r="J380" s="256"/>
      <c r="K380" s="256"/>
      <c r="L380" s="256"/>
      <c r="M380" s="256"/>
      <c r="N380" s="256"/>
    </row>
    <row r="381" spans="1:14" s="58" customFormat="1">
      <c r="A381" s="51"/>
      <c r="B381" s="51"/>
      <c r="C381" s="51"/>
      <c r="D381" s="51"/>
      <c r="E381" s="64"/>
      <c r="F381" s="65"/>
      <c r="G381" s="65"/>
      <c r="H381" s="65"/>
      <c r="I381" s="65"/>
      <c r="J381" s="256"/>
      <c r="K381" s="256"/>
      <c r="L381" s="256"/>
      <c r="M381" s="256"/>
      <c r="N381" s="256"/>
    </row>
    <row r="382" spans="1:14" s="58" customFormat="1">
      <c r="A382" s="51"/>
      <c r="B382" s="51"/>
      <c r="C382" s="51"/>
      <c r="D382" s="51"/>
      <c r="E382" s="64"/>
      <c r="F382" s="65"/>
      <c r="G382" s="65"/>
      <c r="H382" s="65"/>
      <c r="I382" s="65"/>
      <c r="J382" s="256"/>
      <c r="K382" s="256"/>
      <c r="L382" s="256"/>
      <c r="M382" s="256"/>
      <c r="N382" s="256"/>
    </row>
    <row r="383" spans="1:14" s="58" customFormat="1">
      <c r="A383" s="51"/>
      <c r="B383" s="51"/>
      <c r="C383" s="51"/>
      <c r="D383" s="51"/>
      <c r="E383" s="64"/>
      <c r="F383" s="65"/>
      <c r="G383" s="65"/>
      <c r="H383" s="65"/>
      <c r="I383" s="65"/>
      <c r="J383" s="256"/>
      <c r="K383" s="256"/>
      <c r="L383" s="256"/>
      <c r="M383" s="256"/>
      <c r="N383" s="256"/>
    </row>
    <row r="384" spans="1:14" s="58" customFormat="1">
      <c r="A384" s="51"/>
      <c r="B384" s="51"/>
      <c r="C384" s="51"/>
      <c r="D384" s="51"/>
      <c r="E384" s="64"/>
      <c r="F384" s="65"/>
      <c r="G384" s="65"/>
      <c r="H384" s="65"/>
      <c r="I384" s="65"/>
      <c r="J384" s="256"/>
      <c r="K384" s="256"/>
      <c r="L384" s="256"/>
      <c r="M384" s="256"/>
      <c r="N384" s="256"/>
    </row>
    <row r="385" spans="1:14" s="58" customFormat="1">
      <c r="A385" s="51"/>
      <c r="B385" s="51"/>
      <c r="C385" s="51"/>
      <c r="D385" s="51"/>
      <c r="E385" s="64"/>
      <c r="F385" s="65"/>
      <c r="G385" s="65"/>
      <c r="H385" s="65"/>
      <c r="I385" s="65"/>
      <c r="J385" s="256"/>
      <c r="K385" s="256"/>
      <c r="L385" s="256"/>
      <c r="M385" s="256"/>
      <c r="N385" s="256"/>
    </row>
    <row r="386" spans="1:14" s="58" customFormat="1">
      <c r="A386" s="51"/>
      <c r="B386" s="51"/>
      <c r="C386" s="51"/>
      <c r="D386" s="51"/>
      <c r="E386" s="64"/>
      <c r="F386" s="65"/>
      <c r="G386" s="65"/>
      <c r="H386" s="65"/>
      <c r="I386" s="65"/>
      <c r="J386" s="256"/>
      <c r="K386" s="256"/>
      <c r="L386" s="256"/>
      <c r="M386" s="256"/>
      <c r="N386" s="256"/>
    </row>
    <row r="387" spans="1:14" s="58" customFormat="1">
      <c r="A387" s="51"/>
      <c r="B387" s="51"/>
      <c r="C387" s="51"/>
      <c r="D387" s="51"/>
      <c r="E387" s="64"/>
      <c r="F387" s="65"/>
      <c r="G387" s="65"/>
      <c r="H387" s="65"/>
      <c r="I387" s="65"/>
      <c r="J387" s="256"/>
      <c r="K387" s="256"/>
      <c r="L387" s="256"/>
      <c r="M387" s="256"/>
      <c r="N387" s="256"/>
    </row>
    <row r="388" spans="1:14" s="58" customFormat="1">
      <c r="A388" s="51"/>
      <c r="B388" s="51"/>
      <c r="C388" s="51"/>
      <c r="D388" s="51"/>
      <c r="E388" s="64"/>
      <c r="F388" s="65"/>
      <c r="G388" s="65"/>
      <c r="H388" s="65"/>
      <c r="I388" s="65"/>
      <c r="J388" s="256"/>
      <c r="K388" s="256"/>
      <c r="L388" s="256"/>
      <c r="M388" s="256"/>
      <c r="N388" s="256"/>
    </row>
    <row r="389" spans="1:14" s="58" customFormat="1">
      <c r="A389" s="51"/>
      <c r="B389" s="51"/>
      <c r="C389" s="51"/>
      <c r="D389" s="51"/>
      <c r="E389" s="64"/>
      <c r="F389" s="65"/>
      <c r="G389" s="65"/>
      <c r="H389" s="65"/>
      <c r="I389" s="65"/>
      <c r="J389" s="256"/>
      <c r="K389" s="256"/>
      <c r="L389" s="256"/>
      <c r="M389" s="256"/>
      <c r="N389" s="256"/>
    </row>
    <row r="390" spans="1:14" s="58" customFormat="1">
      <c r="A390" s="51"/>
      <c r="B390" s="51"/>
      <c r="C390" s="51"/>
      <c r="D390" s="51"/>
      <c r="E390" s="64"/>
      <c r="F390" s="65"/>
      <c r="G390" s="65"/>
      <c r="H390" s="65"/>
      <c r="I390" s="65"/>
      <c r="J390" s="256"/>
      <c r="K390" s="256"/>
      <c r="L390" s="256"/>
      <c r="M390" s="256"/>
      <c r="N390" s="256"/>
    </row>
    <row r="391" spans="1:14" s="58" customFormat="1">
      <c r="A391" s="51"/>
      <c r="B391" s="51"/>
      <c r="C391" s="51"/>
      <c r="D391" s="51"/>
      <c r="E391" s="64"/>
      <c r="F391" s="65"/>
      <c r="G391" s="65"/>
      <c r="H391" s="65"/>
      <c r="I391" s="65"/>
      <c r="J391" s="256"/>
      <c r="K391" s="256"/>
      <c r="L391" s="256"/>
      <c r="M391" s="256"/>
      <c r="N391" s="256"/>
    </row>
    <row r="392" spans="1:14" s="58" customFormat="1">
      <c r="A392" s="51"/>
      <c r="B392" s="51"/>
      <c r="C392" s="51"/>
      <c r="D392" s="51"/>
      <c r="E392" s="64"/>
      <c r="F392" s="65"/>
      <c r="G392" s="65"/>
      <c r="H392" s="65"/>
      <c r="I392" s="65"/>
      <c r="J392" s="256"/>
      <c r="K392" s="256"/>
      <c r="L392" s="256"/>
      <c r="M392" s="256"/>
      <c r="N392" s="256"/>
    </row>
    <row r="393" spans="1:14" s="58" customFormat="1">
      <c r="A393" s="51"/>
      <c r="B393" s="51"/>
      <c r="C393" s="51"/>
      <c r="D393" s="51"/>
      <c r="E393" s="64"/>
      <c r="F393" s="65"/>
      <c r="G393" s="65"/>
      <c r="H393" s="65"/>
      <c r="I393" s="65"/>
      <c r="J393" s="256"/>
      <c r="K393" s="256"/>
      <c r="L393" s="256"/>
      <c r="M393" s="256"/>
      <c r="N393" s="256"/>
    </row>
    <row r="394" spans="1:14" s="58" customFormat="1">
      <c r="A394" s="51"/>
      <c r="B394" s="51"/>
      <c r="C394" s="51"/>
      <c r="D394" s="51"/>
      <c r="E394" s="64"/>
      <c r="F394" s="65"/>
      <c r="G394" s="65"/>
      <c r="H394" s="65"/>
      <c r="I394" s="65"/>
      <c r="J394" s="256"/>
      <c r="K394" s="256"/>
      <c r="L394" s="256"/>
      <c r="M394" s="256"/>
      <c r="N394" s="256"/>
    </row>
    <row r="395" spans="1:14" s="58" customFormat="1">
      <c r="A395" s="51"/>
      <c r="B395" s="51"/>
      <c r="C395" s="51"/>
      <c r="D395" s="51"/>
      <c r="E395" s="64"/>
      <c r="F395" s="65"/>
      <c r="G395" s="65"/>
      <c r="H395" s="65"/>
      <c r="I395" s="65"/>
      <c r="J395" s="256"/>
      <c r="K395" s="256"/>
      <c r="L395" s="256"/>
      <c r="M395" s="256"/>
      <c r="N395" s="256"/>
    </row>
    <row r="396" spans="1:14" s="58" customFormat="1">
      <c r="A396" s="51"/>
      <c r="B396" s="51"/>
      <c r="C396" s="51"/>
      <c r="D396" s="51"/>
      <c r="E396" s="64"/>
      <c r="F396" s="65"/>
      <c r="G396" s="65"/>
      <c r="H396" s="65"/>
      <c r="I396" s="65"/>
      <c r="J396" s="256"/>
      <c r="K396" s="256"/>
      <c r="L396" s="256"/>
      <c r="M396" s="256"/>
      <c r="N396" s="256"/>
    </row>
    <row r="397" spans="1:14" s="58" customFormat="1">
      <c r="A397" s="51"/>
      <c r="B397" s="51"/>
      <c r="C397" s="51"/>
      <c r="D397" s="51"/>
      <c r="E397" s="64"/>
      <c r="F397" s="65"/>
      <c r="G397" s="65"/>
      <c r="H397" s="65"/>
      <c r="I397" s="65"/>
      <c r="J397" s="256"/>
      <c r="K397" s="256"/>
      <c r="L397" s="256"/>
      <c r="M397" s="256"/>
      <c r="N397" s="256"/>
    </row>
    <row r="398" spans="1:14" s="58" customFormat="1">
      <c r="A398" s="51"/>
      <c r="B398" s="51"/>
      <c r="C398" s="51"/>
      <c r="D398" s="51"/>
      <c r="E398" s="64"/>
      <c r="F398" s="65"/>
      <c r="G398" s="65"/>
      <c r="H398" s="65"/>
      <c r="I398" s="65"/>
      <c r="J398" s="256"/>
      <c r="K398" s="256"/>
      <c r="L398" s="256"/>
      <c r="M398" s="256"/>
      <c r="N398" s="256"/>
    </row>
    <row r="399" spans="1:14" s="58" customFormat="1">
      <c r="A399" s="51"/>
      <c r="B399" s="51"/>
      <c r="C399" s="51"/>
      <c r="D399" s="51"/>
      <c r="E399" s="64"/>
      <c r="F399" s="65"/>
      <c r="G399" s="65"/>
      <c r="H399" s="65"/>
      <c r="I399" s="65"/>
      <c r="J399" s="256"/>
      <c r="K399" s="256"/>
      <c r="L399" s="256"/>
      <c r="M399" s="256"/>
      <c r="N399" s="256"/>
    </row>
    <row r="400" spans="1:14" s="58" customFormat="1">
      <c r="A400" s="51"/>
      <c r="B400" s="51"/>
      <c r="C400" s="51"/>
      <c r="D400" s="51"/>
      <c r="E400" s="64"/>
      <c r="F400" s="65"/>
      <c r="G400" s="65"/>
      <c r="H400" s="65"/>
      <c r="I400" s="65"/>
      <c r="J400" s="256"/>
      <c r="K400" s="256"/>
      <c r="L400" s="256"/>
      <c r="M400" s="256"/>
      <c r="N400" s="256"/>
    </row>
    <row r="401" spans="1:14" s="58" customFormat="1">
      <c r="A401" s="51"/>
      <c r="B401" s="51"/>
      <c r="C401" s="51"/>
      <c r="D401" s="51"/>
      <c r="E401" s="64"/>
      <c r="F401" s="65"/>
      <c r="G401" s="65"/>
      <c r="H401" s="65"/>
      <c r="I401" s="65"/>
      <c r="J401" s="256"/>
      <c r="K401" s="256"/>
      <c r="L401" s="256"/>
      <c r="M401" s="256"/>
      <c r="N401" s="256"/>
    </row>
    <row r="402" spans="1:14" s="58" customFormat="1">
      <c r="A402" s="51"/>
      <c r="B402" s="51"/>
      <c r="C402" s="51"/>
      <c r="D402" s="51"/>
      <c r="E402" s="64"/>
      <c r="F402" s="65"/>
      <c r="G402" s="65"/>
      <c r="H402" s="65"/>
      <c r="I402" s="65"/>
      <c r="J402" s="256"/>
      <c r="K402" s="256"/>
      <c r="L402" s="256"/>
      <c r="M402" s="256"/>
      <c r="N402" s="256"/>
    </row>
    <row r="403" spans="1:14" s="58" customFormat="1">
      <c r="A403" s="51"/>
      <c r="B403" s="51"/>
      <c r="C403" s="51"/>
      <c r="D403" s="51"/>
      <c r="E403" s="64"/>
      <c r="F403" s="65"/>
      <c r="G403" s="65"/>
      <c r="H403" s="65"/>
      <c r="I403" s="65"/>
      <c r="J403" s="256"/>
      <c r="K403" s="256"/>
      <c r="L403" s="256"/>
      <c r="M403" s="256"/>
      <c r="N403" s="256"/>
    </row>
    <row r="404" spans="1:14" s="58" customFormat="1">
      <c r="A404" s="51"/>
      <c r="B404" s="51"/>
      <c r="C404" s="51"/>
      <c r="D404" s="51"/>
      <c r="E404" s="64"/>
      <c r="F404" s="65"/>
      <c r="G404" s="65"/>
      <c r="H404" s="65"/>
      <c r="I404" s="65"/>
      <c r="J404" s="256"/>
      <c r="K404" s="256"/>
      <c r="L404" s="256"/>
      <c r="M404" s="256"/>
      <c r="N404" s="256"/>
    </row>
    <row r="405" spans="1:14" s="58" customFormat="1">
      <c r="A405" s="51"/>
      <c r="B405" s="51"/>
      <c r="C405" s="51"/>
      <c r="D405" s="51"/>
      <c r="E405" s="64"/>
      <c r="F405" s="65"/>
      <c r="G405" s="65"/>
      <c r="H405" s="65"/>
      <c r="I405" s="65"/>
      <c r="J405" s="256"/>
      <c r="K405" s="256"/>
      <c r="L405" s="256"/>
      <c r="M405" s="256"/>
      <c r="N405" s="256"/>
    </row>
    <row r="406" spans="1:14" s="58" customFormat="1">
      <c r="A406" s="51"/>
      <c r="B406" s="51"/>
      <c r="C406" s="51"/>
      <c r="D406" s="51"/>
      <c r="E406" s="64"/>
      <c r="F406" s="65"/>
      <c r="G406" s="65"/>
      <c r="H406" s="65"/>
      <c r="I406" s="65"/>
      <c r="J406" s="256"/>
      <c r="K406" s="256"/>
      <c r="L406" s="256"/>
      <c r="M406" s="256"/>
      <c r="N406" s="256"/>
    </row>
    <row r="407" spans="1:14" s="58" customFormat="1">
      <c r="A407" s="51"/>
      <c r="B407" s="51"/>
      <c r="C407" s="51"/>
      <c r="D407" s="51"/>
      <c r="E407" s="64"/>
      <c r="F407" s="65"/>
      <c r="G407" s="65"/>
      <c r="H407" s="65"/>
      <c r="I407" s="65"/>
      <c r="J407" s="256"/>
      <c r="K407" s="256"/>
      <c r="L407" s="256"/>
      <c r="M407" s="256"/>
      <c r="N407" s="256"/>
    </row>
    <row r="408" spans="1:14" s="58" customFormat="1">
      <c r="A408" s="51"/>
      <c r="B408" s="51"/>
      <c r="C408" s="51"/>
      <c r="D408" s="51"/>
      <c r="E408" s="64"/>
      <c r="F408" s="65"/>
      <c r="G408" s="65"/>
      <c r="H408" s="65"/>
      <c r="I408" s="65"/>
      <c r="J408" s="256"/>
      <c r="K408" s="256"/>
      <c r="L408" s="256"/>
      <c r="M408" s="256"/>
      <c r="N408" s="256"/>
    </row>
    <row r="409" spans="1:14" s="58" customFormat="1">
      <c r="A409" s="51"/>
      <c r="B409" s="51"/>
      <c r="C409" s="51"/>
      <c r="D409" s="51"/>
      <c r="E409" s="64"/>
      <c r="F409" s="65"/>
      <c r="G409" s="65"/>
      <c r="H409" s="65"/>
      <c r="I409" s="65"/>
      <c r="J409" s="256"/>
      <c r="K409" s="256"/>
      <c r="L409" s="256"/>
      <c r="M409" s="256"/>
      <c r="N409" s="256"/>
    </row>
    <row r="410" spans="1:14" s="58" customFormat="1">
      <c r="A410" s="51"/>
      <c r="B410" s="51"/>
      <c r="C410" s="51"/>
      <c r="D410" s="51"/>
      <c r="E410" s="64"/>
      <c r="F410" s="65"/>
      <c r="G410" s="65"/>
      <c r="H410" s="65"/>
      <c r="I410" s="65"/>
      <c r="J410" s="256"/>
      <c r="K410" s="256"/>
      <c r="L410" s="256"/>
      <c r="M410" s="256"/>
      <c r="N410" s="256"/>
    </row>
    <row r="411" spans="1:14" s="58" customFormat="1">
      <c r="A411" s="51"/>
      <c r="B411" s="51"/>
      <c r="C411" s="51"/>
      <c r="D411" s="51"/>
      <c r="E411" s="64"/>
      <c r="F411" s="65"/>
      <c r="G411" s="65"/>
      <c r="H411" s="65"/>
      <c r="I411" s="65"/>
      <c r="J411" s="256"/>
      <c r="K411" s="256"/>
      <c r="L411" s="256"/>
      <c r="M411" s="256"/>
      <c r="N411" s="256"/>
    </row>
    <row r="412" spans="1:14" s="58" customFormat="1">
      <c r="A412" s="51"/>
      <c r="B412" s="51"/>
      <c r="C412" s="51"/>
      <c r="D412" s="51"/>
      <c r="E412" s="64"/>
      <c r="F412" s="65"/>
      <c r="G412" s="65"/>
      <c r="H412" s="65"/>
      <c r="I412" s="65"/>
      <c r="J412" s="256"/>
      <c r="K412" s="256"/>
      <c r="L412" s="256"/>
      <c r="M412" s="256"/>
      <c r="N412" s="256"/>
    </row>
    <row r="413" spans="1:14" s="58" customFormat="1">
      <c r="A413" s="51"/>
      <c r="B413" s="51"/>
      <c r="C413" s="51"/>
      <c r="D413" s="51"/>
      <c r="E413" s="64"/>
      <c r="F413" s="65"/>
      <c r="G413" s="65"/>
      <c r="H413" s="65"/>
      <c r="I413" s="65"/>
      <c r="J413" s="256"/>
      <c r="K413" s="256"/>
      <c r="L413" s="256"/>
      <c r="M413" s="256"/>
      <c r="N413" s="256"/>
    </row>
    <row r="414" spans="1:14" s="58" customFormat="1">
      <c r="A414" s="51"/>
      <c r="B414" s="51"/>
      <c r="C414" s="51"/>
      <c r="D414" s="51"/>
      <c r="E414" s="64"/>
      <c r="F414" s="65"/>
      <c r="G414" s="65"/>
      <c r="H414" s="65"/>
      <c r="I414" s="65"/>
      <c r="J414" s="256"/>
      <c r="K414" s="256"/>
      <c r="L414" s="256"/>
      <c r="M414" s="256"/>
      <c r="N414" s="256"/>
    </row>
    <row r="415" spans="1:14" s="58" customFormat="1">
      <c r="A415" s="51"/>
      <c r="B415" s="51"/>
      <c r="C415" s="51"/>
      <c r="D415" s="51"/>
      <c r="E415" s="64"/>
      <c r="F415" s="65"/>
      <c r="G415" s="65"/>
      <c r="H415" s="65"/>
      <c r="I415" s="65"/>
      <c r="J415" s="256"/>
      <c r="K415" s="256"/>
      <c r="L415" s="256"/>
      <c r="M415" s="256"/>
      <c r="N415" s="256"/>
    </row>
    <row r="416" spans="1:14" s="58" customFormat="1">
      <c r="A416" s="51"/>
      <c r="B416" s="51"/>
      <c r="C416" s="51"/>
      <c r="D416" s="51"/>
      <c r="E416" s="64"/>
      <c r="F416" s="65"/>
      <c r="G416" s="65"/>
      <c r="H416" s="65"/>
      <c r="I416" s="65"/>
      <c r="J416" s="256"/>
      <c r="K416" s="256"/>
      <c r="L416" s="256"/>
      <c r="M416" s="256"/>
      <c r="N416" s="256"/>
    </row>
    <row r="417" spans="1:14" s="58" customFormat="1">
      <c r="A417" s="51"/>
      <c r="B417" s="51"/>
      <c r="C417" s="51"/>
      <c r="D417" s="51"/>
      <c r="E417" s="64"/>
      <c r="F417" s="65"/>
      <c r="G417" s="65"/>
      <c r="H417" s="65"/>
      <c r="I417" s="65"/>
      <c r="J417" s="256"/>
      <c r="K417" s="256"/>
      <c r="L417" s="256"/>
      <c r="M417" s="256"/>
      <c r="N417" s="256"/>
    </row>
    <row r="418" spans="1:14" s="58" customFormat="1">
      <c r="A418" s="51"/>
      <c r="B418" s="51"/>
      <c r="C418" s="51"/>
      <c r="D418" s="51"/>
      <c r="E418" s="64"/>
      <c r="F418" s="65"/>
      <c r="G418" s="65"/>
      <c r="H418" s="65"/>
      <c r="I418" s="65"/>
      <c r="J418" s="256"/>
      <c r="K418" s="256"/>
      <c r="L418" s="256"/>
      <c r="M418" s="256"/>
      <c r="N418" s="256"/>
    </row>
    <row r="419" spans="1:14" s="58" customFormat="1">
      <c r="A419" s="51"/>
      <c r="B419" s="51"/>
      <c r="C419" s="51"/>
      <c r="D419" s="51"/>
      <c r="E419" s="64"/>
      <c r="F419" s="65"/>
      <c r="G419" s="65"/>
      <c r="H419" s="65"/>
      <c r="I419" s="65"/>
      <c r="J419" s="256"/>
      <c r="K419" s="256"/>
      <c r="L419" s="256"/>
      <c r="M419" s="256"/>
      <c r="N419" s="256"/>
    </row>
    <row r="420" spans="1:14" s="58" customFormat="1">
      <c r="A420" s="51"/>
      <c r="B420" s="51"/>
      <c r="C420" s="51"/>
      <c r="D420" s="51"/>
      <c r="E420" s="64"/>
      <c r="F420" s="65"/>
      <c r="G420" s="65"/>
      <c r="H420" s="65"/>
      <c r="I420" s="65"/>
      <c r="J420" s="256"/>
      <c r="K420" s="256"/>
      <c r="L420" s="256"/>
      <c r="M420" s="256"/>
      <c r="N420" s="256"/>
    </row>
    <row r="421" spans="1:14" s="58" customFormat="1">
      <c r="A421" s="51"/>
      <c r="B421" s="51"/>
      <c r="C421" s="51"/>
      <c r="D421" s="51"/>
      <c r="E421" s="64"/>
      <c r="F421" s="65"/>
      <c r="G421" s="65"/>
      <c r="H421" s="65"/>
      <c r="I421" s="65"/>
      <c r="J421" s="256"/>
      <c r="K421" s="256"/>
      <c r="L421" s="256"/>
      <c r="M421" s="256"/>
      <c r="N421" s="256"/>
    </row>
    <row r="422" spans="1:14" s="58" customFormat="1">
      <c r="A422" s="51"/>
      <c r="B422" s="51"/>
      <c r="C422" s="51"/>
      <c r="D422" s="51"/>
      <c r="E422" s="64"/>
      <c r="F422" s="65"/>
      <c r="G422" s="65"/>
      <c r="H422" s="65"/>
      <c r="I422" s="65"/>
      <c r="J422" s="256"/>
      <c r="K422" s="256"/>
      <c r="L422" s="256"/>
      <c r="M422" s="256"/>
      <c r="N422" s="256"/>
    </row>
    <row r="423" spans="1:14" s="58" customFormat="1">
      <c r="A423" s="51"/>
      <c r="B423" s="51"/>
      <c r="C423" s="51"/>
      <c r="D423" s="51"/>
      <c r="E423" s="64"/>
      <c r="F423" s="65"/>
      <c r="G423" s="65"/>
      <c r="H423" s="65"/>
      <c r="I423" s="65"/>
      <c r="J423" s="256"/>
      <c r="K423" s="256"/>
      <c r="L423" s="256"/>
      <c r="M423" s="256"/>
      <c r="N423" s="256"/>
    </row>
    <row r="424" spans="1:14" s="58" customFormat="1">
      <c r="A424" s="51"/>
      <c r="B424" s="51"/>
      <c r="C424" s="51"/>
      <c r="D424" s="51"/>
      <c r="E424" s="64"/>
      <c r="F424" s="65"/>
      <c r="G424" s="65"/>
      <c r="H424" s="65"/>
      <c r="I424" s="65"/>
      <c r="J424" s="256"/>
      <c r="K424" s="256"/>
      <c r="L424" s="256"/>
      <c r="M424" s="256"/>
      <c r="N424" s="256"/>
    </row>
    <row r="425" spans="1:14" s="58" customFormat="1">
      <c r="A425" s="51"/>
      <c r="B425" s="51"/>
      <c r="C425" s="51"/>
      <c r="D425" s="51"/>
      <c r="E425" s="64"/>
      <c r="F425" s="65"/>
      <c r="G425" s="65"/>
      <c r="H425" s="65"/>
      <c r="I425" s="65"/>
      <c r="J425" s="256"/>
      <c r="K425" s="256"/>
      <c r="L425" s="256"/>
      <c r="M425" s="256"/>
      <c r="N425" s="256"/>
    </row>
    <row r="426" spans="1:14" s="58" customFormat="1">
      <c r="A426" s="51"/>
      <c r="B426" s="51"/>
      <c r="C426" s="51"/>
      <c r="D426" s="51"/>
      <c r="E426" s="64"/>
      <c r="F426" s="65"/>
      <c r="G426" s="65"/>
      <c r="H426" s="65"/>
      <c r="I426" s="65"/>
      <c r="J426" s="256"/>
      <c r="K426" s="256"/>
      <c r="L426" s="256"/>
      <c r="M426" s="256"/>
      <c r="N426" s="256"/>
    </row>
    <row r="427" spans="1:14" s="58" customFormat="1">
      <c r="A427" s="51"/>
      <c r="B427" s="51"/>
      <c r="C427" s="51"/>
      <c r="D427" s="51"/>
      <c r="E427" s="64"/>
      <c r="F427" s="65"/>
      <c r="G427" s="65"/>
      <c r="H427" s="65"/>
      <c r="I427" s="65"/>
      <c r="J427" s="256"/>
      <c r="K427" s="256"/>
      <c r="L427" s="256"/>
      <c r="M427" s="256"/>
      <c r="N427" s="256"/>
    </row>
    <row r="428" spans="1:14" s="58" customFormat="1">
      <c r="A428" s="51"/>
      <c r="B428" s="51"/>
      <c r="C428" s="51"/>
      <c r="D428" s="51"/>
      <c r="E428" s="64"/>
      <c r="F428" s="65"/>
      <c r="G428" s="65"/>
      <c r="H428" s="65"/>
      <c r="I428" s="65"/>
      <c r="J428" s="256"/>
      <c r="K428" s="256"/>
      <c r="L428" s="256"/>
      <c r="M428" s="256"/>
      <c r="N428" s="256"/>
    </row>
    <row r="429" spans="1:14" s="58" customFormat="1">
      <c r="A429" s="51"/>
      <c r="B429" s="51"/>
      <c r="C429" s="51"/>
      <c r="D429" s="51"/>
      <c r="E429" s="64"/>
      <c r="F429" s="65"/>
      <c r="G429" s="65"/>
      <c r="H429" s="65"/>
      <c r="I429" s="65"/>
      <c r="J429" s="256"/>
      <c r="K429" s="256"/>
      <c r="L429" s="256"/>
      <c r="M429" s="256"/>
      <c r="N429" s="256"/>
    </row>
    <row r="430" spans="1:14" s="58" customFormat="1">
      <c r="A430" s="51"/>
      <c r="B430" s="51"/>
      <c r="C430" s="51"/>
      <c r="D430" s="51"/>
      <c r="E430" s="64"/>
      <c r="F430" s="65"/>
      <c r="G430" s="65"/>
      <c r="H430" s="65"/>
      <c r="I430" s="65"/>
      <c r="J430" s="256"/>
      <c r="K430" s="256"/>
      <c r="L430" s="256"/>
      <c r="M430" s="256"/>
      <c r="N430" s="256"/>
    </row>
    <row r="431" spans="1:14" s="58" customFormat="1">
      <c r="A431" s="51"/>
      <c r="B431" s="51"/>
      <c r="C431" s="51"/>
      <c r="D431" s="51"/>
      <c r="E431" s="64"/>
      <c r="F431" s="65"/>
      <c r="G431" s="65"/>
      <c r="H431" s="65"/>
      <c r="I431" s="65"/>
      <c r="J431" s="256"/>
      <c r="K431" s="256"/>
      <c r="L431" s="256"/>
      <c r="M431" s="256"/>
      <c r="N431" s="256"/>
    </row>
    <row r="432" spans="1:14" s="58" customFormat="1">
      <c r="A432" s="51"/>
      <c r="B432" s="51"/>
      <c r="C432" s="51"/>
      <c r="D432" s="51"/>
      <c r="E432" s="64"/>
      <c r="F432" s="65"/>
      <c r="G432" s="65"/>
      <c r="H432" s="65"/>
      <c r="I432" s="65"/>
      <c r="J432" s="256"/>
      <c r="K432" s="256"/>
      <c r="L432" s="256"/>
      <c r="M432" s="256"/>
      <c r="N432" s="256"/>
    </row>
    <row r="433" spans="1:14" s="58" customFormat="1">
      <c r="A433" s="51"/>
      <c r="B433" s="51"/>
      <c r="C433" s="51"/>
      <c r="D433" s="51"/>
      <c r="E433" s="64"/>
      <c r="F433" s="65"/>
      <c r="G433" s="65"/>
      <c r="H433" s="65"/>
      <c r="I433" s="65"/>
      <c r="J433" s="256"/>
      <c r="K433" s="256"/>
      <c r="L433" s="256"/>
      <c r="M433" s="256"/>
      <c r="N433" s="256"/>
    </row>
    <row r="434" spans="1:14" s="58" customFormat="1">
      <c r="A434" s="51"/>
      <c r="B434" s="51"/>
      <c r="C434" s="51"/>
      <c r="D434" s="51"/>
      <c r="E434" s="64"/>
      <c r="F434" s="65"/>
      <c r="G434" s="65"/>
      <c r="H434" s="65"/>
      <c r="I434" s="65"/>
      <c r="J434" s="256"/>
      <c r="K434" s="256"/>
      <c r="L434" s="256"/>
      <c r="M434" s="256"/>
      <c r="N434" s="256"/>
    </row>
    <row r="435" spans="1:14" s="58" customFormat="1">
      <c r="A435" s="51"/>
      <c r="B435" s="51"/>
      <c r="C435" s="51"/>
      <c r="D435" s="51"/>
      <c r="E435" s="64"/>
      <c r="F435" s="65"/>
      <c r="G435" s="65"/>
      <c r="H435" s="65"/>
      <c r="I435" s="65"/>
      <c r="J435" s="256"/>
      <c r="K435" s="256"/>
      <c r="L435" s="256"/>
      <c r="M435" s="256"/>
      <c r="N435" s="256"/>
    </row>
    <row r="436" spans="1:14" s="58" customFormat="1">
      <c r="A436" s="51"/>
      <c r="B436" s="51"/>
      <c r="C436" s="51"/>
      <c r="D436" s="51"/>
      <c r="E436" s="64"/>
      <c r="F436" s="65"/>
      <c r="G436" s="65"/>
      <c r="H436" s="65"/>
      <c r="I436" s="65"/>
      <c r="J436" s="256"/>
      <c r="K436" s="256"/>
      <c r="L436" s="256"/>
      <c r="M436" s="256"/>
      <c r="N436" s="256"/>
    </row>
    <row r="437" spans="1:14" s="58" customFormat="1">
      <c r="A437" s="51"/>
      <c r="B437" s="51"/>
      <c r="C437" s="51"/>
      <c r="D437" s="51"/>
      <c r="E437" s="64"/>
      <c r="F437" s="65"/>
      <c r="G437" s="65"/>
      <c r="H437" s="65"/>
      <c r="I437" s="65"/>
      <c r="J437" s="256"/>
      <c r="K437" s="256"/>
      <c r="L437" s="256"/>
      <c r="M437" s="256"/>
      <c r="N437" s="256"/>
    </row>
    <row r="438" spans="1:14" s="58" customFormat="1">
      <c r="A438" s="51"/>
      <c r="B438" s="51"/>
      <c r="C438" s="51"/>
      <c r="D438" s="51"/>
      <c r="E438" s="64"/>
      <c r="F438" s="65"/>
      <c r="G438" s="65"/>
      <c r="H438" s="65"/>
      <c r="I438" s="65"/>
      <c r="J438" s="256"/>
      <c r="K438" s="256"/>
      <c r="L438" s="256"/>
      <c r="M438" s="256"/>
      <c r="N438" s="256"/>
    </row>
    <row r="439" spans="1:14" s="58" customFormat="1">
      <c r="A439" s="51"/>
      <c r="B439" s="51"/>
      <c r="C439" s="51"/>
      <c r="D439" s="51"/>
      <c r="E439" s="64"/>
      <c r="F439" s="65"/>
      <c r="G439" s="65"/>
      <c r="H439" s="65"/>
      <c r="I439" s="65"/>
      <c r="J439" s="256"/>
      <c r="K439" s="256"/>
      <c r="L439" s="256"/>
      <c r="M439" s="256"/>
      <c r="N439" s="256"/>
    </row>
    <row r="440" spans="1:14" s="58" customFormat="1">
      <c r="A440" s="51"/>
      <c r="B440" s="51"/>
      <c r="C440" s="51"/>
      <c r="D440" s="51"/>
      <c r="E440" s="64"/>
      <c r="F440" s="65"/>
      <c r="G440" s="65"/>
      <c r="H440" s="65"/>
      <c r="I440" s="65"/>
      <c r="J440" s="256"/>
      <c r="K440" s="256"/>
      <c r="L440" s="256"/>
      <c r="M440" s="256"/>
      <c r="N440" s="256"/>
    </row>
    <row r="441" spans="1:14" s="58" customFormat="1">
      <c r="A441" s="51"/>
      <c r="B441" s="51"/>
      <c r="C441" s="51"/>
      <c r="D441" s="51"/>
      <c r="E441" s="64"/>
      <c r="F441" s="65"/>
      <c r="G441" s="65"/>
      <c r="H441" s="65"/>
      <c r="I441" s="65"/>
      <c r="J441" s="256"/>
      <c r="K441" s="256"/>
      <c r="L441" s="256"/>
      <c r="M441" s="256"/>
      <c r="N441" s="256"/>
    </row>
    <row r="442" spans="1:14" s="58" customFormat="1">
      <c r="A442" s="51"/>
      <c r="B442" s="51"/>
      <c r="C442" s="51"/>
      <c r="D442" s="51"/>
      <c r="E442" s="64"/>
      <c r="F442" s="65"/>
      <c r="G442" s="65"/>
      <c r="H442" s="65"/>
      <c r="I442" s="65"/>
      <c r="J442" s="256"/>
      <c r="K442" s="256"/>
      <c r="L442" s="256"/>
      <c r="M442" s="256"/>
      <c r="N442" s="256"/>
    </row>
    <row r="443" spans="1:14" s="58" customFormat="1">
      <c r="A443" s="51"/>
      <c r="B443" s="51"/>
      <c r="C443" s="51"/>
      <c r="D443" s="51"/>
      <c r="E443" s="64"/>
      <c r="F443" s="65"/>
      <c r="G443" s="65"/>
      <c r="H443" s="65"/>
      <c r="I443" s="65"/>
      <c r="J443" s="256"/>
      <c r="K443" s="256"/>
      <c r="L443" s="256"/>
      <c r="M443" s="256"/>
      <c r="N443" s="256"/>
    </row>
    <row r="444" spans="1:14" s="58" customFormat="1">
      <c r="A444" s="51"/>
      <c r="B444" s="51"/>
      <c r="C444" s="51"/>
      <c r="D444" s="51"/>
      <c r="E444" s="64"/>
      <c r="F444" s="65"/>
      <c r="G444" s="65"/>
      <c r="H444" s="65"/>
      <c r="I444" s="65"/>
      <c r="J444" s="256"/>
      <c r="K444" s="256"/>
      <c r="L444" s="256"/>
      <c r="M444" s="256"/>
      <c r="N444" s="256"/>
    </row>
    <row r="445" spans="1:14" s="58" customFormat="1">
      <c r="A445" s="51"/>
      <c r="B445" s="51"/>
      <c r="C445" s="51"/>
      <c r="D445" s="51"/>
      <c r="E445" s="64"/>
      <c r="F445" s="65"/>
      <c r="G445" s="65"/>
      <c r="H445" s="65"/>
      <c r="I445" s="65"/>
      <c r="J445" s="256"/>
      <c r="K445" s="256"/>
      <c r="L445" s="256"/>
      <c r="M445" s="256"/>
      <c r="N445" s="256"/>
    </row>
    <row r="446" spans="1:14" s="58" customFormat="1">
      <c r="A446" s="51"/>
      <c r="B446" s="51"/>
      <c r="C446" s="51"/>
      <c r="D446" s="51"/>
      <c r="E446" s="64"/>
      <c r="F446" s="65"/>
      <c r="G446" s="65"/>
      <c r="H446" s="65"/>
      <c r="I446" s="65"/>
      <c r="J446" s="256"/>
      <c r="K446" s="256"/>
      <c r="L446" s="256"/>
      <c r="M446" s="256"/>
      <c r="N446" s="256"/>
    </row>
    <row r="447" spans="1:14" s="58" customFormat="1">
      <c r="A447" s="51"/>
      <c r="B447" s="51"/>
      <c r="C447" s="51"/>
      <c r="D447" s="51"/>
      <c r="E447" s="64"/>
      <c r="F447" s="65"/>
      <c r="G447" s="65"/>
      <c r="H447" s="65"/>
      <c r="I447" s="65"/>
      <c r="J447" s="256"/>
      <c r="K447" s="256"/>
      <c r="L447" s="256"/>
      <c r="M447" s="256"/>
      <c r="N447" s="256"/>
    </row>
    <row r="448" spans="1:14" s="58" customFormat="1">
      <c r="A448" s="51"/>
      <c r="B448" s="51"/>
      <c r="C448" s="51"/>
      <c r="D448" s="51"/>
      <c r="E448" s="64"/>
      <c r="F448" s="65"/>
      <c r="G448" s="65"/>
      <c r="H448" s="65"/>
      <c r="I448" s="65"/>
      <c r="J448" s="256"/>
      <c r="K448" s="256"/>
      <c r="L448" s="256"/>
      <c r="M448" s="256"/>
      <c r="N448" s="256"/>
    </row>
    <row r="449" spans="1:14" s="58" customFormat="1">
      <c r="A449" s="51"/>
      <c r="B449" s="51"/>
      <c r="C449" s="51"/>
      <c r="D449" s="51"/>
      <c r="E449" s="64"/>
      <c r="F449" s="65"/>
      <c r="G449" s="65"/>
      <c r="H449" s="65"/>
      <c r="I449" s="65"/>
      <c r="J449" s="256"/>
      <c r="K449" s="256"/>
      <c r="L449" s="256"/>
      <c r="M449" s="256"/>
      <c r="N449" s="256"/>
    </row>
    <row r="450" spans="1:14" s="58" customFormat="1">
      <c r="A450" s="51"/>
      <c r="B450" s="51"/>
      <c r="C450" s="51"/>
      <c r="D450" s="51"/>
      <c r="E450" s="64"/>
      <c r="F450" s="65"/>
      <c r="G450" s="65"/>
      <c r="H450" s="65"/>
      <c r="I450" s="65"/>
      <c r="J450" s="256"/>
      <c r="K450" s="256"/>
      <c r="L450" s="256"/>
      <c r="M450" s="256"/>
      <c r="N450" s="256"/>
    </row>
    <row r="451" spans="1:14" s="58" customFormat="1">
      <c r="A451" s="51"/>
      <c r="B451" s="51"/>
      <c r="C451" s="51"/>
      <c r="D451" s="51"/>
      <c r="E451" s="64"/>
      <c r="F451" s="65"/>
      <c r="G451" s="65"/>
      <c r="H451" s="65"/>
      <c r="I451" s="65"/>
      <c r="J451" s="256"/>
      <c r="K451" s="256"/>
      <c r="L451" s="256"/>
      <c r="M451" s="256"/>
      <c r="N451" s="256"/>
    </row>
    <row r="452" spans="1:14" s="58" customFormat="1">
      <c r="A452" s="51"/>
      <c r="B452" s="51"/>
      <c r="C452" s="51"/>
      <c r="D452" s="51"/>
      <c r="E452" s="64"/>
      <c r="F452" s="65"/>
      <c r="G452" s="65"/>
      <c r="H452" s="65"/>
      <c r="I452" s="65"/>
      <c r="J452" s="256"/>
      <c r="K452" s="256"/>
      <c r="L452" s="256"/>
      <c r="M452" s="256"/>
      <c r="N452" s="256"/>
    </row>
    <row r="453" spans="1:14" s="58" customFormat="1">
      <c r="A453" s="51"/>
      <c r="B453" s="51"/>
      <c r="C453" s="51"/>
      <c r="D453" s="51"/>
      <c r="E453" s="64"/>
      <c r="F453" s="65"/>
      <c r="G453" s="65"/>
      <c r="H453" s="65"/>
      <c r="I453" s="65"/>
      <c r="J453" s="256"/>
      <c r="K453" s="256"/>
      <c r="L453" s="256"/>
      <c r="M453" s="256"/>
      <c r="N453" s="256"/>
    </row>
    <row r="454" spans="1:14" s="58" customFormat="1">
      <c r="A454" s="51"/>
      <c r="B454" s="51"/>
      <c r="C454" s="51"/>
      <c r="D454" s="51"/>
      <c r="E454" s="64"/>
      <c r="F454" s="65"/>
      <c r="G454" s="65"/>
      <c r="H454" s="65"/>
      <c r="I454" s="65"/>
      <c r="J454" s="256"/>
      <c r="K454" s="256"/>
      <c r="L454" s="256"/>
      <c r="M454" s="256"/>
      <c r="N454" s="256"/>
    </row>
    <row r="455" spans="1:14" s="58" customFormat="1">
      <c r="A455" s="51"/>
      <c r="B455" s="51"/>
      <c r="C455" s="51"/>
      <c r="D455" s="51"/>
      <c r="E455" s="64"/>
      <c r="F455" s="65"/>
      <c r="G455" s="65"/>
      <c r="H455" s="65"/>
      <c r="I455" s="65"/>
      <c r="J455" s="256"/>
      <c r="K455" s="256"/>
      <c r="L455" s="256"/>
      <c r="M455" s="256"/>
      <c r="N455" s="256"/>
    </row>
    <row r="456" spans="1:14" s="58" customFormat="1">
      <c r="A456" s="51"/>
      <c r="B456" s="51"/>
      <c r="C456" s="51"/>
      <c r="D456" s="51"/>
      <c r="E456" s="64"/>
      <c r="F456" s="65"/>
      <c r="G456" s="65"/>
      <c r="H456" s="65"/>
      <c r="I456" s="65"/>
      <c r="J456" s="256"/>
      <c r="K456" s="256"/>
      <c r="L456" s="256"/>
      <c r="M456" s="256"/>
      <c r="N456" s="256"/>
    </row>
    <row r="457" spans="1:14" s="58" customFormat="1">
      <c r="A457" s="51"/>
      <c r="B457" s="51"/>
      <c r="C457" s="51"/>
      <c r="D457" s="51"/>
      <c r="E457" s="64"/>
      <c r="F457" s="65"/>
      <c r="G457" s="65"/>
      <c r="H457" s="65"/>
      <c r="I457" s="65"/>
      <c r="J457" s="256"/>
      <c r="K457" s="256"/>
      <c r="L457" s="256"/>
      <c r="M457" s="256"/>
      <c r="N457" s="256"/>
    </row>
    <row r="458" spans="1:14" s="58" customFormat="1">
      <c r="A458" s="51"/>
      <c r="B458" s="51"/>
      <c r="C458" s="51"/>
      <c r="D458" s="51"/>
      <c r="E458" s="64"/>
      <c r="F458" s="65"/>
      <c r="G458" s="65"/>
      <c r="H458" s="65"/>
      <c r="I458" s="65"/>
      <c r="J458" s="256"/>
      <c r="K458" s="256"/>
      <c r="L458" s="256"/>
      <c r="M458" s="256"/>
      <c r="N458" s="256"/>
    </row>
    <row r="459" spans="1:14" s="58" customFormat="1">
      <c r="A459" s="51"/>
      <c r="B459" s="51"/>
      <c r="C459" s="51"/>
      <c r="D459" s="51"/>
      <c r="E459" s="64"/>
      <c r="F459" s="65"/>
      <c r="G459" s="65"/>
      <c r="H459" s="65"/>
      <c r="I459" s="65"/>
      <c r="J459" s="256"/>
      <c r="K459" s="256"/>
      <c r="L459" s="256"/>
      <c r="M459" s="256"/>
      <c r="N459" s="256"/>
    </row>
    <row r="460" spans="1:14" s="58" customFormat="1">
      <c r="A460" s="51"/>
      <c r="B460" s="51"/>
      <c r="C460" s="51"/>
      <c r="D460" s="51"/>
      <c r="E460" s="64"/>
      <c r="F460" s="65"/>
      <c r="G460" s="65"/>
      <c r="H460" s="65"/>
      <c r="I460" s="65"/>
      <c r="J460" s="256"/>
      <c r="K460" s="256"/>
      <c r="L460" s="256"/>
      <c r="M460" s="256"/>
      <c r="N460" s="256"/>
    </row>
    <row r="461" spans="1:14" s="58" customFormat="1">
      <c r="A461" s="51"/>
      <c r="B461" s="51"/>
      <c r="C461" s="51"/>
      <c r="D461" s="51"/>
      <c r="E461" s="64"/>
      <c r="F461" s="65"/>
      <c r="G461" s="65"/>
      <c r="H461" s="65"/>
      <c r="I461" s="65"/>
      <c r="J461" s="256"/>
      <c r="K461" s="256"/>
      <c r="L461" s="256"/>
      <c r="M461" s="256"/>
      <c r="N461" s="256"/>
    </row>
    <row r="462" spans="1:14" s="58" customFormat="1">
      <c r="A462" s="51"/>
      <c r="B462" s="51"/>
      <c r="C462" s="51"/>
      <c r="D462" s="51"/>
      <c r="E462" s="64"/>
      <c r="F462" s="65"/>
      <c r="G462" s="65"/>
      <c r="H462" s="65"/>
      <c r="I462" s="65"/>
      <c r="J462" s="256"/>
      <c r="K462" s="256"/>
      <c r="L462" s="256"/>
      <c r="M462" s="256"/>
      <c r="N462" s="256"/>
    </row>
    <row r="463" spans="1:14" s="58" customFormat="1">
      <c r="A463" s="51"/>
      <c r="B463" s="51"/>
      <c r="C463" s="51"/>
      <c r="D463" s="51"/>
      <c r="E463" s="64"/>
      <c r="F463" s="65"/>
      <c r="G463" s="65"/>
      <c r="H463" s="65"/>
      <c r="I463" s="65"/>
      <c r="J463" s="256"/>
      <c r="K463" s="256"/>
      <c r="L463" s="256"/>
      <c r="M463" s="256"/>
      <c r="N463" s="256"/>
    </row>
    <row r="464" spans="1:14" s="58" customFormat="1">
      <c r="A464" s="51"/>
      <c r="B464" s="51"/>
      <c r="C464" s="51"/>
      <c r="D464" s="51"/>
      <c r="E464" s="64"/>
      <c r="F464" s="65"/>
      <c r="G464" s="65"/>
      <c r="H464" s="65"/>
      <c r="I464" s="65"/>
      <c r="J464" s="256"/>
      <c r="K464" s="256"/>
      <c r="L464" s="256"/>
      <c r="M464" s="256"/>
      <c r="N464" s="256"/>
    </row>
    <row r="465" spans="1:14" s="58" customFormat="1">
      <c r="A465" s="51"/>
      <c r="B465" s="51"/>
      <c r="C465" s="51"/>
      <c r="D465" s="51"/>
      <c r="E465" s="64"/>
      <c r="F465" s="65"/>
      <c r="G465" s="65"/>
      <c r="H465" s="65"/>
      <c r="I465" s="65"/>
      <c r="J465" s="256"/>
      <c r="K465" s="256"/>
      <c r="L465" s="256"/>
      <c r="M465" s="256"/>
      <c r="N465" s="256"/>
    </row>
    <row r="466" spans="1:14" s="58" customFormat="1">
      <c r="A466" s="51"/>
      <c r="B466" s="51"/>
      <c r="C466" s="51"/>
      <c r="D466" s="51"/>
      <c r="E466" s="64"/>
      <c r="F466" s="65"/>
      <c r="G466" s="65"/>
      <c r="H466" s="65"/>
      <c r="I466" s="65"/>
      <c r="J466" s="256"/>
      <c r="K466" s="256"/>
      <c r="L466" s="256"/>
      <c r="M466" s="256"/>
      <c r="N466" s="256"/>
    </row>
    <row r="467" spans="1:14" s="58" customFormat="1">
      <c r="A467" s="51"/>
      <c r="B467" s="51"/>
      <c r="C467" s="51"/>
      <c r="D467" s="51"/>
      <c r="E467" s="64"/>
      <c r="F467" s="65"/>
      <c r="G467" s="65"/>
      <c r="H467" s="65"/>
      <c r="I467" s="65"/>
      <c r="J467" s="256"/>
      <c r="K467" s="256"/>
      <c r="L467" s="256"/>
      <c r="M467" s="256"/>
      <c r="N467" s="256"/>
    </row>
    <row r="468" spans="1:14" s="58" customFormat="1">
      <c r="A468" s="51"/>
      <c r="B468" s="51"/>
      <c r="C468" s="51"/>
      <c r="D468" s="51"/>
      <c r="E468" s="64"/>
      <c r="F468" s="65"/>
      <c r="G468" s="65"/>
      <c r="H468" s="65"/>
      <c r="I468" s="65"/>
      <c r="J468" s="256"/>
      <c r="K468" s="256"/>
      <c r="L468" s="256"/>
      <c r="M468" s="256"/>
      <c r="N468" s="256"/>
    </row>
    <row r="469" spans="1:14" s="58" customFormat="1">
      <c r="A469" s="51"/>
      <c r="B469" s="51"/>
      <c r="C469" s="51"/>
      <c r="D469" s="51"/>
      <c r="E469" s="64"/>
      <c r="F469" s="65"/>
      <c r="G469" s="65"/>
      <c r="H469" s="65"/>
      <c r="I469" s="65"/>
      <c r="J469" s="256"/>
      <c r="K469" s="256"/>
      <c r="L469" s="256"/>
      <c r="M469" s="256"/>
      <c r="N469" s="256"/>
    </row>
    <row r="470" spans="1:14" s="58" customFormat="1">
      <c r="A470" s="51"/>
      <c r="B470" s="51"/>
      <c r="C470" s="51"/>
      <c r="D470" s="51"/>
      <c r="E470" s="64"/>
      <c r="F470" s="65"/>
      <c r="G470" s="65"/>
      <c r="H470" s="65"/>
      <c r="I470" s="65"/>
      <c r="J470" s="256"/>
      <c r="K470" s="256"/>
      <c r="L470" s="256"/>
      <c r="M470" s="256"/>
      <c r="N470" s="256"/>
    </row>
    <row r="471" spans="1:14" s="58" customFormat="1">
      <c r="A471" s="51"/>
      <c r="B471" s="51"/>
      <c r="C471" s="51"/>
      <c r="D471" s="51"/>
      <c r="E471" s="64"/>
      <c r="F471" s="65"/>
      <c r="G471" s="65"/>
      <c r="H471" s="65"/>
      <c r="I471" s="65"/>
      <c r="J471" s="256"/>
      <c r="K471" s="256"/>
      <c r="L471" s="256"/>
      <c r="M471" s="256"/>
      <c r="N471" s="256"/>
    </row>
    <row r="472" spans="1:14" s="58" customFormat="1">
      <c r="A472" s="51"/>
      <c r="B472" s="51"/>
      <c r="C472" s="51"/>
      <c r="D472" s="51"/>
      <c r="E472" s="64"/>
      <c r="F472" s="65"/>
      <c r="G472" s="65"/>
      <c r="H472" s="65"/>
      <c r="I472" s="65"/>
      <c r="J472" s="256"/>
      <c r="K472" s="256"/>
      <c r="L472" s="256"/>
      <c r="M472" s="256"/>
      <c r="N472" s="256"/>
    </row>
    <row r="473" spans="1:14" s="58" customFormat="1">
      <c r="A473" s="51"/>
      <c r="B473" s="51"/>
      <c r="C473" s="51"/>
      <c r="D473" s="51"/>
      <c r="E473" s="64"/>
      <c r="F473" s="65"/>
      <c r="G473" s="65"/>
      <c r="H473" s="65"/>
      <c r="I473" s="65"/>
      <c r="J473" s="256"/>
      <c r="K473" s="256"/>
      <c r="L473" s="256"/>
      <c r="M473" s="256"/>
      <c r="N473" s="256"/>
    </row>
    <row r="474" spans="1:14" s="58" customFormat="1">
      <c r="A474" s="51"/>
      <c r="B474" s="51"/>
      <c r="C474" s="51"/>
      <c r="D474" s="51"/>
      <c r="E474" s="64"/>
      <c r="F474" s="65"/>
      <c r="G474" s="65"/>
      <c r="H474" s="65"/>
      <c r="I474" s="65"/>
      <c r="J474" s="256"/>
      <c r="K474" s="256"/>
      <c r="L474" s="256"/>
      <c r="M474" s="256"/>
      <c r="N474" s="256"/>
    </row>
    <row r="475" spans="1:14" s="58" customFormat="1">
      <c r="A475" s="51"/>
      <c r="B475" s="51"/>
      <c r="C475" s="51"/>
      <c r="D475" s="51"/>
      <c r="E475" s="64"/>
      <c r="F475" s="65"/>
      <c r="G475" s="65"/>
      <c r="H475" s="65"/>
      <c r="I475" s="65"/>
      <c r="J475" s="256"/>
      <c r="K475" s="256"/>
      <c r="L475" s="256"/>
      <c r="M475" s="256"/>
      <c r="N475" s="256"/>
    </row>
    <row r="476" spans="1:14" s="58" customFormat="1">
      <c r="A476" s="51"/>
      <c r="B476" s="51"/>
      <c r="C476" s="51"/>
      <c r="D476" s="51"/>
      <c r="E476" s="64"/>
      <c r="F476" s="65"/>
      <c r="G476" s="65"/>
      <c r="H476" s="65"/>
      <c r="I476" s="65"/>
      <c r="J476" s="256"/>
      <c r="K476" s="256"/>
      <c r="L476" s="256"/>
      <c r="M476" s="256"/>
      <c r="N476" s="256"/>
    </row>
    <row r="477" spans="1:14" s="58" customFormat="1">
      <c r="A477" s="51"/>
      <c r="B477" s="51"/>
      <c r="C477" s="51"/>
      <c r="D477" s="51"/>
      <c r="E477" s="64"/>
      <c r="F477" s="65"/>
      <c r="G477" s="65"/>
      <c r="H477" s="65"/>
      <c r="I477" s="65"/>
      <c r="J477" s="256"/>
      <c r="K477" s="256"/>
      <c r="L477" s="256"/>
      <c r="M477" s="256"/>
      <c r="N477" s="256"/>
    </row>
    <row r="478" spans="1:14" s="58" customFormat="1">
      <c r="A478" s="51"/>
      <c r="B478" s="51"/>
      <c r="C478" s="51"/>
      <c r="D478" s="51"/>
      <c r="E478" s="64"/>
      <c r="F478" s="65"/>
      <c r="G478" s="65"/>
      <c r="H478" s="65"/>
      <c r="I478" s="65"/>
      <c r="J478" s="256"/>
      <c r="K478" s="256"/>
      <c r="L478" s="256"/>
      <c r="M478" s="256"/>
      <c r="N478" s="256"/>
    </row>
    <row r="479" spans="1:14" s="58" customFormat="1">
      <c r="A479" s="51"/>
      <c r="B479" s="51"/>
      <c r="C479" s="51"/>
      <c r="D479" s="51"/>
      <c r="E479" s="64"/>
      <c r="F479" s="65"/>
      <c r="G479" s="65"/>
      <c r="H479" s="65"/>
      <c r="I479" s="65"/>
      <c r="J479" s="256"/>
      <c r="K479" s="256"/>
      <c r="L479" s="256"/>
      <c r="M479" s="256"/>
      <c r="N479" s="256"/>
    </row>
    <row r="480" spans="1:14" s="58" customFormat="1">
      <c r="A480" s="51"/>
      <c r="B480" s="51"/>
      <c r="C480" s="51"/>
      <c r="D480" s="51"/>
      <c r="E480" s="64"/>
      <c r="F480" s="65"/>
      <c r="G480" s="65"/>
      <c r="H480" s="65"/>
      <c r="I480" s="65"/>
      <c r="J480" s="256"/>
      <c r="K480" s="256"/>
      <c r="L480" s="256"/>
      <c r="M480" s="256"/>
      <c r="N480" s="256"/>
    </row>
    <row r="481" spans="1:14" s="58" customFormat="1">
      <c r="A481" s="51"/>
      <c r="B481" s="51"/>
      <c r="C481" s="51"/>
      <c r="D481" s="51"/>
      <c r="E481" s="64"/>
      <c r="F481" s="65"/>
      <c r="G481" s="65"/>
      <c r="H481" s="65"/>
      <c r="I481" s="65"/>
      <c r="J481" s="256"/>
      <c r="K481" s="256"/>
      <c r="L481" s="256"/>
      <c r="M481" s="256"/>
      <c r="N481" s="256"/>
    </row>
    <row r="482" spans="1:14" s="58" customFormat="1">
      <c r="A482" s="51"/>
      <c r="B482" s="51"/>
      <c r="C482" s="51"/>
      <c r="D482" s="51"/>
      <c r="E482" s="64"/>
      <c r="F482" s="65"/>
      <c r="G482" s="65"/>
      <c r="H482" s="65"/>
      <c r="I482" s="65"/>
      <c r="J482" s="256"/>
      <c r="K482" s="256"/>
      <c r="L482" s="256"/>
      <c r="M482" s="256"/>
      <c r="N482" s="256"/>
    </row>
    <row r="483" spans="1:14" s="58" customFormat="1">
      <c r="A483" s="51"/>
      <c r="B483" s="51"/>
      <c r="C483" s="51"/>
      <c r="D483" s="51"/>
      <c r="E483" s="64"/>
      <c r="F483" s="65"/>
      <c r="G483" s="65"/>
      <c r="H483" s="65"/>
      <c r="I483" s="65"/>
      <c r="J483" s="256"/>
      <c r="K483" s="256"/>
      <c r="L483" s="256"/>
      <c r="M483" s="256"/>
      <c r="N483" s="256"/>
    </row>
    <row r="484" spans="1:14" s="58" customFormat="1">
      <c r="A484" s="51"/>
      <c r="B484" s="51"/>
      <c r="C484" s="51"/>
      <c r="D484" s="51"/>
      <c r="E484" s="64"/>
      <c r="F484" s="65"/>
      <c r="G484" s="65"/>
      <c r="H484" s="65"/>
      <c r="I484" s="65"/>
      <c r="J484" s="256"/>
      <c r="K484" s="256"/>
      <c r="L484" s="256"/>
      <c r="M484" s="256"/>
      <c r="N484" s="256"/>
    </row>
    <row r="485" spans="1:14" s="58" customFormat="1">
      <c r="A485" s="51"/>
      <c r="B485" s="51"/>
      <c r="C485" s="51"/>
      <c r="D485" s="51"/>
      <c r="E485" s="64"/>
      <c r="F485" s="65"/>
      <c r="G485" s="65"/>
      <c r="H485" s="65"/>
      <c r="I485" s="65"/>
      <c r="J485" s="256"/>
      <c r="K485" s="256"/>
      <c r="L485" s="256"/>
      <c r="M485" s="256"/>
      <c r="N485" s="256"/>
    </row>
    <row r="486" spans="1:14" s="58" customFormat="1">
      <c r="A486" s="51"/>
      <c r="B486" s="51"/>
      <c r="C486" s="51"/>
      <c r="D486" s="51"/>
      <c r="E486" s="64"/>
      <c r="F486" s="65"/>
      <c r="G486" s="65"/>
      <c r="H486" s="65"/>
      <c r="I486" s="65"/>
      <c r="J486" s="256"/>
      <c r="K486" s="256"/>
      <c r="L486" s="256"/>
      <c r="M486" s="256"/>
      <c r="N486" s="256"/>
    </row>
    <row r="487" spans="1:14" s="58" customFormat="1">
      <c r="A487" s="51"/>
      <c r="B487" s="51"/>
      <c r="C487" s="51"/>
      <c r="D487" s="51"/>
      <c r="E487" s="64"/>
      <c r="F487" s="65"/>
      <c r="G487" s="65"/>
      <c r="H487" s="65"/>
      <c r="I487" s="65"/>
      <c r="J487" s="256"/>
      <c r="K487" s="256"/>
      <c r="L487" s="256"/>
      <c r="M487" s="256"/>
      <c r="N487" s="256"/>
    </row>
    <row r="488" spans="1:14" s="58" customFormat="1">
      <c r="A488" s="51"/>
      <c r="B488" s="51"/>
      <c r="C488" s="51"/>
      <c r="D488" s="51"/>
      <c r="E488" s="64"/>
      <c r="F488" s="65"/>
      <c r="G488" s="65"/>
      <c r="H488" s="65"/>
      <c r="I488" s="65"/>
      <c r="J488" s="256"/>
      <c r="K488" s="256"/>
      <c r="L488" s="256"/>
      <c r="M488" s="256"/>
      <c r="N488" s="256"/>
    </row>
    <row r="489" spans="1:14" s="58" customFormat="1">
      <c r="A489" s="51"/>
      <c r="B489" s="51"/>
      <c r="C489" s="51"/>
      <c r="D489" s="51"/>
      <c r="E489" s="64"/>
      <c r="F489" s="65"/>
      <c r="G489" s="65"/>
      <c r="H489" s="65"/>
      <c r="I489" s="65"/>
      <c r="J489" s="256"/>
      <c r="K489" s="256"/>
      <c r="L489" s="256"/>
      <c r="M489" s="256"/>
      <c r="N489" s="256"/>
    </row>
    <row r="490" spans="1:14" s="58" customFormat="1">
      <c r="A490" s="51"/>
      <c r="B490" s="51"/>
      <c r="C490" s="51"/>
      <c r="D490" s="51"/>
      <c r="E490" s="64"/>
      <c r="F490" s="65"/>
      <c r="G490" s="65"/>
      <c r="H490" s="65"/>
      <c r="I490" s="65"/>
      <c r="J490" s="256"/>
      <c r="K490" s="256"/>
      <c r="L490" s="256"/>
      <c r="M490" s="256"/>
      <c r="N490" s="256"/>
    </row>
    <row r="491" spans="1:14" s="58" customFormat="1">
      <c r="A491" s="51"/>
      <c r="B491" s="51"/>
      <c r="C491" s="51"/>
      <c r="D491" s="51"/>
      <c r="E491" s="64"/>
      <c r="F491" s="65"/>
      <c r="G491" s="65"/>
      <c r="H491" s="65"/>
      <c r="I491" s="65"/>
      <c r="J491" s="256"/>
      <c r="K491" s="256"/>
      <c r="L491" s="256"/>
      <c r="M491" s="256"/>
      <c r="N491" s="256"/>
    </row>
    <row r="492" spans="1:14" s="58" customFormat="1">
      <c r="A492" s="51"/>
      <c r="B492" s="51"/>
      <c r="C492" s="51"/>
      <c r="D492" s="51"/>
      <c r="E492" s="64"/>
      <c r="F492" s="65"/>
      <c r="G492" s="65"/>
      <c r="H492" s="65"/>
      <c r="I492" s="65"/>
      <c r="J492" s="256"/>
      <c r="K492" s="256"/>
      <c r="L492" s="256"/>
      <c r="M492" s="256"/>
      <c r="N492" s="256"/>
    </row>
    <row r="493" spans="1:14" s="58" customFormat="1">
      <c r="A493" s="51"/>
      <c r="B493" s="51"/>
      <c r="C493" s="51"/>
      <c r="D493" s="51"/>
      <c r="E493" s="64"/>
      <c r="F493" s="65"/>
      <c r="G493" s="65"/>
      <c r="H493" s="65"/>
      <c r="I493" s="65"/>
      <c r="J493" s="256"/>
      <c r="K493" s="256"/>
      <c r="L493" s="256"/>
      <c r="M493" s="256"/>
      <c r="N493" s="256"/>
    </row>
    <row r="494" spans="1:14" s="58" customFormat="1">
      <c r="A494" s="51"/>
      <c r="B494" s="51"/>
      <c r="C494" s="51"/>
      <c r="D494" s="51"/>
      <c r="E494" s="64"/>
      <c r="F494" s="65"/>
      <c r="G494" s="65"/>
      <c r="H494" s="65"/>
      <c r="I494" s="65"/>
      <c r="J494" s="256"/>
      <c r="K494" s="256"/>
      <c r="L494" s="256"/>
      <c r="M494" s="256"/>
      <c r="N494" s="256"/>
    </row>
    <row r="495" spans="1:14" s="58" customFormat="1">
      <c r="A495" s="51"/>
      <c r="B495" s="51"/>
      <c r="C495" s="51"/>
      <c r="D495" s="51"/>
      <c r="E495" s="64"/>
      <c r="F495" s="65"/>
      <c r="G495" s="65"/>
      <c r="H495" s="65"/>
      <c r="I495" s="65"/>
      <c r="J495" s="256"/>
      <c r="K495" s="256"/>
      <c r="L495" s="256"/>
      <c r="M495" s="256"/>
      <c r="N495" s="256"/>
    </row>
    <row r="496" spans="1:14" s="58" customFormat="1">
      <c r="A496" s="51"/>
      <c r="B496" s="51"/>
      <c r="C496" s="51"/>
      <c r="D496" s="51"/>
      <c r="E496" s="64"/>
      <c r="F496" s="65"/>
      <c r="G496" s="65"/>
      <c r="H496" s="65"/>
      <c r="I496" s="65"/>
      <c r="J496" s="256"/>
      <c r="K496" s="256"/>
      <c r="L496" s="256"/>
      <c r="M496" s="256"/>
      <c r="N496" s="256"/>
    </row>
    <row r="497" spans="1:14" s="58" customFormat="1">
      <c r="A497" s="51"/>
      <c r="B497" s="51"/>
      <c r="C497" s="51"/>
      <c r="D497" s="51"/>
      <c r="E497" s="64"/>
      <c r="F497" s="65"/>
      <c r="G497" s="65"/>
      <c r="H497" s="65"/>
      <c r="I497" s="65"/>
      <c r="J497" s="256"/>
      <c r="K497" s="256"/>
      <c r="L497" s="256"/>
      <c r="M497" s="256"/>
      <c r="N497" s="256"/>
    </row>
    <row r="498" spans="1:14" s="58" customFormat="1">
      <c r="A498" s="51"/>
      <c r="B498" s="51"/>
      <c r="C498" s="51"/>
      <c r="D498" s="51"/>
      <c r="E498" s="64"/>
      <c r="F498" s="65"/>
      <c r="G498" s="65"/>
      <c r="H498" s="65"/>
      <c r="I498" s="65"/>
      <c r="J498" s="256"/>
      <c r="K498" s="256"/>
      <c r="L498" s="256"/>
      <c r="M498" s="256"/>
      <c r="N498" s="256"/>
    </row>
    <row r="499" spans="1:14" s="58" customFormat="1">
      <c r="A499" s="51"/>
      <c r="B499" s="51"/>
      <c r="C499" s="51"/>
      <c r="D499" s="51"/>
      <c r="E499" s="64"/>
      <c r="F499" s="65"/>
      <c r="G499" s="65"/>
      <c r="H499" s="65"/>
      <c r="I499" s="65"/>
      <c r="J499" s="256"/>
      <c r="K499" s="256"/>
      <c r="L499" s="256"/>
      <c r="M499" s="256"/>
      <c r="N499" s="256"/>
    </row>
    <row r="500" spans="1:14" s="58" customFormat="1">
      <c r="A500" s="51"/>
      <c r="B500" s="51"/>
      <c r="C500" s="51"/>
      <c r="D500" s="51"/>
      <c r="E500" s="64"/>
      <c r="F500" s="65"/>
      <c r="G500" s="65"/>
      <c r="H500" s="65"/>
      <c r="I500" s="65"/>
      <c r="J500" s="256"/>
      <c r="K500" s="256"/>
      <c r="L500" s="256"/>
      <c r="M500" s="256"/>
      <c r="N500" s="256"/>
    </row>
    <row r="501" spans="1:14" s="58" customFormat="1">
      <c r="A501" s="51"/>
      <c r="B501" s="51"/>
      <c r="C501" s="51"/>
      <c r="D501" s="51"/>
      <c r="E501" s="64"/>
      <c r="F501" s="65"/>
      <c r="G501" s="65"/>
      <c r="H501" s="65"/>
      <c r="I501" s="65"/>
      <c r="J501" s="256"/>
      <c r="K501" s="256"/>
      <c r="L501" s="256"/>
      <c r="M501" s="256"/>
      <c r="N501" s="256"/>
    </row>
    <row r="502" spans="1:14" s="58" customFormat="1">
      <c r="A502" s="51"/>
      <c r="B502" s="51"/>
      <c r="C502" s="51"/>
      <c r="D502" s="51"/>
      <c r="E502" s="64"/>
      <c r="F502" s="65"/>
      <c r="G502" s="65"/>
      <c r="H502" s="65"/>
      <c r="I502" s="65"/>
      <c r="J502" s="256"/>
      <c r="K502" s="256"/>
      <c r="L502" s="256"/>
      <c r="M502" s="256"/>
      <c r="N502" s="256"/>
    </row>
    <row r="503" spans="1:14" s="58" customFormat="1">
      <c r="A503" s="51"/>
      <c r="B503" s="51"/>
      <c r="C503" s="51"/>
      <c r="D503" s="51"/>
      <c r="E503" s="64"/>
      <c r="F503" s="65"/>
      <c r="G503" s="65"/>
      <c r="H503" s="65"/>
      <c r="I503" s="65"/>
      <c r="J503" s="256"/>
      <c r="K503" s="256"/>
      <c r="L503" s="256"/>
      <c r="M503" s="256"/>
      <c r="N503" s="256"/>
    </row>
    <row r="504" spans="1:14" s="58" customFormat="1">
      <c r="A504" s="51"/>
      <c r="B504" s="51"/>
      <c r="C504" s="51"/>
      <c r="D504" s="51"/>
      <c r="E504" s="64"/>
      <c r="F504" s="65"/>
      <c r="G504" s="65"/>
      <c r="H504" s="65"/>
      <c r="I504" s="65"/>
      <c r="J504" s="256"/>
      <c r="K504" s="256"/>
      <c r="L504" s="256"/>
      <c r="M504" s="256"/>
      <c r="N504" s="256"/>
    </row>
    <row r="505" spans="1:14" s="58" customFormat="1">
      <c r="A505" s="51"/>
      <c r="B505" s="51"/>
      <c r="C505" s="51"/>
      <c r="D505" s="51"/>
      <c r="E505" s="64"/>
      <c r="F505" s="65"/>
      <c r="G505" s="65"/>
      <c r="H505" s="65"/>
      <c r="I505" s="65"/>
      <c r="J505" s="256"/>
      <c r="K505" s="256"/>
      <c r="L505" s="256"/>
      <c r="M505" s="256"/>
      <c r="N505" s="256"/>
    </row>
    <row r="506" spans="1:14" s="58" customFormat="1">
      <c r="A506" s="51"/>
      <c r="B506" s="51"/>
      <c r="C506" s="51"/>
      <c r="D506" s="51"/>
      <c r="E506" s="64"/>
      <c r="F506" s="65"/>
      <c r="G506" s="65"/>
      <c r="H506" s="65"/>
      <c r="I506" s="65"/>
      <c r="J506" s="256"/>
      <c r="K506" s="256"/>
      <c r="L506" s="256"/>
      <c r="M506" s="256"/>
      <c r="N506" s="256"/>
    </row>
    <row r="507" spans="1:14" s="58" customFormat="1">
      <c r="A507" s="51"/>
      <c r="B507" s="51"/>
      <c r="C507" s="51"/>
      <c r="D507" s="51"/>
      <c r="E507" s="64"/>
      <c r="F507" s="65"/>
      <c r="G507" s="65"/>
      <c r="H507" s="65"/>
      <c r="I507" s="65"/>
      <c r="J507" s="256"/>
      <c r="K507" s="256"/>
      <c r="L507" s="256"/>
      <c r="M507" s="256"/>
      <c r="N507" s="256"/>
    </row>
    <row r="508" spans="1:14" s="58" customFormat="1">
      <c r="A508" s="51"/>
      <c r="B508" s="51"/>
      <c r="C508" s="51"/>
      <c r="D508" s="51"/>
      <c r="E508" s="64"/>
      <c r="F508" s="65"/>
      <c r="G508" s="65"/>
      <c r="H508" s="65"/>
      <c r="I508" s="65"/>
      <c r="J508" s="256"/>
      <c r="K508" s="256"/>
      <c r="L508" s="256"/>
      <c r="M508" s="256"/>
      <c r="N508" s="256"/>
    </row>
    <row r="509" spans="1:14" s="58" customFormat="1">
      <c r="A509" s="51"/>
      <c r="B509" s="51"/>
      <c r="C509" s="51"/>
      <c r="D509" s="51"/>
      <c r="E509" s="64"/>
      <c r="F509" s="65"/>
      <c r="G509" s="65"/>
      <c r="H509" s="65"/>
      <c r="I509" s="65"/>
      <c r="J509" s="256"/>
      <c r="K509" s="256"/>
      <c r="L509" s="256"/>
      <c r="M509" s="256"/>
      <c r="N509" s="256"/>
    </row>
    <row r="510" spans="1:14" s="58" customFormat="1">
      <c r="A510" s="51"/>
      <c r="B510" s="51"/>
      <c r="C510" s="51"/>
      <c r="D510" s="51"/>
      <c r="E510" s="64"/>
      <c r="F510" s="65"/>
      <c r="G510" s="65"/>
      <c r="H510" s="65"/>
      <c r="I510" s="65"/>
      <c r="J510" s="256"/>
      <c r="K510" s="256"/>
      <c r="L510" s="256"/>
      <c r="M510" s="256"/>
      <c r="N510" s="256"/>
    </row>
    <row r="511" spans="1:14" s="58" customFormat="1">
      <c r="A511" s="51"/>
      <c r="B511" s="51"/>
      <c r="C511" s="51"/>
      <c r="D511" s="51"/>
      <c r="E511" s="64"/>
      <c r="F511" s="65"/>
      <c r="G511" s="65"/>
      <c r="H511" s="65"/>
      <c r="I511" s="65"/>
      <c r="J511" s="256"/>
      <c r="K511" s="256"/>
      <c r="L511" s="256"/>
      <c r="M511" s="256"/>
      <c r="N511" s="256"/>
    </row>
    <row r="512" spans="1:14" s="58" customFormat="1">
      <c r="A512" s="51"/>
      <c r="B512" s="51"/>
      <c r="C512" s="51"/>
      <c r="D512" s="51"/>
      <c r="E512" s="64"/>
      <c r="F512" s="65"/>
      <c r="G512" s="65"/>
      <c r="H512" s="65"/>
      <c r="I512" s="65"/>
      <c r="J512" s="256"/>
      <c r="K512" s="256"/>
      <c r="L512" s="256"/>
      <c r="M512" s="256"/>
      <c r="N512" s="256"/>
    </row>
    <row r="513" spans="1:14" s="58" customFormat="1">
      <c r="A513" s="51"/>
      <c r="B513" s="51"/>
      <c r="C513" s="51"/>
      <c r="D513" s="51"/>
      <c r="E513" s="64"/>
      <c r="F513" s="65"/>
      <c r="G513" s="65"/>
      <c r="H513" s="65"/>
      <c r="I513" s="65"/>
      <c r="J513" s="256"/>
      <c r="K513" s="256"/>
      <c r="L513" s="256"/>
      <c r="M513" s="256"/>
      <c r="N513" s="256"/>
    </row>
    <row r="514" spans="1:14" s="58" customFormat="1">
      <c r="A514" s="51"/>
      <c r="B514" s="51"/>
      <c r="C514" s="51"/>
      <c r="D514" s="51"/>
      <c r="E514" s="64"/>
      <c r="F514" s="65"/>
      <c r="G514" s="65"/>
      <c r="H514" s="65"/>
      <c r="I514" s="65"/>
      <c r="J514" s="256"/>
      <c r="K514" s="256"/>
      <c r="L514" s="256"/>
      <c r="M514" s="256"/>
      <c r="N514" s="256"/>
    </row>
    <row r="515" spans="1:14" s="58" customFormat="1">
      <c r="A515" s="51"/>
      <c r="B515" s="51"/>
      <c r="C515" s="51"/>
      <c r="D515" s="51"/>
      <c r="E515" s="64"/>
      <c r="F515" s="65"/>
      <c r="G515" s="65"/>
      <c r="H515" s="65"/>
      <c r="I515" s="65"/>
      <c r="J515" s="256"/>
      <c r="K515" s="256"/>
      <c r="L515" s="256"/>
      <c r="M515" s="256"/>
      <c r="N515" s="256"/>
    </row>
    <row r="516" spans="1:14" s="58" customFormat="1">
      <c r="A516" s="51"/>
      <c r="B516" s="51"/>
      <c r="C516" s="51"/>
      <c r="D516" s="51"/>
      <c r="E516" s="64"/>
      <c r="F516" s="65"/>
      <c r="G516" s="65"/>
      <c r="H516" s="65"/>
      <c r="I516" s="65"/>
      <c r="J516" s="256"/>
      <c r="K516" s="256"/>
      <c r="L516" s="256"/>
      <c r="M516" s="256"/>
      <c r="N516" s="256"/>
    </row>
    <row r="517" spans="1:14" s="58" customFormat="1">
      <c r="A517" s="51"/>
      <c r="B517" s="51"/>
      <c r="C517" s="51"/>
      <c r="D517" s="51"/>
      <c r="E517" s="64"/>
      <c r="F517" s="65"/>
      <c r="G517" s="65"/>
      <c r="H517" s="65"/>
      <c r="I517" s="65"/>
      <c r="J517" s="256"/>
      <c r="K517" s="256"/>
      <c r="L517" s="256"/>
      <c r="M517" s="256"/>
      <c r="N517" s="256"/>
    </row>
    <row r="518" spans="1:14" s="58" customFormat="1">
      <c r="A518" s="51"/>
      <c r="B518" s="51"/>
      <c r="C518" s="51"/>
      <c r="D518" s="51"/>
      <c r="E518" s="64"/>
      <c r="F518" s="65"/>
      <c r="G518" s="65"/>
      <c r="H518" s="65"/>
      <c r="I518" s="65"/>
      <c r="J518" s="256"/>
      <c r="K518" s="256"/>
      <c r="L518" s="256"/>
      <c r="M518" s="256"/>
      <c r="N518" s="256"/>
    </row>
    <row r="519" spans="1:14" s="58" customFormat="1">
      <c r="A519" s="51"/>
      <c r="B519" s="51"/>
      <c r="C519" s="51"/>
      <c r="D519" s="51"/>
      <c r="E519" s="64"/>
      <c r="F519" s="65"/>
      <c r="G519" s="65"/>
      <c r="H519" s="65"/>
      <c r="I519" s="65"/>
      <c r="J519" s="256"/>
      <c r="K519" s="256"/>
      <c r="L519" s="256"/>
      <c r="M519" s="256"/>
      <c r="N519" s="256"/>
    </row>
    <row r="520" spans="1:14" s="58" customFormat="1">
      <c r="A520" s="51"/>
      <c r="B520" s="51"/>
      <c r="C520" s="51"/>
      <c r="D520" s="51"/>
      <c r="E520" s="64"/>
      <c r="F520" s="65"/>
      <c r="G520" s="65"/>
      <c r="H520" s="65"/>
      <c r="I520" s="65"/>
      <c r="J520" s="256"/>
      <c r="K520" s="256"/>
      <c r="L520" s="256"/>
      <c r="M520" s="256"/>
      <c r="N520" s="256"/>
    </row>
    <row r="521" spans="1:14" s="58" customFormat="1">
      <c r="A521" s="51"/>
      <c r="B521" s="51"/>
      <c r="C521" s="51"/>
      <c r="D521" s="51"/>
      <c r="E521" s="64"/>
      <c r="F521" s="65"/>
      <c r="G521" s="65"/>
      <c r="H521" s="65"/>
      <c r="I521" s="65"/>
      <c r="J521" s="256"/>
      <c r="K521" s="256"/>
      <c r="L521" s="256"/>
      <c r="M521" s="256"/>
      <c r="N521" s="256"/>
    </row>
    <row r="522" spans="1:14" s="58" customFormat="1">
      <c r="A522" s="51"/>
      <c r="B522" s="51"/>
      <c r="C522" s="51"/>
      <c r="D522" s="51"/>
      <c r="E522" s="64"/>
      <c r="F522" s="65"/>
      <c r="G522" s="65"/>
      <c r="H522" s="65"/>
      <c r="I522" s="65"/>
      <c r="J522" s="256"/>
      <c r="K522" s="256"/>
      <c r="L522" s="256"/>
      <c r="M522" s="256"/>
      <c r="N522" s="256"/>
    </row>
    <row r="523" spans="1:14" s="58" customFormat="1">
      <c r="A523" s="51"/>
      <c r="B523" s="51"/>
      <c r="C523" s="51"/>
      <c r="D523" s="51"/>
      <c r="E523" s="64"/>
      <c r="F523" s="65"/>
      <c r="G523" s="65"/>
      <c r="H523" s="65"/>
      <c r="I523" s="65"/>
      <c r="J523" s="256"/>
      <c r="K523" s="256"/>
      <c r="L523" s="256"/>
      <c r="M523" s="256"/>
      <c r="N523" s="256"/>
    </row>
    <row r="524" spans="1:14" s="58" customFormat="1">
      <c r="A524" s="51"/>
      <c r="B524" s="51"/>
      <c r="C524" s="51"/>
      <c r="D524" s="51"/>
      <c r="E524" s="64"/>
      <c r="F524" s="65"/>
      <c r="G524" s="65"/>
      <c r="H524" s="65"/>
      <c r="I524" s="65"/>
      <c r="J524" s="256"/>
      <c r="K524" s="256"/>
      <c r="L524" s="256"/>
      <c r="M524" s="256"/>
      <c r="N524" s="256"/>
    </row>
    <row r="525" spans="1:14" s="58" customFormat="1">
      <c r="A525" s="51"/>
      <c r="B525" s="51"/>
      <c r="C525" s="51"/>
      <c r="D525" s="51"/>
      <c r="E525" s="64"/>
      <c r="F525" s="65"/>
      <c r="G525" s="65"/>
      <c r="H525" s="65"/>
      <c r="I525" s="65"/>
      <c r="J525" s="256"/>
      <c r="K525" s="256"/>
      <c r="L525" s="256"/>
      <c r="M525" s="256"/>
      <c r="N525" s="256"/>
    </row>
    <row r="526" spans="1:14" s="58" customFormat="1">
      <c r="A526" s="51"/>
      <c r="B526" s="51"/>
      <c r="C526" s="51"/>
      <c r="D526" s="51"/>
      <c r="E526" s="64"/>
      <c r="F526" s="65"/>
      <c r="G526" s="65"/>
      <c r="H526" s="65"/>
      <c r="I526" s="65"/>
      <c r="J526" s="256"/>
      <c r="K526" s="256"/>
      <c r="L526" s="256"/>
      <c r="M526" s="256"/>
      <c r="N526" s="256"/>
    </row>
    <row r="527" spans="1:14" s="58" customFormat="1">
      <c r="A527" s="51"/>
      <c r="B527" s="51"/>
      <c r="C527" s="51"/>
      <c r="D527" s="51"/>
      <c r="E527" s="64"/>
      <c r="F527" s="65"/>
      <c r="G527" s="65"/>
      <c r="H527" s="65"/>
      <c r="I527" s="65"/>
      <c r="J527" s="256"/>
      <c r="K527" s="256"/>
      <c r="L527" s="256"/>
      <c r="M527" s="256"/>
      <c r="N527" s="256"/>
    </row>
    <row r="528" spans="1:14" s="58" customFormat="1">
      <c r="A528" s="51"/>
      <c r="B528" s="51"/>
      <c r="C528" s="51"/>
      <c r="D528" s="51"/>
      <c r="E528" s="64"/>
      <c r="F528" s="65"/>
      <c r="G528" s="65"/>
      <c r="H528" s="65"/>
      <c r="I528" s="65"/>
      <c r="J528" s="256"/>
      <c r="K528" s="256"/>
      <c r="L528" s="256"/>
      <c r="M528" s="256"/>
      <c r="N528" s="256"/>
    </row>
    <row r="529" spans="1:14" s="58" customFormat="1">
      <c r="A529" s="51"/>
      <c r="B529" s="51"/>
      <c r="C529" s="51"/>
      <c r="D529" s="51"/>
      <c r="E529" s="64"/>
      <c r="F529" s="65"/>
      <c r="G529" s="65"/>
      <c r="H529" s="65"/>
      <c r="I529" s="65"/>
      <c r="J529" s="256"/>
      <c r="K529" s="256"/>
      <c r="L529" s="256"/>
      <c r="M529" s="256"/>
      <c r="N529" s="256"/>
    </row>
    <row r="530" spans="1:14" s="58" customFormat="1">
      <c r="A530" s="51"/>
      <c r="B530" s="51"/>
      <c r="C530" s="51"/>
      <c r="D530" s="51"/>
      <c r="E530" s="64"/>
      <c r="F530" s="65"/>
      <c r="G530" s="65"/>
      <c r="H530" s="65"/>
      <c r="I530" s="65"/>
      <c r="J530" s="256"/>
      <c r="K530" s="256"/>
      <c r="L530" s="256"/>
      <c r="M530" s="256"/>
      <c r="N530" s="256"/>
    </row>
    <row r="531" spans="1:14" s="58" customFormat="1">
      <c r="A531" s="51"/>
      <c r="B531" s="51"/>
      <c r="C531" s="51"/>
      <c r="D531" s="51"/>
      <c r="E531" s="64"/>
      <c r="F531" s="65"/>
      <c r="G531" s="65"/>
      <c r="H531" s="65"/>
      <c r="I531" s="65"/>
      <c r="J531" s="256"/>
      <c r="K531" s="256"/>
      <c r="L531" s="256"/>
      <c r="M531" s="256"/>
      <c r="N531" s="256"/>
    </row>
    <row r="532" spans="1:14" s="58" customFormat="1">
      <c r="A532" s="51"/>
      <c r="B532" s="51"/>
      <c r="C532" s="51"/>
      <c r="D532" s="51"/>
      <c r="E532" s="64"/>
      <c r="F532" s="65"/>
      <c r="G532" s="65"/>
      <c r="H532" s="65"/>
      <c r="I532" s="65"/>
      <c r="J532" s="256"/>
      <c r="K532" s="256"/>
      <c r="L532" s="256"/>
      <c r="M532" s="256"/>
      <c r="N532" s="256"/>
    </row>
    <row r="533" spans="1:14" s="58" customFormat="1">
      <c r="A533" s="51"/>
      <c r="B533" s="51"/>
      <c r="C533" s="51"/>
      <c r="D533" s="51"/>
      <c r="E533" s="64"/>
      <c r="F533" s="65"/>
      <c r="G533" s="65"/>
      <c r="H533" s="65"/>
      <c r="I533" s="65"/>
      <c r="J533" s="256"/>
      <c r="K533" s="256"/>
      <c r="L533" s="256"/>
      <c r="M533" s="256"/>
      <c r="N533" s="256"/>
    </row>
    <row r="534" spans="1:14" s="58" customFormat="1">
      <c r="A534" s="51"/>
      <c r="B534" s="51"/>
      <c r="C534" s="51"/>
      <c r="D534" s="51"/>
      <c r="E534" s="64"/>
      <c r="F534" s="65"/>
      <c r="G534" s="65"/>
      <c r="H534" s="65"/>
      <c r="I534" s="65"/>
      <c r="J534" s="256"/>
      <c r="K534" s="256"/>
      <c r="L534" s="256"/>
      <c r="M534" s="256"/>
      <c r="N534" s="256"/>
    </row>
    <row r="535" spans="1:14" s="58" customFormat="1">
      <c r="A535" s="51"/>
      <c r="B535" s="51"/>
      <c r="C535" s="51"/>
      <c r="D535" s="51"/>
      <c r="E535" s="64"/>
      <c r="F535" s="65"/>
      <c r="G535" s="65"/>
      <c r="H535" s="65"/>
      <c r="I535" s="65"/>
      <c r="J535" s="256"/>
      <c r="K535" s="256"/>
      <c r="L535" s="256"/>
      <c r="M535" s="256"/>
      <c r="N535" s="256"/>
    </row>
    <row r="536" spans="1:14" s="58" customFormat="1">
      <c r="A536" s="51"/>
      <c r="B536" s="51"/>
      <c r="C536" s="51"/>
      <c r="D536" s="51"/>
      <c r="E536" s="64"/>
      <c r="F536" s="65"/>
      <c r="G536" s="65"/>
      <c r="H536" s="65"/>
      <c r="I536" s="65"/>
      <c r="J536" s="256"/>
      <c r="K536" s="256"/>
      <c r="L536" s="256"/>
      <c r="M536" s="256"/>
      <c r="N536" s="256"/>
    </row>
    <row r="537" spans="1:14" s="58" customFormat="1">
      <c r="A537" s="51"/>
      <c r="B537" s="51"/>
      <c r="C537" s="51"/>
      <c r="D537" s="51"/>
      <c r="E537" s="64"/>
      <c r="F537" s="65"/>
      <c r="G537" s="65"/>
      <c r="H537" s="65"/>
      <c r="I537" s="65"/>
      <c r="J537" s="256"/>
      <c r="K537" s="256"/>
      <c r="L537" s="256"/>
      <c r="M537" s="256"/>
      <c r="N537" s="256"/>
    </row>
    <row r="538" spans="1:14" s="58" customFormat="1">
      <c r="A538" s="51"/>
      <c r="B538" s="51"/>
      <c r="C538" s="51"/>
      <c r="D538" s="51"/>
      <c r="E538" s="64"/>
      <c r="F538" s="65"/>
      <c r="G538" s="65"/>
      <c r="H538" s="65"/>
      <c r="I538" s="65"/>
      <c r="J538" s="256"/>
      <c r="K538" s="256"/>
      <c r="L538" s="256"/>
      <c r="M538" s="256"/>
      <c r="N538" s="256"/>
    </row>
    <row r="539" spans="1:14" s="58" customFormat="1">
      <c r="A539" s="51"/>
      <c r="B539" s="51"/>
      <c r="C539" s="51"/>
      <c r="D539" s="51"/>
      <c r="E539" s="64"/>
      <c r="F539" s="65"/>
      <c r="G539" s="65"/>
      <c r="H539" s="65"/>
      <c r="I539" s="65"/>
      <c r="J539" s="256"/>
      <c r="K539" s="256"/>
      <c r="L539" s="256"/>
      <c r="M539" s="256"/>
      <c r="N539" s="256"/>
    </row>
    <row r="540" spans="1:14" s="58" customFormat="1">
      <c r="A540" s="51"/>
      <c r="B540" s="51"/>
      <c r="C540" s="51"/>
      <c r="D540" s="51"/>
      <c r="E540" s="64"/>
      <c r="F540" s="65"/>
      <c r="G540" s="65"/>
      <c r="H540" s="65"/>
      <c r="I540" s="65"/>
      <c r="J540" s="256"/>
      <c r="K540" s="256"/>
      <c r="L540" s="256"/>
      <c r="M540" s="256"/>
      <c r="N540" s="256"/>
    </row>
    <row r="541" spans="1:14" s="58" customFormat="1">
      <c r="A541" s="51"/>
      <c r="B541" s="51"/>
      <c r="C541" s="51"/>
      <c r="D541" s="51"/>
      <c r="E541" s="64"/>
      <c r="F541" s="65"/>
      <c r="G541" s="65"/>
      <c r="H541" s="65"/>
      <c r="I541" s="65"/>
      <c r="J541" s="256"/>
      <c r="K541" s="256"/>
      <c r="L541" s="256"/>
      <c r="M541" s="256"/>
      <c r="N541" s="256"/>
    </row>
    <row r="542" spans="1:14" s="58" customFormat="1">
      <c r="A542" s="51"/>
      <c r="B542" s="51"/>
      <c r="C542" s="51"/>
      <c r="D542" s="51"/>
      <c r="E542" s="64"/>
      <c r="F542" s="65"/>
      <c r="G542" s="65"/>
      <c r="H542" s="65"/>
      <c r="I542" s="65"/>
      <c r="J542" s="256"/>
      <c r="K542" s="256"/>
      <c r="L542" s="256"/>
      <c r="M542" s="256"/>
      <c r="N542" s="256"/>
    </row>
    <row r="543" spans="1:14" s="58" customFormat="1">
      <c r="A543" s="51"/>
      <c r="B543" s="51"/>
      <c r="C543" s="51"/>
      <c r="D543" s="51"/>
      <c r="E543" s="64"/>
      <c r="F543" s="65"/>
      <c r="G543" s="65"/>
      <c r="H543" s="65"/>
      <c r="I543" s="65"/>
      <c r="J543" s="256"/>
      <c r="K543" s="256"/>
      <c r="L543" s="256"/>
      <c r="M543" s="256"/>
      <c r="N543" s="256"/>
    </row>
    <row r="544" spans="1:14" s="58" customFormat="1">
      <c r="A544" s="51"/>
      <c r="B544" s="51"/>
      <c r="C544" s="51"/>
      <c r="D544" s="51"/>
      <c r="E544" s="64"/>
      <c r="F544" s="65"/>
      <c r="G544" s="65"/>
      <c r="H544" s="65"/>
      <c r="I544" s="65"/>
      <c r="J544" s="256"/>
      <c r="K544" s="256"/>
      <c r="L544" s="256"/>
      <c r="M544" s="256"/>
      <c r="N544" s="256"/>
    </row>
    <row r="545" spans="1:14" s="58" customFormat="1">
      <c r="A545" s="51"/>
      <c r="B545" s="51"/>
      <c r="C545" s="51"/>
      <c r="D545" s="51"/>
      <c r="E545" s="64"/>
      <c r="F545" s="65"/>
      <c r="G545" s="65"/>
      <c r="H545" s="65"/>
      <c r="I545" s="65"/>
      <c r="J545" s="256"/>
      <c r="K545" s="256"/>
      <c r="L545" s="256"/>
      <c r="M545" s="256"/>
      <c r="N545" s="256"/>
    </row>
    <row r="546" spans="1:14" s="58" customFormat="1">
      <c r="A546" s="51"/>
      <c r="B546" s="51"/>
      <c r="C546" s="51"/>
      <c r="D546" s="51"/>
      <c r="E546" s="64"/>
      <c r="F546" s="65"/>
      <c r="G546" s="65"/>
      <c r="H546" s="65"/>
      <c r="I546" s="65"/>
      <c r="J546" s="256"/>
      <c r="K546" s="256"/>
      <c r="L546" s="256"/>
      <c r="M546" s="256"/>
      <c r="N546" s="256"/>
    </row>
    <row r="547" spans="1:14" s="58" customFormat="1">
      <c r="A547" s="51"/>
      <c r="B547" s="51"/>
      <c r="C547" s="51"/>
      <c r="D547" s="51"/>
      <c r="E547" s="64"/>
      <c r="F547" s="65"/>
      <c r="G547" s="65"/>
      <c r="H547" s="65"/>
      <c r="I547" s="65"/>
      <c r="J547" s="256"/>
      <c r="K547" s="256"/>
      <c r="L547" s="256"/>
      <c r="M547" s="256"/>
      <c r="N547" s="256"/>
    </row>
    <row r="548" spans="1:14" s="58" customFormat="1">
      <c r="A548" s="51"/>
      <c r="B548" s="51"/>
      <c r="C548" s="51"/>
      <c r="D548" s="51"/>
      <c r="E548" s="64"/>
      <c r="F548" s="65"/>
      <c r="G548" s="65"/>
      <c r="H548" s="65"/>
      <c r="I548" s="65"/>
      <c r="J548" s="256"/>
      <c r="K548" s="256"/>
      <c r="L548" s="256"/>
      <c r="M548" s="256"/>
      <c r="N548" s="256"/>
    </row>
    <row r="549" spans="1:14" s="58" customFormat="1">
      <c r="A549" s="51"/>
      <c r="B549" s="51"/>
      <c r="C549" s="51"/>
      <c r="D549" s="51"/>
      <c r="E549" s="64"/>
      <c r="F549" s="65"/>
      <c r="G549" s="65"/>
      <c r="H549" s="65"/>
      <c r="I549" s="65"/>
      <c r="J549" s="256"/>
      <c r="K549" s="256"/>
      <c r="L549" s="256"/>
      <c r="M549" s="256"/>
      <c r="N549" s="256"/>
    </row>
    <row r="550" spans="1:14" s="58" customFormat="1">
      <c r="A550" s="51"/>
      <c r="B550" s="51"/>
      <c r="C550" s="51"/>
      <c r="D550" s="51"/>
      <c r="E550" s="64"/>
      <c r="F550" s="65"/>
      <c r="G550" s="65"/>
      <c r="H550" s="65"/>
      <c r="I550" s="65"/>
      <c r="J550" s="256"/>
      <c r="K550" s="256"/>
      <c r="L550" s="256"/>
      <c r="M550" s="256"/>
      <c r="N550" s="256"/>
    </row>
    <row r="551" spans="1:14" s="58" customFormat="1">
      <c r="A551" s="51"/>
      <c r="B551" s="51"/>
      <c r="C551" s="51"/>
      <c r="D551" s="51"/>
      <c r="E551" s="64"/>
      <c r="F551" s="65"/>
      <c r="G551" s="65"/>
      <c r="H551" s="65"/>
      <c r="I551" s="65"/>
      <c r="J551" s="256"/>
      <c r="K551" s="256"/>
      <c r="L551" s="256"/>
      <c r="M551" s="256"/>
      <c r="N551" s="256"/>
    </row>
    <row r="552" spans="1:14" s="58" customFormat="1">
      <c r="A552" s="51"/>
      <c r="B552" s="51"/>
      <c r="C552" s="51"/>
      <c r="D552" s="51"/>
      <c r="E552" s="64"/>
      <c r="F552" s="65"/>
      <c r="G552" s="65"/>
      <c r="H552" s="65"/>
      <c r="I552" s="65"/>
      <c r="J552" s="256"/>
      <c r="K552" s="256"/>
      <c r="L552" s="256"/>
      <c r="M552" s="256"/>
      <c r="N552" s="256"/>
    </row>
    <row r="553" spans="1:14" s="58" customFormat="1">
      <c r="A553" s="51"/>
      <c r="B553" s="51"/>
      <c r="C553" s="51"/>
      <c r="D553" s="51"/>
      <c r="E553" s="64"/>
      <c r="F553" s="65"/>
      <c r="G553" s="65"/>
      <c r="H553" s="65"/>
      <c r="I553" s="65"/>
      <c r="J553" s="256"/>
      <c r="K553" s="256"/>
      <c r="L553" s="256"/>
      <c r="M553" s="256"/>
      <c r="N553" s="256"/>
    </row>
    <row r="554" spans="1:14" s="58" customFormat="1">
      <c r="A554" s="51"/>
      <c r="B554" s="51"/>
      <c r="C554" s="51"/>
      <c r="D554" s="51"/>
      <c r="E554" s="64"/>
      <c r="F554" s="65"/>
      <c r="G554" s="65"/>
      <c r="H554" s="65"/>
      <c r="I554" s="65"/>
      <c r="J554" s="256"/>
      <c r="K554" s="256"/>
      <c r="L554" s="256"/>
      <c r="M554" s="256"/>
      <c r="N554" s="256"/>
    </row>
    <row r="555" spans="1:14" s="58" customFormat="1">
      <c r="A555" s="51"/>
      <c r="B555" s="51"/>
      <c r="C555" s="51"/>
      <c r="D555" s="51"/>
      <c r="E555" s="64"/>
      <c r="F555" s="65"/>
      <c r="G555" s="65"/>
      <c r="H555" s="65"/>
      <c r="I555" s="65"/>
      <c r="J555" s="256"/>
      <c r="K555" s="256"/>
      <c r="L555" s="256"/>
      <c r="M555" s="256"/>
      <c r="N555" s="256"/>
    </row>
    <row r="556" spans="1:14" s="58" customFormat="1">
      <c r="A556" s="51"/>
      <c r="B556" s="51"/>
      <c r="C556" s="51"/>
      <c r="D556" s="51"/>
      <c r="E556" s="64"/>
      <c r="F556" s="65"/>
      <c r="G556" s="65"/>
      <c r="H556" s="65"/>
      <c r="I556" s="65"/>
      <c r="J556" s="256"/>
      <c r="K556" s="256"/>
      <c r="L556" s="256"/>
      <c r="M556" s="256"/>
      <c r="N556" s="256"/>
    </row>
    <row r="557" spans="1:14" s="58" customFormat="1">
      <c r="A557" s="51"/>
      <c r="B557" s="51"/>
      <c r="C557" s="51"/>
      <c r="D557" s="51"/>
      <c r="E557" s="64"/>
      <c r="F557" s="65"/>
      <c r="G557" s="65"/>
      <c r="H557" s="65"/>
      <c r="I557" s="65"/>
      <c r="J557" s="256"/>
      <c r="K557" s="256"/>
      <c r="L557" s="256"/>
      <c r="M557" s="256"/>
      <c r="N557" s="256"/>
    </row>
    <row r="558" spans="1:14" s="58" customFormat="1">
      <c r="A558" s="51"/>
      <c r="B558" s="51"/>
      <c r="C558" s="51"/>
      <c r="D558" s="51"/>
      <c r="E558" s="64"/>
      <c r="F558" s="65"/>
      <c r="G558" s="65"/>
      <c r="H558" s="65"/>
      <c r="I558" s="65"/>
      <c r="J558" s="256"/>
      <c r="K558" s="256"/>
      <c r="L558" s="256"/>
      <c r="M558" s="256"/>
      <c r="N558" s="256"/>
    </row>
    <row r="559" spans="1:14" s="58" customFormat="1">
      <c r="A559" s="51"/>
      <c r="B559" s="51"/>
      <c r="C559" s="51"/>
      <c r="D559" s="51"/>
      <c r="E559" s="64"/>
      <c r="F559" s="65"/>
      <c r="G559" s="65"/>
      <c r="H559" s="65"/>
      <c r="I559" s="65"/>
      <c r="J559" s="256"/>
      <c r="K559" s="256"/>
      <c r="L559" s="256"/>
      <c r="M559" s="256"/>
      <c r="N559" s="256"/>
    </row>
    <row r="560" spans="1:14" s="58" customFormat="1">
      <c r="A560" s="51"/>
      <c r="B560" s="51"/>
      <c r="C560" s="51"/>
      <c r="D560" s="51"/>
      <c r="E560" s="64"/>
      <c r="F560" s="65"/>
      <c r="G560" s="65"/>
      <c r="H560" s="65"/>
      <c r="I560" s="65"/>
      <c r="J560" s="256"/>
      <c r="K560" s="256"/>
      <c r="L560" s="256"/>
      <c r="M560" s="256"/>
      <c r="N560" s="256"/>
    </row>
    <row r="561" spans="1:14" s="58" customFormat="1">
      <c r="A561" s="51"/>
      <c r="B561" s="51"/>
      <c r="C561" s="51"/>
      <c r="D561" s="51"/>
      <c r="E561" s="64"/>
      <c r="F561" s="65"/>
      <c r="G561" s="65"/>
      <c r="H561" s="65"/>
      <c r="I561" s="65"/>
      <c r="J561" s="256"/>
      <c r="K561" s="256"/>
      <c r="L561" s="256"/>
      <c r="M561" s="256"/>
      <c r="N561" s="256"/>
    </row>
    <row r="562" spans="1:14" s="58" customFormat="1">
      <c r="A562" s="51"/>
      <c r="B562" s="51"/>
      <c r="C562" s="51"/>
      <c r="D562" s="51"/>
      <c r="E562" s="64"/>
      <c r="F562" s="65"/>
      <c r="G562" s="65"/>
      <c r="H562" s="65"/>
      <c r="I562" s="65"/>
      <c r="J562" s="256"/>
      <c r="K562" s="256"/>
      <c r="L562" s="256"/>
      <c r="M562" s="256"/>
      <c r="N562" s="256"/>
    </row>
    <row r="563" spans="1:14" s="58" customFormat="1">
      <c r="A563" s="51"/>
      <c r="B563" s="51"/>
      <c r="C563" s="51"/>
      <c r="D563" s="51"/>
      <c r="E563" s="64"/>
      <c r="F563" s="65"/>
      <c r="G563" s="65"/>
      <c r="H563" s="65"/>
      <c r="I563" s="65"/>
      <c r="J563" s="256"/>
      <c r="K563" s="256"/>
      <c r="L563" s="256"/>
      <c r="M563" s="256"/>
      <c r="N563" s="256"/>
    </row>
    <row r="564" spans="1:14" s="58" customFormat="1">
      <c r="A564" s="51"/>
      <c r="B564" s="51"/>
      <c r="C564" s="51"/>
      <c r="D564" s="51"/>
      <c r="E564" s="64"/>
      <c r="F564" s="65"/>
      <c r="G564" s="65"/>
      <c r="H564" s="65"/>
      <c r="I564" s="65"/>
      <c r="J564" s="256"/>
      <c r="K564" s="256"/>
      <c r="L564" s="256"/>
      <c r="M564" s="256"/>
      <c r="N564" s="256"/>
    </row>
    <row r="565" spans="1:14" s="58" customFormat="1">
      <c r="A565" s="51"/>
      <c r="B565" s="51"/>
      <c r="C565" s="51"/>
      <c r="D565" s="51"/>
      <c r="E565" s="64"/>
      <c r="F565" s="65"/>
      <c r="G565" s="65"/>
      <c r="H565" s="65"/>
      <c r="I565" s="65"/>
      <c r="J565" s="256"/>
      <c r="K565" s="256"/>
      <c r="L565" s="256"/>
      <c r="M565" s="256"/>
      <c r="N565" s="256"/>
    </row>
    <row r="566" spans="1:14" s="58" customFormat="1">
      <c r="A566" s="51"/>
      <c r="B566" s="51"/>
      <c r="C566" s="51"/>
      <c r="D566" s="51"/>
      <c r="E566" s="64"/>
      <c r="F566" s="65"/>
      <c r="G566" s="65"/>
      <c r="H566" s="65"/>
      <c r="I566" s="65"/>
      <c r="J566" s="256"/>
      <c r="K566" s="256"/>
      <c r="L566" s="256"/>
      <c r="M566" s="256"/>
      <c r="N566" s="256"/>
    </row>
    <row r="567" spans="1:14" s="58" customFormat="1">
      <c r="A567" s="51"/>
      <c r="B567" s="51"/>
      <c r="C567" s="51"/>
      <c r="D567" s="51"/>
      <c r="E567" s="64"/>
      <c r="F567" s="65"/>
      <c r="G567" s="65"/>
      <c r="H567" s="65"/>
      <c r="I567" s="65"/>
      <c r="J567" s="256"/>
      <c r="K567" s="256"/>
      <c r="L567" s="256"/>
      <c r="M567" s="256"/>
      <c r="N567" s="256"/>
    </row>
    <row r="568" spans="1:14" s="58" customFormat="1">
      <c r="A568" s="51"/>
      <c r="B568" s="51"/>
      <c r="C568" s="51"/>
      <c r="D568" s="51"/>
      <c r="E568" s="64"/>
      <c r="F568" s="65"/>
      <c r="G568" s="65"/>
      <c r="H568" s="65"/>
      <c r="I568" s="65"/>
      <c r="J568" s="256"/>
      <c r="K568" s="256"/>
      <c r="L568" s="256"/>
      <c r="M568" s="256"/>
      <c r="N568" s="256"/>
    </row>
    <row r="569" spans="1:14" s="58" customFormat="1">
      <c r="A569" s="51"/>
      <c r="B569" s="51"/>
      <c r="C569" s="51"/>
      <c r="D569" s="51"/>
      <c r="E569" s="64"/>
      <c r="F569" s="65"/>
      <c r="G569" s="65"/>
      <c r="H569" s="65"/>
      <c r="I569" s="65"/>
      <c r="J569" s="256"/>
      <c r="K569" s="256"/>
      <c r="L569" s="256"/>
      <c r="M569" s="256"/>
      <c r="N569" s="256"/>
    </row>
    <row r="570" spans="1:14" s="58" customFormat="1">
      <c r="A570" s="51"/>
      <c r="B570" s="51"/>
      <c r="C570" s="51"/>
      <c r="D570" s="51"/>
      <c r="E570" s="64"/>
      <c r="F570" s="65"/>
      <c r="G570" s="65"/>
      <c r="H570" s="65"/>
      <c r="I570" s="65"/>
      <c r="J570" s="256"/>
      <c r="K570" s="256"/>
      <c r="L570" s="256"/>
      <c r="M570" s="256"/>
      <c r="N570" s="256"/>
    </row>
    <row r="571" spans="1:14" s="58" customFormat="1">
      <c r="A571" s="51"/>
      <c r="B571" s="51"/>
      <c r="C571" s="51"/>
      <c r="D571" s="51"/>
      <c r="E571" s="64"/>
      <c r="F571" s="65"/>
      <c r="G571" s="65"/>
      <c r="H571" s="65"/>
      <c r="I571" s="65"/>
      <c r="J571" s="256"/>
      <c r="K571" s="256"/>
      <c r="L571" s="256"/>
      <c r="M571" s="256"/>
      <c r="N571" s="256"/>
    </row>
    <row r="572" spans="1:14" s="58" customFormat="1">
      <c r="A572" s="51"/>
      <c r="B572" s="51"/>
      <c r="C572" s="51"/>
      <c r="D572" s="51"/>
      <c r="E572" s="64"/>
      <c r="F572" s="65"/>
      <c r="G572" s="65"/>
      <c r="H572" s="65"/>
      <c r="I572" s="65"/>
      <c r="J572" s="256"/>
      <c r="K572" s="256"/>
      <c r="L572" s="256"/>
      <c r="M572" s="256"/>
      <c r="N572" s="256"/>
    </row>
    <row r="573" spans="1:14" s="58" customFormat="1">
      <c r="A573" s="51"/>
      <c r="B573" s="51"/>
      <c r="C573" s="51"/>
      <c r="D573" s="51"/>
      <c r="E573" s="64"/>
      <c r="F573" s="65"/>
      <c r="G573" s="65"/>
      <c r="H573" s="65"/>
      <c r="I573" s="65"/>
      <c r="J573" s="256"/>
      <c r="K573" s="256"/>
      <c r="L573" s="256"/>
      <c r="M573" s="256"/>
      <c r="N573" s="256"/>
    </row>
    <row r="574" spans="1:14" s="58" customFormat="1">
      <c r="A574" s="51"/>
      <c r="B574" s="51"/>
      <c r="C574" s="51"/>
      <c r="D574" s="51"/>
      <c r="E574" s="64"/>
      <c r="F574" s="65"/>
      <c r="G574" s="65"/>
      <c r="H574" s="65"/>
      <c r="I574" s="65"/>
      <c r="J574" s="256"/>
      <c r="K574" s="256"/>
      <c r="L574" s="256"/>
      <c r="M574" s="256"/>
      <c r="N574" s="256"/>
    </row>
    <row r="575" spans="1:14" s="58" customFormat="1">
      <c r="A575" s="51"/>
      <c r="B575" s="51"/>
      <c r="C575" s="51"/>
      <c r="D575" s="51"/>
      <c r="E575" s="64"/>
      <c r="F575" s="65"/>
      <c r="G575" s="65"/>
      <c r="H575" s="65"/>
      <c r="I575" s="65"/>
      <c r="J575" s="256"/>
      <c r="K575" s="256"/>
      <c r="L575" s="256"/>
      <c r="M575" s="256"/>
      <c r="N575" s="256"/>
    </row>
    <row r="576" spans="1:14" s="58" customFormat="1">
      <c r="A576" s="51"/>
      <c r="B576" s="51"/>
      <c r="C576" s="51"/>
      <c r="D576" s="51"/>
      <c r="E576" s="64"/>
      <c r="F576" s="65"/>
      <c r="G576" s="65"/>
      <c r="H576" s="65"/>
      <c r="I576" s="65"/>
      <c r="J576" s="256"/>
      <c r="K576" s="256"/>
      <c r="L576" s="256"/>
      <c r="M576" s="256"/>
      <c r="N576" s="256"/>
    </row>
    <row r="577" spans="1:14" s="58" customFormat="1">
      <c r="A577" s="51"/>
      <c r="B577" s="51"/>
      <c r="C577" s="51"/>
      <c r="D577" s="51"/>
      <c r="E577" s="64"/>
      <c r="F577" s="65"/>
      <c r="G577" s="65"/>
      <c r="H577" s="65"/>
      <c r="I577" s="65"/>
      <c r="J577" s="256"/>
      <c r="K577" s="256"/>
      <c r="L577" s="256"/>
      <c r="M577" s="256"/>
      <c r="N577" s="256"/>
    </row>
    <row r="578" spans="1:14" s="58" customFormat="1">
      <c r="A578" s="51"/>
      <c r="B578" s="51"/>
      <c r="C578" s="51"/>
      <c r="D578" s="51"/>
      <c r="E578" s="64"/>
      <c r="F578" s="65"/>
      <c r="G578" s="65"/>
      <c r="H578" s="65"/>
      <c r="I578" s="65"/>
      <c r="J578" s="256"/>
      <c r="K578" s="256"/>
      <c r="L578" s="256"/>
      <c r="M578" s="256"/>
      <c r="N578" s="256"/>
    </row>
    <row r="579" spans="1:14" s="58" customFormat="1">
      <c r="A579" s="51"/>
      <c r="B579" s="51"/>
      <c r="C579" s="51"/>
      <c r="D579" s="51"/>
      <c r="E579" s="64"/>
      <c r="F579" s="65"/>
      <c r="G579" s="65"/>
      <c r="H579" s="65"/>
      <c r="I579" s="65"/>
      <c r="J579" s="256"/>
      <c r="K579" s="256"/>
      <c r="L579" s="256"/>
      <c r="M579" s="256"/>
      <c r="N579" s="256"/>
    </row>
    <row r="580" spans="1:14" s="58" customFormat="1">
      <c r="A580" s="51"/>
      <c r="B580" s="51"/>
      <c r="C580" s="51"/>
      <c r="D580" s="51"/>
      <c r="E580" s="64"/>
      <c r="F580" s="65"/>
      <c r="G580" s="65"/>
      <c r="H580" s="65"/>
      <c r="I580" s="65"/>
      <c r="J580" s="256"/>
      <c r="K580" s="256"/>
      <c r="L580" s="256"/>
      <c r="M580" s="256"/>
      <c r="N580" s="256"/>
    </row>
    <row r="581" spans="1:14" s="58" customFormat="1">
      <c r="A581" s="51"/>
      <c r="B581" s="51"/>
      <c r="C581" s="51"/>
      <c r="D581" s="51"/>
      <c r="E581" s="64"/>
      <c r="F581" s="65"/>
      <c r="G581" s="65"/>
      <c r="H581" s="65"/>
      <c r="I581" s="65"/>
      <c r="J581" s="256"/>
      <c r="K581" s="256"/>
      <c r="L581" s="256"/>
      <c r="M581" s="256"/>
      <c r="N581" s="256"/>
    </row>
    <row r="582" spans="1:14" s="58" customFormat="1">
      <c r="A582" s="51"/>
      <c r="B582" s="51"/>
      <c r="C582" s="51"/>
      <c r="D582" s="51"/>
      <c r="E582" s="64"/>
      <c r="F582" s="65"/>
      <c r="G582" s="65"/>
      <c r="H582" s="65"/>
      <c r="I582" s="65"/>
      <c r="J582" s="256"/>
      <c r="K582" s="256"/>
      <c r="L582" s="256"/>
      <c r="M582" s="256"/>
      <c r="N582" s="256"/>
    </row>
    <row r="583" spans="1:14" s="58" customFormat="1">
      <c r="A583" s="51"/>
      <c r="B583" s="51"/>
      <c r="C583" s="51"/>
      <c r="D583" s="51"/>
      <c r="E583" s="64"/>
      <c r="F583" s="65"/>
      <c r="G583" s="65"/>
      <c r="H583" s="65"/>
      <c r="I583" s="65"/>
      <c r="J583" s="256"/>
      <c r="K583" s="256"/>
      <c r="L583" s="256"/>
      <c r="M583" s="256"/>
      <c r="N583" s="256"/>
    </row>
    <row r="584" spans="1:14" s="58" customFormat="1">
      <c r="A584" s="51"/>
      <c r="B584" s="51"/>
      <c r="C584" s="51"/>
      <c r="D584" s="51"/>
      <c r="E584" s="64"/>
      <c r="F584" s="65"/>
      <c r="G584" s="65"/>
      <c r="H584" s="65"/>
      <c r="I584" s="65"/>
      <c r="J584" s="256"/>
      <c r="K584" s="256"/>
      <c r="L584" s="256"/>
      <c r="M584" s="256"/>
      <c r="N584" s="256"/>
    </row>
    <row r="585" spans="1:14" s="58" customFormat="1">
      <c r="A585" s="51"/>
      <c r="B585" s="51"/>
      <c r="C585" s="51"/>
      <c r="D585" s="51"/>
      <c r="E585" s="64"/>
      <c r="F585" s="65"/>
      <c r="G585" s="65"/>
      <c r="H585" s="65"/>
      <c r="I585" s="65"/>
      <c r="J585" s="256"/>
      <c r="K585" s="256"/>
      <c r="L585" s="256"/>
      <c r="M585" s="256"/>
      <c r="N585" s="256"/>
    </row>
    <row r="586" spans="1:14" s="58" customFormat="1">
      <c r="A586" s="51"/>
      <c r="B586" s="51"/>
      <c r="C586" s="51"/>
      <c r="D586" s="51"/>
      <c r="E586" s="64"/>
      <c r="F586" s="65"/>
      <c r="G586" s="65"/>
      <c r="H586" s="65"/>
      <c r="I586" s="65"/>
      <c r="J586" s="256"/>
      <c r="K586" s="256"/>
      <c r="L586" s="256"/>
      <c r="M586" s="256"/>
      <c r="N586" s="256"/>
    </row>
    <row r="587" spans="1:14" s="58" customFormat="1">
      <c r="A587" s="51"/>
      <c r="B587" s="51"/>
      <c r="C587" s="51"/>
      <c r="D587" s="51"/>
      <c r="E587" s="64"/>
      <c r="F587" s="65"/>
      <c r="G587" s="65"/>
      <c r="H587" s="65"/>
      <c r="I587" s="65"/>
      <c r="J587" s="256"/>
      <c r="K587" s="256"/>
      <c r="L587" s="256"/>
      <c r="M587" s="256"/>
      <c r="N587" s="256"/>
    </row>
    <row r="588" spans="1:14" s="58" customFormat="1">
      <c r="A588" s="51"/>
      <c r="B588" s="51"/>
      <c r="C588" s="51"/>
      <c r="D588" s="51"/>
      <c r="E588" s="64"/>
      <c r="F588" s="65"/>
      <c r="G588" s="65"/>
      <c r="H588" s="65"/>
      <c r="I588" s="65"/>
      <c r="J588" s="256"/>
      <c r="K588" s="256"/>
      <c r="L588" s="256"/>
      <c r="M588" s="256"/>
      <c r="N588" s="256"/>
    </row>
    <row r="589" spans="1:14" s="58" customFormat="1">
      <c r="A589" s="51"/>
      <c r="B589" s="51"/>
      <c r="C589" s="51"/>
      <c r="D589" s="51"/>
      <c r="E589" s="64"/>
      <c r="F589" s="65"/>
      <c r="G589" s="65"/>
      <c r="H589" s="65"/>
      <c r="I589" s="65"/>
      <c r="J589" s="256"/>
      <c r="K589" s="256"/>
      <c r="L589" s="256"/>
      <c r="M589" s="256"/>
      <c r="N589" s="256"/>
    </row>
    <row r="590" spans="1:14" s="58" customFormat="1">
      <c r="A590" s="51"/>
      <c r="B590" s="51"/>
      <c r="C590" s="51"/>
      <c r="D590" s="51"/>
      <c r="E590" s="64"/>
      <c r="F590" s="65"/>
      <c r="G590" s="65"/>
      <c r="H590" s="65"/>
      <c r="I590" s="65"/>
      <c r="J590" s="256"/>
      <c r="K590" s="256"/>
      <c r="L590" s="256"/>
      <c r="M590" s="256"/>
      <c r="N590" s="256"/>
    </row>
    <row r="591" spans="1:14" s="58" customFormat="1">
      <c r="A591" s="51"/>
      <c r="B591" s="51"/>
      <c r="C591" s="51"/>
      <c r="D591" s="51"/>
      <c r="E591" s="64"/>
      <c r="F591" s="65"/>
      <c r="G591" s="65"/>
      <c r="H591" s="65"/>
      <c r="I591" s="65"/>
      <c r="J591" s="256"/>
      <c r="K591" s="256"/>
      <c r="L591" s="256"/>
      <c r="M591" s="256"/>
      <c r="N591" s="256"/>
    </row>
    <row r="592" spans="1:14" s="58" customFormat="1">
      <c r="A592" s="51"/>
      <c r="B592" s="51"/>
      <c r="C592" s="51"/>
      <c r="D592" s="51"/>
      <c r="E592" s="64"/>
      <c r="F592" s="65"/>
      <c r="G592" s="65"/>
      <c r="H592" s="65"/>
      <c r="I592" s="65"/>
      <c r="J592" s="256"/>
      <c r="K592" s="256"/>
      <c r="L592" s="256"/>
      <c r="M592" s="256"/>
      <c r="N592" s="256"/>
    </row>
    <row r="593" spans="1:14" s="58" customFormat="1">
      <c r="A593" s="51"/>
      <c r="B593" s="51"/>
      <c r="C593" s="51"/>
      <c r="D593" s="51"/>
      <c r="E593" s="64"/>
      <c r="F593" s="65"/>
      <c r="G593" s="65"/>
      <c r="H593" s="65"/>
      <c r="I593" s="65"/>
      <c r="J593" s="256"/>
      <c r="K593" s="256"/>
      <c r="L593" s="256"/>
      <c r="M593" s="256"/>
      <c r="N593" s="256"/>
    </row>
    <row r="594" spans="1:14" s="58" customFormat="1">
      <c r="A594" s="51"/>
      <c r="B594" s="51"/>
      <c r="C594" s="51"/>
      <c r="D594" s="51"/>
      <c r="E594" s="64"/>
      <c r="F594" s="65"/>
      <c r="G594" s="65"/>
      <c r="H594" s="65"/>
      <c r="I594" s="65"/>
      <c r="J594" s="256"/>
      <c r="K594" s="256"/>
      <c r="L594" s="256"/>
      <c r="M594" s="256"/>
      <c r="N594" s="256"/>
    </row>
    <row r="595" spans="1:14" s="58" customFormat="1">
      <c r="A595" s="51"/>
      <c r="B595" s="51"/>
      <c r="C595" s="51"/>
      <c r="D595" s="51"/>
      <c r="E595" s="64"/>
      <c r="F595" s="65"/>
      <c r="G595" s="65"/>
      <c r="H595" s="65"/>
      <c r="I595" s="65"/>
      <c r="J595" s="256"/>
      <c r="K595" s="256"/>
      <c r="L595" s="256"/>
      <c r="M595" s="256"/>
      <c r="N595" s="256"/>
    </row>
    <row r="596" spans="1:14" s="58" customFormat="1">
      <c r="A596" s="51"/>
      <c r="B596" s="51"/>
      <c r="C596" s="51"/>
      <c r="D596" s="51"/>
      <c r="E596" s="64"/>
      <c r="F596" s="65"/>
      <c r="G596" s="65"/>
      <c r="H596" s="65"/>
      <c r="I596" s="65"/>
      <c r="J596" s="256"/>
      <c r="K596" s="256"/>
      <c r="L596" s="256"/>
      <c r="M596" s="256"/>
      <c r="N596" s="256"/>
    </row>
    <row r="597" spans="1:14" s="58" customFormat="1">
      <c r="A597" s="51"/>
      <c r="B597" s="51"/>
      <c r="C597" s="51"/>
      <c r="D597" s="51"/>
      <c r="E597" s="64"/>
      <c r="F597" s="65"/>
      <c r="G597" s="65"/>
      <c r="H597" s="65"/>
      <c r="I597" s="65"/>
      <c r="J597" s="256"/>
      <c r="K597" s="256"/>
      <c r="L597" s="256"/>
      <c r="M597" s="256"/>
      <c r="N597" s="256"/>
    </row>
    <row r="598" spans="1:14" s="58" customFormat="1">
      <c r="A598" s="51"/>
      <c r="B598" s="51"/>
      <c r="C598" s="51"/>
      <c r="D598" s="51"/>
      <c r="E598" s="64"/>
      <c r="F598" s="65"/>
      <c r="G598" s="65"/>
      <c r="H598" s="65"/>
      <c r="I598" s="65"/>
      <c r="J598" s="256"/>
      <c r="K598" s="256"/>
      <c r="L598" s="256"/>
      <c r="M598" s="256"/>
      <c r="N598" s="256"/>
    </row>
    <row r="599" spans="1:14" s="58" customFormat="1">
      <c r="A599" s="51"/>
      <c r="B599" s="51"/>
      <c r="C599" s="51"/>
      <c r="D599" s="51"/>
      <c r="E599" s="64"/>
      <c r="F599" s="65"/>
      <c r="G599" s="65"/>
      <c r="H599" s="65"/>
      <c r="I599" s="65"/>
      <c r="J599" s="256"/>
      <c r="K599" s="256"/>
      <c r="L599" s="256"/>
      <c r="M599" s="256"/>
      <c r="N599" s="256"/>
    </row>
    <row r="600" spans="1:14" s="58" customFormat="1">
      <c r="A600" s="51"/>
      <c r="B600" s="51"/>
      <c r="C600" s="51"/>
      <c r="D600" s="51"/>
      <c r="E600" s="64"/>
      <c r="F600" s="65"/>
      <c r="G600" s="65"/>
      <c r="H600" s="65"/>
      <c r="I600" s="65"/>
      <c r="J600" s="256"/>
      <c r="K600" s="256"/>
      <c r="L600" s="256"/>
      <c r="M600" s="256"/>
      <c r="N600" s="256"/>
    </row>
    <row r="601" spans="1:14" s="58" customFormat="1">
      <c r="A601" s="51"/>
      <c r="B601" s="51"/>
      <c r="C601" s="51"/>
      <c r="D601" s="51"/>
      <c r="E601" s="64"/>
      <c r="F601" s="65"/>
      <c r="G601" s="65"/>
      <c r="H601" s="65"/>
      <c r="I601" s="65"/>
      <c r="J601" s="256"/>
      <c r="K601" s="256"/>
      <c r="L601" s="256"/>
      <c r="M601" s="256"/>
      <c r="N601" s="256"/>
    </row>
    <row r="602" spans="1:14" s="58" customFormat="1">
      <c r="A602" s="51"/>
      <c r="B602" s="51"/>
      <c r="C602" s="51"/>
      <c r="D602" s="51"/>
      <c r="E602" s="64"/>
      <c r="F602" s="65"/>
      <c r="G602" s="65"/>
      <c r="H602" s="65"/>
      <c r="I602" s="65"/>
      <c r="J602" s="256"/>
      <c r="K602" s="256"/>
      <c r="L602" s="256"/>
      <c r="M602" s="256"/>
      <c r="N602" s="256"/>
    </row>
    <row r="603" spans="1:14" s="58" customFormat="1">
      <c r="A603" s="51"/>
      <c r="B603" s="51"/>
      <c r="C603" s="51"/>
      <c r="D603" s="51"/>
      <c r="E603" s="64"/>
      <c r="F603" s="65"/>
      <c r="G603" s="65"/>
      <c r="H603" s="65"/>
      <c r="I603" s="65"/>
      <c r="J603" s="256"/>
      <c r="K603" s="256"/>
      <c r="L603" s="256"/>
      <c r="M603" s="256"/>
      <c r="N603" s="256"/>
    </row>
    <row r="604" spans="1:14" s="58" customFormat="1">
      <c r="A604" s="51"/>
      <c r="B604" s="51"/>
      <c r="C604" s="51"/>
      <c r="D604" s="51"/>
      <c r="E604" s="64"/>
      <c r="F604" s="65"/>
      <c r="G604" s="65"/>
      <c r="H604" s="65"/>
      <c r="I604" s="65"/>
      <c r="J604" s="256"/>
      <c r="K604" s="256"/>
      <c r="L604" s="256"/>
      <c r="M604" s="256"/>
      <c r="N604" s="256"/>
    </row>
    <row r="605" spans="1:14" s="58" customFormat="1">
      <c r="A605" s="51"/>
      <c r="B605" s="51"/>
      <c r="C605" s="51"/>
      <c r="D605" s="51"/>
      <c r="E605" s="64"/>
      <c r="F605" s="65"/>
      <c r="G605" s="65"/>
      <c r="H605" s="65"/>
      <c r="I605" s="65"/>
      <c r="J605" s="256"/>
      <c r="K605" s="256"/>
      <c r="L605" s="256"/>
      <c r="M605" s="256"/>
      <c r="N605" s="256"/>
    </row>
    <row r="606" spans="1:14" s="58" customFormat="1">
      <c r="A606" s="51"/>
      <c r="B606" s="51"/>
      <c r="C606" s="51"/>
      <c r="D606" s="51"/>
      <c r="E606" s="64"/>
      <c r="F606" s="65"/>
      <c r="G606" s="65"/>
      <c r="H606" s="65"/>
      <c r="I606" s="65"/>
      <c r="J606" s="256"/>
      <c r="K606" s="256"/>
      <c r="L606" s="256"/>
      <c r="M606" s="256"/>
      <c r="N606" s="256"/>
    </row>
    <row r="607" spans="1:14" s="58" customFormat="1">
      <c r="A607" s="51"/>
      <c r="B607" s="51"/>
      <c r="C607" s="51"/>
      <c r="D607" s="51"/>
      <c r="E607" s="64"/>
      <c r="F607" s="65"/>
      <c r="G607" s="65"/>
      <c r="H607" s="65"/>
      <c r="I607" s="65"/>
      <c r="J607" s="256"/>
      <c r="K607" s="256"/>
      <c r="L607" s="256"/>
      <c r="M607" s="256"/>
      <c r="N607" s="256"/>
    </row>
    <row r="608" spans="1:14" s="58" customFormat="1">
      <c r="A608" s="51"/>
      <c r="B608" s="51"/>
      <c r="C608" s="51"/>
      <c r="D608" s="51"/>
      <c r="E608" s="64"/>
      <c r="F608" s="65"/>
      <c r="G608" s="65"/>
      <c r="H608" s="65"/>
      <c r="I608" s="65"/>
      <c r="J608" s="256"/>
      <c r="K608" s="256"/>
      <c r="L608" s="256"/>
      <c r="M608" s="256"/>
      <c r="N608" s="256"/>
    </row>
    <row r="609" spans="1:14" s="58" customFormat="1">
      <c r="A609" s="51"/>
      <c r="B609" s="51"/>
      <c r="C609" s="51"/>
      <c r="D609" s="51"/>
      <c r="E609" s="64"/>
      <c r="F609" s="65"/>
      <c r="G609" s="65"/>
      <c r="H609" s="65"/>
      <c r="I609" s="65"/>
      <c r="J609" s="256"/>
      <c r="K609" s="256"/>
      <c r="L609" s="256"/>
      <c r="M609" s="256"/>
      <c r="N609" s="256"/>
    </row>
    <row r="610" spans="1:14" s="58" customFormat="1">
      <c r="A610" s="51"/>
      <c r="B610" s="51"/>
      <c r="C610" s="51"/>
      <c r="D610" s="51"/>
      <c r="E610" s="64"/>
      <c r="F610" s="65"/>
      <c r="G610" s="65"/>
      <c r="H610" s="65"/>
      <c r="I610" s="65"/>
      <c r="J610" s="256"/>
      <c r="K610" s="256"/>
      <c r="L610" s="256"/>
      <c r="M610" s="256"/>
      <c r="N610" s="256"/>
    </row>
    <row r="611" spans="1:14" s="58" customFormat="1">
      <c r="A611" s="51"/>
      <c r="B611" s="51"/>
      <c r="C611" s="51"/>
      <c r="D611" s="51"/>
      <c r="E611" s="64"/>
      <c r="F611" s="65"/>
      <c r="G611" s="65"/>
      <c r="H611" s="65"/>
      <c r="I611" s="65"/>
      <c r="J611" s="256"/>
      <c r="K611" s="256"/>
      <c r="L611" s="256"/>
      <c r="M611" s="256"/>
      <c r="N611" s="256"/>
    </row>
    <row r="612" spans="1:14" s="58" customFormat="1">
      <c r="A612" s="51"/>
      <c r="B612" s="51"/>
      <c r="C612" s="51"/>
      <c r="D612" s="51"/>
      <c r="E612" s="64"/>
      <c r="F612" s="65"/>
      <c r="G612" s="65"/>
      <c r="H612" s="65"/>
      <c r="I612" s="65"/>
      <c r="J612" s="256"/>
      <c r="K612" s="256"/>
      <c r="L612" s="256"/>
      <c r="M612" s="256"/>
      <c r="N612" s="256"/>
    </row>
    <row r="613" spans="1:14" s="58" customFormat="1">
      <c r="A613" s="51"/>
      <c r="B613" s="51"/>
      <c r="C613" s="51"/>
      <c r="D613" s="51"/>
      <c r="E613" s="64"/>
      <c r="F613" s="65"/>
      <c r="G613" s="65"/>
      <c r="H613" s="65"/>
      <c r="I613" s="65"/>
      <c r="J613" s="256"/>
      <c r="K613" s="256"/>
      <c r="L613" s="256"/>
      <c r="M613" s="256"/>
      <c r="N613" s="256"/>
    </row>
    <row r="614" spans="1:14" s="58" customFormat="1">
      <c r="A614" s="51"/>
      <c r="B614" s="51"/>
      <c r="C614" s="51"/>
      <c r="D614" s="51"/>
      <c r="E614" s="64"/>
      <c r="F614" s="65"/>
      <c r="G614" s="65"/>
      <c r="H614" s="65"/>
      <c r="I614" s="65"/>
      <c r="J614" s="256"/>
      <c r="K614" s="256"/>
      <c r="L614" s="256"/>
      <c r="M614" s="256"/>
      <c r="N614" s="256"/>
    </row>
    <row r="615" spans="1:14" s="58" customFormat="1">
      <c r="A615" s="51"/>
      <c r="B615" s="51"/>
      <c r="C615" s="51"/>
      <c r="D615" s="51"/>
      <c r="E615" s="64"/>
      <c r="F615" s="65"/>
      <c r="G615" s="65"/>
      <c r="H615" s="65"/>
      <c r="I615" s="65"/>
      <c r="J615" s="256"/>
      <c r="K615" s="256"/>
      <c r="L615" s="256"/>
      <c r="M615" s="256"/>
      <c r="N615" s="256"/>
    </row>
    <row r="616" spans="1:14" s="58" customFormat="1">
      <c r="A616" s="51"/>
      <c r="B616" s="51"/>
      <c r="C616" s="51"/>
      <c r="D616" s="51"/>
      <c r="E616" s="64"/>
      <c r="F616" s="65"/>
      <c r="G616" s="65"/>
      <c r="H616" s="65"/>
      <c r="I616" s="65"/>
      <c r="J616" s="256"/>
      <c r="K616" s="256"/>
      <c r="L616" s="256"/>
      <c r="M616" s="256"/>
      <c r="N616" s="256"/>
    </row>
    <row r="617" spans="1:14" s="58" customFormat="1">
      <c r="A617" s="51"/>
      <c r="B617" s="51"/>
      <c r="C617" s="51"/>
      <c r="D617" s="51"/>
      <c r="E617" s="64"/>
      <c r="F617" s="65"/>
      <c r="G617" s="65"/>
      <c r="H617" s="65"/>
      <c r="I617" s="65"/>
      <c r="J617" s="256"/>
      <c r="K617" s="256"/>
      <c r="L617" s="256"/>
      <c r="M617" s="256"/>
      <c r="N617" s="256"/>
    </row>
    <row r="618" spans="1:14" s="58" customFormat="1">
      <c r="A618" s="51"/>
      <c r="B618" s="51"/>
      <c r="C618" s="51"/>
      <c r="D618" s="51"/>
      <c r="E618" s="64"/>
      <c r="F618" s="65"/>
      <c r="G618" s="65"/>
      <c r="H618" s="65"/>
      <c r="I618" s="65"/>
      <c r="J618" s="256"/>
      <c r="K618" s="256"/>
      <c r="L618" s="256"/>
      <c r="M618" s="256"/>
      <c r="N618" s="256"/>
    </row>
    <row r="619" spans="1:14" s="58" customFormat="1">
      <c r="A619" s="51"/>
      <c r="B619" s="51"/>
      <c r="C619" s="51"/>
      <c r="D619" s="51"/>
      <c r="E619" s="64"/>
      <c r="F619" s="65"/>
      <c r="G619" s="65"/>
      <c r="H619" s="65"/>
      <c r="I619" s="65"/>
      <c r="J619" s="256"/>
      <c r="K619" s="256"/>
      <c r="L619" s="256"/>
      <c r="M619" s="256"/>
      <c r="N619" s="256"/>
    </row>
    <row r="620" spans="1:14" s="58" customFormat="1">
      <c r="A620" s="51"/>
      <c r="B620" s="51"/>
      <c r="C620" s="51"/>
      <c r="D620" s="51"/>
      <c r="E620" s="64"/>
      <c r="F620" s="65"/>
      <c r="G620" s="65"/>
      <c r="H620" s="65"/>
      <c r="I620" s="65"/>
      <c r="J620" s="256"/>
      <c r="K620" s="256"/>
      <c r="L620" s="256"/>
      <c r="M620" s="256"/>
      <c r="N620" s="256"/>
    </row>
    <row r="621" spans="1:14" s="58" customFormat="1">
      <c r="A621" s="51"/>
      <c r="B621" s="51"/>
      <c r="C621" s="51"/>
      <c r="D621" s="51"/>
      <c r="E621" s="64"/>
      <c r="F621" s="65"/>
      <c r="G621" s="65"/>
      <c r="H621" s="65"/>
      <c r="I621" s="65"/>
      <c r="J621" s="256"/>
      <c r="K621" s="256"/>
      <c r="L621" s="256"/>
      <c r="M621" s="256"/>
      <c r="N621" s="256"/>
    </row>
    <row r="622" spans="1:14" s="58" customFormat="1">
      <c r="A622" s="51"/>
      <c r="B622" s="51"/>
      <c r="C622" s="51"/>
      <c r="D622" s="51"/>
      <c r="E622" s="64"/>
      <c r="F622" s="65"/>
      <c r="G622" s="65"/>
      <c r="H622" s="65"/>
      <c r="I622" s="65"/>
      <c r="J622" s="256"/>
      <c r="K622" s="256"/>
      <c r="L622" s="256"/>
      <c r="M622" s="256"/>
      <c r="N622" s="256"/>
    </row>
    <row r="623" spans="1:14" s="58" customFormat="1">
      <c r="A623" s="51"/>
      <c r="B623" s="51"/>
      <c r="C623" s="51"/>
      <c r="D623" s="51"/>
      <c r="E623" s="64"/>
      <c r="F623" s="65"/>
      <c r="G623" s="65"/>
      <c r="H623" s="65"/>
      <c r="I623" s="65"/>
      <c r="J623" s="256"/>
      <c r="K623" s="256"/>
      <c r="L623" s="256"/>
      <c r="M623" s="256"/>
      <c r="N623" s="256"/>
    </row>
    <row r="624" spans="1:14" s="58" customFormat="1">
      <c r="A624" s="51"/>
      <c r="B624" s="51"/>
      <c r="C624" s="51"/>
      <c r="D624" s="51"/>
      <c r="E624" s="64"/>
      <c r="F624" s="65"/>
      <c r="G624" s="65"/>
      <c r="H624" s="65"/>
      <c r="I624" s="65"/>
      <c r="J624" s="256"/>
      <c r="K624" s="256"/>
      <c r="L624" s="256"/>
      <c r="M624" s="256"/>
      <c r="N624" s="256"/>
    </row>
    <row r="625" spans="1:14" s="58" customFormat="1">
      <c r="A625" s="51"/>
      <c r="B625" s="51"/>
      <c r="C625" s="51"/>
      <c r="D625" s="51"/>
      <c r="E625" s="64"/>
      <c r="F625" s="65"/>
      <c r="G625" s="65"/>
      <c r="H625" s="65"/>
      <c r="I625" s="65"/>
      <c r="J625" s="256"/>
      <c r="K625" s="256"/>
      <c r="L625" s="256"/>
      <c r="M625" s="256"/>
      <c r="N625" s="256"/>
    </row>
    <row r="626" spans="1:14" s="58" customFormat="1">
      <c r="A626" s="51"/>
      <c r="B626" s="51"/>
      <c r="C626" s="51"/>
      <c r="D626" s="51"/>
      <c r="E626" s="64"/>
      <c r="F626" s="65"/>
      <c r="G626" s="65"/>
      <c r="H626" s="65"/>
      <c r="I626" s="65"/>
      <c r="J626" s="256"/>
      <c r="K626" s="256"/>
      <c r="L626" s="256"/>
      <c r="M626" s="256"/>
      <c r="N626" s="256"/>
    </row>
    <row r="627" spans="1:14" s="58" customFormat="1">
      <c r="A627" s="51"/>
      <c r="B627" s="51"/>
      <c r="C627" s="51"/>
      <c r="D627" s="51"/>
      <c r="E627" s="64"/>
      <c r="F627" s="65"/>
      <c r="G627" s="65"/>
      <c r="H627" s="65"/>
      <c r="I627" s="65"/>
      <c r="J627" s="256"/>
      <c r="K627" s="256"/>
      <c r="L627" s="256"/>
      <c r="M627" s="256"/>
      <c r="N627" s="256"/>
    </row>
    <row r="628" spans="1:14" s="58" customFormat="1">
      <c r="A628" s="51"/>
      <c r="B628" s="51"/>
      <c r="C628" s="51"/>
      <c r="D628" s="51"/>
      <c r="E628" s="64"/>
      <c r="F628" s="65"/>
      <c r="G628" s="65"/>
      <c r="H628" s="65"/>
      <c r="I628" s="65"/>
      <c r="J628" s="256"/>
      <c r="K628" s="256"/>
      <c r="L628" s="256"/>
      <c r="M628" s="256"/>
      <c r="N628" s="256"/>
    </row>
    <row r="629" spans="1:14" s="58" customFormat="1">
      <c r="A629" s="51"/>
      <c r="B629" s="51"/>
      <c r="C629" s="51"/>
      <c r="D629" s="51"/>
      <c r="E629" s="64"/>
      <c r="F629" s="65"/>
      <c r="G629" s="65"/>
      <c r="H629" s="65"/>
      <c r="I629" s="65"/>
      <c r="J629" s="256"/>
      <c r="K629" s="256"/>
      <c r="L629" s="256"/>
      <c r="M629" s="256"/>
      <c r="N629" s="256"/>
    </row>
    <row r="630" spans="1:14" s="58" customFormat="1">
      <c r="A630" s="51"/>
      <c r="B630" s="51"/>
      <c r="C630" s="51"/>
      <c r="D630" s="51"/>
      <c r="E630" s="64"/>
      <c r="F630" s="65"/>
      <c r="G630" s="65"/>
      <c r="H630" s="65"/>
      <c r="I630" s="65"/>
      <c r="J630" s="256"/>
      <c r="K630" s="256"/>
      <c r="L630" s="256"/>
      <c r="M630" s="256"/>
      <c r="N630" s="256"/>
    </row>
    <row r="631" spans="1:14" s="58" customFormat="1">
      <c r="A631" s="51"/>
      <c r="B631" s="51"/>
      <c r="C631" s="51"/>
      <c r="D631" s="51"/>
      <c r="E631" s="64"/>
      <c r="F631" s="65"/>
      <c r="G631" s="65"/>
      <c r="H631" s="65"/>
      <c r="I631" s="65"/>
      <c r="J631" s="256"/>
      <c r="K631" s="256"/>
      <c r="L631" s="256"/>
      <c r="M631" s="256"/>
      <c r="N631" s="256"/>
    </row>
    <row r="632" spans="1:14" s="58" customFormat="1">
      <c r="A632" s="51"/>
      <c r="B632" s="51"/>
      <c r="C632" s="51"/>
      <c r="D632" s="51"/>
      <c r="E632" s="64"/>
      <c r="F632" s="65"/>
      <c r="G632" s="65"/>
      <c r="H632" s="65"/>
      <c r="I632" s="65"/>
      <c r="J632" s="256"/>
      <c r="K632" s="256"/>
      <c r="L632" s="256"/>
      <c r="M632" s="256"/>
      <c r="N632" s="256"/>
    </row>
    <row r="633" spans="1:14" s="58" customFormat="1">
      <c r="A633" s="51"/>
      <c r="B633" s="51"/>
      <c r="C633" s="51"/>
      <c r="D633" s="51"/>
      <c r="E633" s="64"/>
      <c r="F633" s="65"/>
      <c r="G633" s="65"/>
      <c r="H633" s="65"/>
      <c r="I633" s="65"/>
      <c r="J633" s="256"/>
      <c r="K633" s="256"/>
      <c r="L633" s="256"/>
      <c r="M633" s="256"/>
      <c r="N633" s="256"/>
    </row>
    <row r="634" spans="1:14" s="58" customFormat="1">
      <c r="A634" s="51"/>
      <c r="B634" s="51"/>
      <c r="C634" s="51"/>
      <c r="D634" s="51"/>
      <c r="E634" s="64"/>
      <c r="F634" s="65"/>
      <c r="G634" s="65"/>
      <c r="H634" s="65"/>
      <c r="I634" s="65"/>
      <c r="J634" s="256"/>
      <c r="K634" s="256"/>
      <c r="L634" s="256"/>
      <c r="M634" s="256"/>
      <c r="N634" s="256"/>
    </row>
    <row r="635" spans="1:14" s="58" customFormat="1">
      <c r="A635" s="51"/>
      <c r="B635" s="51"/>
      <c r="C635" s="51"/>
      <c r="D635" s="51"/>
      <c r="E635" s="64"/>
      <c r="F635" s="65"/>
      <c r="G635" s="65"/>
      <c r="H635" s="65"/>
      <c r="I635" s="65"/>
      <c r="J635" s="256"/>
      <c r="K635" s="256"/>
      <c r="L635" s="256"/>
      <c r="M635" s="256"/>
      <c r="N635" s="256"/>
    </row>
    <row r="636" spans="1:14" s="58" customFormat="1">
      <c r="A636" s="51"/>
      <c r="B636" s="51"/>
      <c r="C636" s="51"/>
      <c r="D636" s="51"/>
      <c r="E636" s="64"/>
      <c r="F636" s="65"/>
      <c r="G636" s="65"/>
      <c r="H636" s="65"/>
      <c r="I636" s="65"/>
      <c r="J636" s="256"/>
      <c r="K636" s="256"/>
      <c r="L636" s="256"/>
      <c r="M636" s="256"/>
      <c r="N636" s="256"/>
    </row>
    <row r="637" spans="1:14" s="58" customFormat="1">
      <c r="A637" s="51"/>
      <c r="B637" s="51"/>
      <c r="C637" s="51"/>
      <c r="D637" s="51"/>
      <c r="E637" s="64"/>
      <c r="F637" s="65"/>
      <c r="G637" s="65"/>
      <c r="H637" s="65"/>
      <c r="I637" s="65"/>
      <c r="J637" s="256"/>
      <c r="K637" s="256"/>
      <c r="L637" s="256"/>
      <c r="M637" s="256"/>
      <c r="N637" s="256"/>
    </row>
    <row r="638" spans="1:14" s="58" customFormat="1">
      <c r="A638" s="51"/>
      <c r="B638" s="51"/>
      <c r="C638" s="51"/>
      <c r="D638" s="51"/>
      <c r="E638" s="64"/>
      <c r="F638" s="65"/>
      <c r="G638" s="65"/>
      <c r="H638" s="65"/>
      <c r="I638" s="65"/>
      <c r="J638" s="256"/>
      <c r="K638" s="256"/>
      <c r="L638" s="256"/>
      <c r="M638" s="256"/>
      <c r="N638" s="256"/>
    </row>
    <row r="639" spans="1:14" s="58" customFormat="1">
      <c r="A639" s="51"/>
      <c r="B639" s="51"/>
      <c r="C639" s="51"/>
      <c r="D639" s="51"/>
      <c r="E639" s="64"/>
      <c r="F639" s="65"/>
      <c r="G639" s="65"/>
      <c r="H639" s="65"/>
      <c r="I639" s="65"/>
      <c r="J639" s="256"/>
      <c r="K639" s="256"/>
      <c r="L639" s="256"/>
      <c r="M639" s="256"/>
      <c r="N639" s="256"/>
    </row>
    <row r="640" spans="1:14" s="58" customFormat="1">
      <c r="A640" s="51"/>
      <c r="B640" s="51"/>
      <c r="C640" s="51"/>
      <c r="D640" s="51"/>
      <c r="E640" s="64"/>
      <c r="F640" s="65"/>
      <c r="G640" s="65"/>
      <c r="H640" s="65"/>
      <c r="I640" s="65"/>
      <c r="J640" s="256"/>
      <c r="K640" s="256"/>
      <c r="L640" s="256"/>
      <c r="M640" s="256"/>
      <c r="N640" s="256"/>
    </row>
    <row r="641" spans="1:14" s="58" customFormat="1">
      <c r="A641" s="51"/>
      <c r="B641" s="51"/>
      <c r="C641" s="51"/>
      <c r="D641" s="51"/>
      <c r="E641" s="64"/>
      <c r="F641" s="65"/>
      <c r="G641" s="65"/>
      <c r="H641" s="65"/>
      <c r="I641" s="65"/>
      <c r="J641" s="256"/>
      <c r="K641" s="256"/>
      <c r="L641" s="256"/>
      <c r="M641" s="256"/>
      <c r="N641" s="256"/>
    </row>
    <row r="642" spans="1:14" s="58" customFormat="1">
      <c r="A642" s="51"/>
      <c r="B642" s="51"/>
      <c r="C642" s="51"/>
      <c r="D642" s="51"/>
      <c r="E642" s="64"/>
      <c r="F642" s="65"/>
      <c r="G642" s="65"/>
      <c r="H642" s="65"/>
      <c r="I642" s="65"/>
      <c r="J642" s="256"/>
      <c r="K642" s="256"/>
      <c r="L642" s="256"/>
      <c r="M642" s="256"/>
      <c r="N642" s="256"/>
    </row>
    <row r="643" spans="1:14" s="58" customFormat="1">
      <c r="A643" s="51"/>
      <c r="B643" s="51"/>
      <c r="C643" s="51"/>
      <c r="D643" s="51"/>
      <c r="E643" s="64"/>
      <c r="F643" s="65"/>
      <c r="G643" s="65"/>
      <c r="H643" s="65"/>
      <c r="I643" s="65"/>
      <c r="J643" s="256"/>
      <c r="K643" s="256"/>
      <c r="L643" s="256"/>
      <c r="M643" s="256"/>
      <c r="N643" s="256"/>
    </row>
    <row r="644" spans="1:14" s="58" customFormat="1">
      <c r="A644" s="51"/>
      <c r="B644" s="51"/>
      <c r="C644" s="51"/>
      <c r="D644" s="51"/>
      <c r="E644" s="64"/>
      <c r="F644" s="65"/>
      <c r="G644" s="65"/>
      <c r="H644" s="65"/>
      <c r="I644" s="65"/>
      <c r="J644" s="256"/>
      <c r="K644" s="256"/>
      <c r="L644" s="256"/>
      <c r="M644" s="256"/>
      <c r="N644" s="256"/>
    </row>
    <row r="645" spans="1:14" s="58" customFormat="1">
      <c r="A645" s="51"/>
      <c r="B645" s="51"/>
      <c r="C645" s="51"/>
      <c r="D645" s="51"/>
      <c r="E645" s="64"/>
      <c r="F645" s="65"/>
      <c r="G645" s="65"/>
      <c r="H645" s="65"/>
      <c r="I645" s="65"/>
      <c r="J645" s="256"/>
      <c r="K645" s="256"/>
      <c r="L645" s="256"/>
      <c r="M645" s="256"/>
      <c r="N645" s="256"/>
    </row>
    <row r="646" spans="1:14" s="58" customFormat="1">
      <c r="A646" s="51"/>
      <c r="B646" s="51"/>
      <c r="C646" s="51"/>
      <c r="D646" s="51"/>
      <c r="E646" s="64"/>
      <c r="F646" s="65"/>
      <c r="G646" s="65"/>
      <c r="H646" s="65"/>
      <c r="I646" s="65"/>
      <c r="J646" s="256"/>
      <c r="K646" s="256"/>
      <c r="L646" s="256"/>
      <c r="M646" s="256"/>
      <c r="N646" s="256"/>
    </row>
    <row r="647" spans="1:14" s="58" customFormat="1">
      <c r="A647" s="51"/>
      <c r="B647" s="51"/>
      <c r="C647" s="51"/>
      <c r="D647" s="51"/>
      <c r="E647" s="64"/>
      <c r="F647" s="65"/>
      <c r="G647" s="65"/>
      <c r="H647" s="65"/>
      <c r="I647" s="65"/>
      <c r="J647" s="256"/>
      <c r="K647" s="256"/>
      <c r="L647" s="256"/>
      <c r="M647" s="256"/>
      <c r="N647" s="256"/>
    </row>
    <row r="648" spans="1:14" s="58" customFormat="1">
      <c r="A648" s="51"/>
      <c r="B648" s="51"/>
      <c r="C648" s="51"/>
      <c r="D648" s="51"/>
      <c r="E648" s="64"/>
      <c r="F648" s="65"/>
      <c r="G648" s="65"/>
      <c r="H648" s="65"/>
      <c r="I648" s="65"/>
      <c r="J648" s="256"/>
      <c r="K648" s="256"/>
      <c r="L648" s="256"/>
      <c r="M648" s="256"/>
      <c r="N648" s="256"/>
    </row>
    <row r="649" spans="1:14" s="58" customFormat="1">
      <c r="A649" s="51"/>
      <c r="B649" s="51"/>
      <c r="C649" s="51"/>
      <c r="D649" s="51"/>
      <c r="E649" s="64"/>
      <c r="F649" s="65"/>
      <c r="G649" s="65"/>
      <c r="H649" s="65"/>
      <c r="I649" s="65"/>
      <c r="J649" s="256"/>
      <c r="K649" s="256"/>
      <c r="L649" s="256"/>
      <c r="M649" s="256"/>
      <c r="N649" s="256"/>
    </row>
    <row r="650" spans="1:14" s="58" customFormat="1">
      <c r="A650" s="51"/>
      <c r="B650" s="51"/>
      <c r="C650" s="51"/>
      <c r="D650" s="51"/>
      <c r="E650" s="64"/>
      <c r="F650" s="65"/>
      <c r="G650" s="65"/>
      <c r="H650" s="65"/>
      <c r="I650" s="65"/>
      <c r="J650" s="256"/>
      <c r="K650" s="256"/>
      <c r="L650" s="256"/>
      <c r="M650" s="256"/>
      <c r="N650" s="256"/>
    </row>
    <row r="651" spans="1:14" s="58" customFormat="1">
      <c r="A651" s="51"/>
      <c r="B651" s="51"/>
      <c r="C651" s="51"/>
      <c r="D651" s="51"/>
      <c r="E651" s="64"/>
      <c r="F651" s="65"/>
      <c r="G651" s="65"/>
      <c r="H651" s="65"/>
      <c r="I651" s="65"/>
      <c r="J651" s="256"/>
      <c r="K651" s="256"/>
      <c r="L651" s="256"/>
      <c r="M651" s="256"/>
      <c r="N651" s="256"/>
    </row>
    <row r="652" spans="1:14" s="58" customFormat="1">
      <c r="A652" s="51"/>
      <c r="B652" s="51"/>
      <c r="C652" s="51"/>
      <c r="D652" s="51"/>
      <c r="E652" s="64"/>
      <c r="F652" s="65"/>
      <c r="G652" s="65"/>
      <c r="H652" s="65"/>
      <c r="I652" s="65"/>
      <c r="J652" s="256"/>
      <c r="K652" s="256"/>
      <c r="L652" s="256"/>
      <c r="M652" s="256"/>
      <c r="N652" s="256"/>
    </row>
    <row r="653" spans="1:14" s="58" customFormat="1">
      <c r="A653" s="51"/>
      <c r="B653" s="51"/>
      <c r="C653" s="51"/>
      <c r="D653" s="51"/>
      <c r="E653" s="64"/>
      <c r="F653" s="65"/>
      <c r="G653" s="65"/>
      <c r="H653" s="65"/>
      <c r="I653" s="65"/>
      <c r="J653" s="256"/>
      <c r="K653" s="256"/>
      <c r="L653" s="256"/>
      <c r="M653" s="256"/>
      <c r="N653" s="256"/>
    </row>
    <row r="654" spans="1:14" s="58" customFormat="1">
      <c r="A654" s="51"/>
      <c r="B654" s="51"/>
      <c r="C654" s="51"/>
      <c r="D654" s="51"/>
      <c r="E654" s="64"/>
      <c r="F654" s="65"/>
      <c r="G654" s="65"/>
      <c r="H654" s="65"/>
      <c r="I654" s="65"/>
      <c r="J654" s="256"/>
      <c r="K654" s="256"/>
      <c r="L654" s="256"/>
      <c r="M654" s="256"/>
      <c r="N654" s="256"/>
    </row>
    <row r="655" spans="1:14" s="58" customFormat="1">
      <c r="A655" s="51"/>
      <c r="B655" s="51"/>
      <c r="C655" s="51"/>
      <c r="D655" s="51"/>
      <c r="E655" s="64"/>
      <c r="F655" s="65"/>
      <c r="G655" s="65"/>
      <c r="H655" s="65"/>
      <c r="I655" s="65"/>
      <c r="J655" s="256"/>
      <c r="K655" s="256"/>
      <c r="L655" s="256"/>
      <c r="M655" s="256"/>
      <c r="N655" s="256"/>
    </row>
    <row r="656" spans="1:14" s="58" customFormat="1">
      <c r="A656" s="51"/>
      <c r="B656" s="51"/>
      <c r="C656" s="51"/>
      <c r="D656" s="51"/>
      <c r="E656" s="64"/>
      <c r="F656" s="65"/>
      <c r="G656" s="65"/>
      <c r="H656" s="65"/>
      <c r="I656" s="65"/>
      <c r="J656" s="256"/>
      <c r="K656" s="256"/>
      <c r="L656" s="256"/>
      <c r="M656" s="256"/>
      <c r="N656" s="256"/>
    </row>
    <row r="657" spans="1:14" s="58" customFormat="1">
      <c r="A657" s="51"/>
      <c r="B657" s="51"/>
      <c r="C657" s="51"/>
      <c r="D657" s="51"/>
      <c r="E657" s="64"/>
      <c r="F657" s="65"/>
      <c r="G657" s="65"/>
      <c r="H657" s="65"/>
      <c r="I657" s="65"/>
      <c r="J657" s="256"/>
      <c r="K657" s="256"/>
      <c r="L657" s="256"/>
      <c r="M657" s="256"/>
      <c r="N657" s="256"/>
    </row>
    <row r="658" spans="1:14" s="58" customFormat="1">
      <c r="A658" s="51"/>
      <c r="B658" s="51"/>
      <c r="C658" s="51"/>
      <c r="D658" s="51"/>
      <c r="E658" s="64"/>
      <c r="F658" s="65"/>
      <c r="G658" s="65"/>
      <c r="H658" s="65"/>
      <c r="I658" s="65"/>
      <c r="J658" s="256"/>
      <c r="K658" s="256"/>
      <c r="L658" s="256"/>
      <c r="M658" s="256"/>
      <c r="N658" s="256"/>
    </row>
    <row r="659" spans="1:14" s="58" customFormat="1">
      <c r="A659" s="51"/>
      <c r="B659" s="51"/>
      <c r="C659" s="51"/>
      <c r="D659" s="51"/>
      <c r="E659" s="64"/>
      <c r="F659" s="65"/>
      <c r="G659" s="65"/>
      <c r="H659" s="65"/>
      <c r="I659" s="65"/>
      <c r="J659" s="256"/>
      <c r="K659" s="256"/>
      <c r="L659" s="256"/>
      <c r="M659" s="256"/>
      <c r="N659" s="256"/>
    </row>
    <row r="660" spans="1:14" s="58" customFormat="1">
      <c r="A660" s="51"/>
      <c r="B660" s="51"/>
      <c r="C660" s="51"/>
      <c r="D660" s="51"/>
      <c r="E660" s="64"/>
      <c r="F660" s="65"/>
      <c r="G660" s="65"/>
      <c r="H660" s="65"/>
      <c r="I660" s="65"/>
      <c r="J660" s="256"/>
      <c r="K660" s="256"/>
      <c r="L660" s="256"/>
      <c r="M660" s="256"/>
      <c r="N660" s="256"/>
    </row>
    <row r="661" spans="1:14" s="58" customFormat="1">
      <c r="A661" s="51"/>
      <c r="B661" s="51"/>
      <c r="C661" s="51"/>
      <c r="D661" s="51"/>
      <c r="E661" s="64"/>
      <c r="F661" s="65"/>
      <c r="G661" s="65"/>
      <c r="H661" s="65"/>
      <c r="I661" s="65"/>
      <c r="J661" s="256"/>
      <c r="K661" s="256"/>
      <c r="L661" s="256"/>
      <c r="M661" s="256"/>
      <c r="N661" s="256"/>
    </row>
    <row r="662" spans="1:14" s="58" customFormat="1">
      <c r="A662" s="51"/>
      <c r="B662" s="51"/>
      <c r="C662" s="51"/>
      <c r="D662" s="51"/>
      <c r="E662" s="64"/>
      <c r="F662" s="65"/>
      <c r="G662" s="65"/>
      <c r="H662" s="65"/>
      <c r="I662" s="65"/>
      <c r="J662" s="256"/>
      <c r="K662" s="256"/>
      <c r="L662" s="256"/>
      <c r="M662" s="256"/>
      <c r="N662" s="256"/>
    </row>
    <row r="663" spans="1:14" s="58" customFormat="1">
      <c r="A663" s="51"/>
      <c r="B663" s="51"/>
      <c r="C663" s="51"/>
      <c r="D663" s="51"/>
      <c r="E663" s="64"/>
      <c r="F663" s="65"/>
      <c r="G663" s="65"/>
      <c r="H663" s="65"/>
      <c r="I663" s="65"/>
      <c r="J663" s="256"/>
      <c r="K663" s="256"/>
      <c r="L663" s="256"/>
      <c r="M663" s="256"/>
      <c r="N663" s="256"/>
    </row>
    <row r="664" spans="1:14" s="58" customFormat="1">
      <c r="A664" s="51"/>
      <c r="B664" s="51"/>
      <c r="C664" s="51"/>
      <c r="D664" s="51"/>
      <c r="E664" s="64"/>
      <c r="F664" s="65"/>
      <c r="G664" s="65"/>
      <c r="H664" s="65"/>
      <c r="I664" s="65"/>
      <c r="J664" s="256"/>
      <c r="K664" s="256"/>
      <c r="L664" s="256"/>
      <c r="M664" s="256"/>
      <c r="N664" s="256"/>
    </row>
    <row r="665" spans="1:14" s="58" customFormat="1">
      <c r="A665" s="51"/>
      <c r="B665" s="51"/>
      <c r="C665" s="51"/>
      <c r="D665" s="51"/>
      <c r="E665" s="64"/>
      <c r="F665" s="65"/>
      <c r="G665" s="65"/>
      <c r="H665" s="65"/>
      <c r="I665" s="65"/>
      <c r="J665" s="256"/>
      <c r="K665" s="256"/>
      <c r="L665" s="256"/>
      <c r="M665" s="256"/>
      <c r="N665" s="256"/>
    </row>
    <row r="666" spans="1:14" s="58" customFormat="1">
      <c r="A666" s="51"/>
      <c r="B666" s="51"/>
      <c r="C666" s="51"/>
      <c r="D666" s="51"/>
      <c r="E666" s="64"/>
      <c r="F666" s="65"/>
      <c r="G666" s="65"/>
      <c r="H666" s="65"/>
      <c r="I666" s="65"/>
      <c r="J666" s="256"/>
      <c r="K666" s="256"/>
      <c r="L666" s="256"/>
      <c r="M666" s="256"/>
      <c r="N666" s="256"/>
    </row>
    <row r="667" spans="1:14" s="58" customFormat="1">
      <c r="A667" s="51"/>
      <c r="B667" s="51"/>
      <c r="C667" s="51"/>
      <c r="D667" s="51"/>
      <c r="E667" s="64"/>
      <c r="F667" s="65"/>
      <c r="G667" s="65"/>
      <c r="H667" s="65"/>
      <c r="I667" s="65"/>
      <c r="J667" s="256"/>
      <c r="K667" s="256"/>
      <c r="L667" s="256"/>
      <c r="M667" s="256"/>
      <c r="N667" s="256"/>
    </row>
    <row r="668" spans="1:14" s="58" customFormat="1">
      <c r="A668" s="51"/>
      <c r="B668" s="51"/>
      <c r="C668" s="51"/>
      <c r="D668" s="51"/>
      <c r="E668" s="64"/>
      <c r="F668" s="65"/>
      <c r="G668" s="65"/>
      <c r="H668" s="65"/>
      <c r="I668" s="65"/>
      <c r="J668" s="256"/>
      <c r="K668" s="256"/>
      <c r="L668" s="256"/>
      <c r="M668" s="256"/>
      <c r="N668" s="256"/>
    </row>
    <row r="669" spans="1:14" s="58" customFormat="1">
      <c r="A669" s="51"/>
      <c r="B669" s="51"/>
      <c r="C669" s="51"/>
      <c r="D669" s="51"/>
      <c r="E669" s="64"/>
      <c r="F669" s="65"/>
      <c r="G669" s="65"/>
      <c r="H669" s="65"/>
      <c r="I669" s="65"/>
      <c r="J669" s="256"/>
      <c r="K669" s="256"/>
      <c r="L669" s="256"/>
      <c r="M669" s="256"/>
      <c r="N669" s="256"/>
    </row>
    <row r="670" spans="1:14" s="58" customFormat="1">
      <c r="A670" s="51"/>
      <c r="B670" s="51"/>
      <c r="C670" s="51"/>
      <c r="D670" s="51"/>
      <c r="E670" s="64"/>
      <c r="F670" s="65"/>
      <c r="G670" s="65"/>
      <c r="H670" s="65"/>
      <c r="I670" s="65"/>
      <c r="J670" s="256"/>
      <c r="K670" s="256"/>
      <c r="L670" s="256"/>
      <c r="M670" s="256"/>
      <c r="N670" s="256"/>
    </row>
    <row r="671" spans="1:14" s="58" customFormat="1">
      <c r="A671" s="51"/>
      <c r="B671" s="51"/>
      <c r="C671" s="51"/>
      <c r="D671" s="51"/>
      <c r="E671" s="64"/>
      <c r="F671" s="65"/>
      <c r="G671" s="65"/>
      <c r="H671" s="65"/>
      <c r="I671" s="65"/>
      <c r="J671" s="256"/>
      <c r="K671" s="256"/>
      <c r="L671" s="256"/>
      <c r="M671" s="256"/>
      <c r="N671" s="256"/>
    </row>
    <row r="672" spans="1:14" s="58" customFormat="1">
      <c r="A672" s="51"/>
      <c r="B672" s="51"/>
      <c r="C672" s="51"/>
      <c r="D672" s="51"/>
      <c r="E672" s="64"/>
      <c r="F672" s="65"/>
      <c r="G672" s="65"/>
      <c r="H672" s="65"/>
      <c r="I672" s="65"/>
      <c r="J672" s="256"/>
      <c r="K672" s="256"/>
      <c r="L672" s="256"/>
      <c r="M672" s="256"/>
      <c r="N672" s="256"/>
    </row>
    <row r="673" spans="1:14" s="58" customFormat="1">
      <c r="A673" s="51"/>
      <c r="B673" s="51"/>
      <c r="C673" s="51"/>
      <c r="D673" s="51"/>
      <c r="E673" s="64"/>
      <c r="F673" s="65"/>
      <c r="G673" s="65"/>
      <c r="H673" s="65"/>
      <c r="I673" s="65"/>
      <c r="J673" s="256"/>
      <c r="K673" s="256"/>
      <c r="L673" s="256"/>
      <c r="M673" s="256"/>
      <c r="N673" s="256"/>
    </row>
    <row r="674" spans="1:14" s="58" customFormat="1">
      <c r="A674" s="51"/>
      <c r="B674" s="51"/>
      <c r="C674" s="51"/>
      <c r="D674" s="51"/>
      <c r="E674" s="64"/>
      <c r="F674" s="65"/>
      <c r="G674" s="65"/>
      <c r="H674" s="65"/>
      <c r="I674" s="65"/>
      <c r="J674" s="256"/>
      <c r="K674" s="256"/>
      <c r="L674" s="256"/>
      <c r="M674" s="256"/>
      <c r="N674" s="256"/>
    </row>
    <row r="675" spans="1:14" s="58" customFormat="1">
      <c r="A675" s="51"/>
      <c r="B675" s="51"/>
      <c r="C675" s="51"/>
      <c r="D675" s="51"/>
      <c r="E675" s="64"/>
      <c r="F675" s="65"/>
      <c r="G675" s="65"/>
      <c r="H675" s="65"/>
      <c r="I675" s="65"/>
      <c r="J675" s="256"/>
      <c r="K675" s="256"/>
      <c r="L675" s="256"/>
      <c r="M675" s="256"/>
      <c r="N675" s="256"/>
    </row>
    <row r="676" spans="1:14" s="58" customFormat="1">
      <c r="A676" s="51"/>
      <c r="B676" s="51"/>
      <c r="C676" s="51"/>
      <c r="D676" s="51"/>
      <c r="E676" s="64"/>
      <c r="F676" s="65"/>
      <c r="G676" s="65"/>
      <c r="H676" s="65"/>
      <c r="I676" s="65"/>
      <c r="J676" s="256"/>
      <c r="K676" s="256"/>
      <c r="L676" s="256"/>
      <c r="M676" s="256"/>
      <c r="N676" s="256"/>
    </row>
    <row r="677" spans="1:14" s="58" customFormat="1">
      <c r="A677" s="51"/>
      <c r="B677" s="51"/>
      <c r="C677" s="51"/>
      <c r="D677" s="51"/>
      <c r="E677" s="64"/>
      <c r="F677" s="65"/>
      <c r="G677" s="65"/>
      <c r="H677" s="65"/>
      <c r="I677" s="65"/>
      <c r="J677" s="256"/>
      <c r="K677" s="256"/>
      <c r="L677" s="256"/>
      <c r="M677" s="256"/>
      <c r="N677" s="256"/>
    </row>
    <row r="678" spans="1:14" s="58" customFormat="1">
      <c r="A678" s="51"/>
      <c r="B678" s="51"/>
      <c r="C678" s="51"/>
      <c r="D678" s="51"/>
      <c r="E678" s="64"/>
      <c r="F678" s="65"/>
      <c r="G678" s="65"/>
      <c r="H678" s="65"/>
      <c r="I678" s="65"/>
      <c r="J678" s="256"/>
      <c r="K678" s="256"/>
      <c r="L678" s="256"/>
      <c r="M678" s="256"/>
      <c r="N678" s="256"/>
    </row>
    <row r="679" spans="1:14" s="58" customFormat="1">
      <c r="A679" s="51"/>
      <c r="B679" s="51"/>
      <c r="C679" s="51"/>
      <c r="D679" s="51"/>
      <c r="E679" s="64"/>
      <c r="F679" s="65"/>
      <c r="G679" s="65"/>
      <c r="H679" s="65"/>
      <c r="I679" s="65"/>
      <c r="J679" s="256"/>
      <c r="K679" s="256"/>
      <c r="L679" s="256"/>
      <c r="M679" s="256"/>
      <c r="N679" s="256"/>
    </row>
    <row r="680" spans="1:14" s="58" customFormat="1">
      <c r="A680" s="51"/>
      <c r="B680" s="51"/>
      <c r="C680" s="51"/>
      <c r="D680" s="51"/>
      <c r="E680" s="64"/>
      <c r="F680" s="65"/>
      <c r="G680" s="65"/>
      <c r="H680" s="65"/>
      <c r="I680" s="65"/>
      <c r="J680" s="256"/>
      <c r="K680" s="256"/>
      <c r="L680" s="256"/>
      <c r="M680" s="256"/>
      <c r="N680" s="256"/>
    </row>
    <row r="681" spans="1:14" s="58" customFormat="1">
      <c r="A681" s="51"/>
      <c r="B681" s="51"/>
      <c r="C681" s="51"/>
      <c r="D681" s="51"/>
      <c r="E681" s="64"/>
      <c r="F681" s="65"/>
      <c r="G681" s="65"/>
      <c r="H681" s="65"/>
      <c r="I681" s="65"/>
      <c r="J681" s="256"/>
      <c r="K681" s="256"/>
      <c r="L681" s="256"/>
      <c r="M681" s="256"/>
      <c r="N681" s="256"/>
    </row>
    <row r="682" spans="1:14" s="58" customFormat="1">
      <c r="A682" s="51"/>
      <c r="B682" s="51"/>
      <c r="C682" s="51"/>
      <c r="D682" s="51"/>
      <c r="E682" s="64"/>
      <c r="F682" s="65"/>
      <c r="G682" s="65"/>
      <c r="H682" s="65"/>
      <c r="I682" s="65"/>
      <c r="J682" s="256"/>
      <c r="K682" s="256"/>
      <c r="L682" s="256"/>
      <c r="M682" s="256"/>
      <c r="N682" s="256"/>
    </row>
    <row r="683" spans="1:14" s="58" customFormat="1">
      <c r="A683" s="51"/>
      <c r="B683" s="51"/>
      <c r="C683" s="51"/>
      <c r="D683" s="51"/>
      <c r="E683" s="64"/>
      <c r="F683" s="65"/>
      <c r="G683" s="65"/>
      <c r="H683" s="65"/>
      <c r="I683" s="65"/>
      <c r="J683" s="256"/>
      <c r="K683" s="256"/>
      <c r="L683" s="256"/>
      <c r="M683" s="256"/>
      <c r="N683" s="256"/>
    </row>
    <row r="684" spans="1:14" s="58" customFormat="1">
      <c r="A684" s="51"/>
      <c r="B684" s="51"/>
      <c r="C684" s="51"/>
      <c r="D684" s="51"/>
      <c r="E684" s="64"/>
      <c r="F684" s="65"/>
      <c r="G684" s="65"/>
      <c r="H684" s="65"/>
      <c r="I684" s="65"/>
      <c r="J684" s="256"/>
      <c r="K684" s="256"/>
      <c r="L684" s="256"/>
      <c r="M684" s="256"/>
      <c r="N684" s="256"/>
    </row>
    <row r="685" spans="1:14" s="58" customFormat="1">
      <c r="A685" s="51"/>
      <c r="B685" s="51"/>
      <c r="C685" s="51"/>
      <c r="D685" s="51"/>
      <c r="E685" s="64"/>
      <c r="F685" s="65"/>
      <c r="G685" s="65"/>
      <c r="H685" s="65"/>
      <c r="I685" s="65"/>
      <c r="J685" s="256"/>
      <c r="K685" s="256"/>
      <c r="L685" s="256"/>
      <c r="M685" s="256"/>
      <c r="N685" s="256"/>
    </row>
    <row r="686" spans="1:14" s="58" customFormat="1">
      <c r="A686" s="51"/>
      <c r="B686" s="51"/>
      <c r="C686" s="51"/>
      <c r="D686" s="51"/>
      <c r="E686" s="64"/>
      <c r="F686" s="65"/>
      <c r="G686" s="65"/>
      <c r="H686" s="65"/>
      <c r="I686" s="65"/>
      <c r="J686" s="256"/>
      <c r="K686" s="256"/>
      <c r="L686" s="256"/>
      <c r="M686" s="256"/>
      <c r="N686" s="256"/>
    </row>
    <row r="687" spans="1:14" s="58" customFormat="1">
      <c r="A687" s="51"/>
      <c r="B687" s="51"/>
      <c r="C687" s="51"/>
      <c r="D687" s="51"/>
      <c r="E687" s="64"/>
      <c r="F687" s="65"/>
      <c r="G687" s="65"/>
      <c r="H687" s="65"/>
      <c r="I687" s="65"/>
      <c r="J687" s="256"/>
      <c r="K687" s="256"/>
      <c r="L687" s="256"/>
      <c r="M687" s="256"/>
      <c r="N687" s="256"/>
    </row>
    <row r="688" spans="1:14" s="58" customFormat="1">
      <c r="A688" s="51"/>
      <c r="B688" s="51"/>
      <c r="C688" s="51"/>
      <c r="D688" s="51"/>
      <c r="E688" s="64"/>
      <c r="F688" s="65"/>
      <c r="G688" s="65"/>
      <c r="H688" s="65"/>
      <c r="I688" s="65"/>
      <c r="J688" s="256"/>
      <c r="K688" s="256"/>
      <c r="L688" s="256"/>
      <c r="M688" s="256"/>
      <c r="N688" s="256"/>
    </row>
    <row r="689" spans="1:14" s="58" customFormat="1">
      <c r="A689" s="51"/>
      <c r="B689" s="51"/>
      <c r="C689" s="51"/>
      <c r="D689" s="51"/>
      <c r="E689" s="64"/>
      <c r="F689" s="65"/>
      <c r="G689" s="65"/>
      <c r="H689" s="65"/>
      <c r="I689" s="65"/>
      <c r="J689" s="256"/>
      <c r="K689" s="256"/>
      <c r="L689" s="256"/>
      <c r="M689" s="256"/>
      <c r="N689" s="256"/>
    </row>
    <row r="690" spans="1:14" s="58" customFormat="1">
      <c r="A690" s="51"/>
      <c r="B690" s="51"/>
      <c r="C690" s="51"/>
      <c r="D690" s="51"/>
      <c r="E690" s="64"/>
      <c r="F690" s="65"/>
      <c r="G690" s="65"/>
      <c r="H690" s="65"/>
      <c r="I690" s="65"/>
      <c r="J690" s="256"/>
      <c r="K690" s="256"/>
      <c r="L690" s="256"/>
      <c r="M690" s="256"/>
      <c r="N690" s="256"/>
    </row>
    <row r="691" spans="1:14" s="58" customFormat="1">
      <c r="A691" s="51"/>
      <c r="B691" s="51"/>
      <c r="C691" s="51"/>
      <c r="D691" s="51"/>
      <c r="E691" s="64"/>
      <c r="F691" s="65"/>
      <c r="G691" s="65"/>
      <c r="H691" s="65"/>
      <c r="I691" s="65"/>
      <c r="J691" s="256"/>
      <c r="K691" s="256"/>
      <c r="L691" s="256"/>
      <c r="M691" s="256"/>
      <c r="N691" s="256"/>
    </row>
    <row r="692" spans="1:14" s="58" customFormat="1">
      <c r="A692" s="51"/>
      <c r="B692" s="51"/>
      <c r="C692" s="51"/>
      <c r="D692" s="51"/>
      <c r="E692" s="64"/>
      <c r="F692" s="65"/>
      <c r="G692" s="65"/>
      <c r="H692" s="65"/>
      <c r="I692" s="65"/>
      <c r="J692" s="256"/>
      <c r="K692" s="256"/>
      <c r="L692" s="256"/>
      <c r="M692" s="256"/>
      <c r="N692" s="256"/>
    </row>
    <row r="693" spans="1:14" s="58" customFormat="1">
      <c r="A693" s="51"/>
      <c r="B693" s="51"/>
      <c r="C693" s="51"/>
      <c r="D693" s="51"/>
      <c r="E693" s="64"/>
      <c r="F693" s="65"/>
      <c r="G693" s="65"/>
      <c r="H693" s="65"/>
      <c r="I693" s="65"/>
      <c r="J693" s="256"/>
      <c r="K693" s="256"/>
      <c r="L693" s="256"/>
      <c r="M693" s="256"/>
      <c r="N693" s="256"/>
    </row>
    <row r="694" spans="1:14" s="58" customFormat="1">
      <c r="A694" s="51"/>
      <c r="B694" s="51"/>
      <c r="C694" s="51"/>
      <c r="D694" s="51"/>
      <c r="E694" s="64"/>
      <c r="F694" s="65"/>
      <c r="G694" s="65"/>
      <c r="H694" s="65"/>
      <c r="I694" s="65"/>
      <c r="J694" s="256"/>
      <c r="K694" s="256"/>
      <c r="L694" s="256"/>
      <c r="M694" s="256"/>
      <c r="N694" s="256"/>
    </row>
    <row r="695" spans="1:14" s="58" customFormat="1">
      <c r="A695" s="51"/>
      <c r="B695" s="51"/>
      <c r="C695" s="51"/>
      <c r="D695" s="51"/>
      <c r="E695" s="64"/>
      <c r="F695" s="65"/>
      <c r="G695" s="65"/>
      <c r="H695" s="65"/>
      <c r="I695" s="65"/>
      <c r="J695" s="256"/>
      <c r="K695" s="256"/>
      <c r="L695" s="256"/>
      <c r="M695" s="256"/>
      <c r="N695" s="256"/>
    </row>
    <row r="696" spans="1:14" s="58" customFormat="1">
      <c r="A696" s="51"/>
      <c r="B696" s="51"/>
      <c r="C696" s="51"/>
      <c r="D696" s="51"/>
      <c r="E696" s="64"/>
      <c r="F696" s="65"/>
      <c r="G696" s="65"/>
      <c r="H696" s="65"/>
      <c r="I696" s="65"/>
      <c r="J696" s="256"/>
      <c r="K696" s="256"/>
      <c r="L696" s="256"/>
      <c r="M696" s="256"/>
      <c r="N696" s="256"/>
    </row>
    <row r="697" spans="1:14" s="58" customFormat="1">
      <c r="A697" s="51"/>
      <c r="B697" s="51"/>
      <c r="C697" s="51"/>
      <c r="D697" s="51"/>
      <c r="E697" s="64"/>
      <c r="F697" s="65"/>
      <c r="G697" s="65"/>
      <c r="H697" s="65"/>
      <c r="I697" s="65"/>
      <c r="J697" s="256"/>
      <c r="K697" s="256"/>
      <c r="L697" s="256"/>
      <c r="M697" s="256"/>
      <c r="N697" s="256"/>
    </row>
    <row r="698" spans="1:14" s="58" customFormat="1">
      <c r="A698" s="51"/>
      <c r="B698" s="51"/>
      <c r="C698" s="51"/>
      <c r="D698" s="51"/>
      <c r="E698" s="64"/>
      <c r="F698" s="65"/>
      <c r="G698" s="65"/>
      <c r="H698" s="65"/>
      <c r="I698" s="65"/>
      <c r="J698" s="256"/>
      <c r="K698" s="256"/>
      <c r="L698" s="256"/>
      <c r="M698" s="256"/>
      <c r="N698" s="256"/>
    </row>
    <row r="699" spans="1:14" s="58" customFormat="1">
      <c r="A699" s="51"/>
      <c r="B699" s="51"/>
      <c r="C699" s="51"/>
      <c r="D699" s="51"/>
      <c r="E699" s="64"/>
      <c r="F699" s="65"/>
      <c r="G699" s="65"/>
      <c r="H699" s="65"/>
      <c r="I699" s="65"/>
      <c r="J699" s="256"/>
      <c r="K699" s="256"/>
      <c r="L699" s="256"/>
      <c r="M699" s="256"/>
      <c r="N699" s="256"/>
    </row>
    <row r="700" spans="1:14" s="58" customFormat="1">
      <c r="A700" s="51"/>
      <c r="B700" s="51"/>
      <c r="C700" s="51"/>
      <c r="D700" s="51"/>
      <c r="E700" s="64"/>
      <c r="F700" s="65"/>
      <c r="G700" s="65"/>
      <c r="H700" s="65"/>
      <c r="I700" s="65"/>
      <c r="J700" s="256"/>
      <c r="K700" s="256"/>
      <c r="L700" s="256"/>
      <c r="M700" s="256"/>
      <c r="N700" s="256"/>
    </row>
    <row r="701" spans="1:14" s="58" customFormat="1">
      <c r="A701" s="51"/>
      <c r="B701" s="51"/>
      <c r="C701" s="51"/>
      <c r="D701" s="51"/>
      <c r="E701" s="64"/>
      <c r="F701" s="65"/>
      <c r="G701" s="65"/>
      <c r="H701" s="65"/>
      <c r="I701" s="65"/>
      <c r="J701" s="256"/>
      <c r="K701" s="256"/>
      <c r="L701" s="256"/>
      <c r="M701" s="256"/>
      <c r="N701" s="256"/>
    </row>
    <row r="702" spans="1:14" s="58" customFormat="1">
      <c r="A702" s="51"/>
      <c r="B702" s="51"/>
      <c r="C702" s="51"/>
      <c r="D702" s="51"/>
      <c r="E702" s="64"/>
      <c r="F702" s="65"/>
      <c r="G702" s="65"/>
      <c r="H702" s="65"/>
      <c r="I702" s="65"/>
      <c r="J702" s="256"/>
      <c r="K702" s="256"/>
      <c r="L702" s="256"/>
      <c r="M702" s="256"/>
      <c r="N702" s="256"/>
    </row>
    <row r="703" spans="1:14" s="58" customFormat="1">
      <c r="A703" s="51"/>
      <c r="B703" s="51"/>
      <c r="C703" s="51"/>
      <c r="D703" s="51"/>
      <c r="E703" s="64"/>
      <c r="F703" s="65"/>
      <c r="G703" s="65"/>
      <c r="H703" s="65"/>
      <c r="I703" s="65"/>
      <c r="J703" s="256"/>
      <c r="K703" s="256"/>
      <c r="L703" s="256"/>
      <c r="M703" s="256"/>
      <c r="N703" s="256"/>
    </row>
    <row r="704" spans="1:14" s="58" customFormat="1">
      <c r="A704" s="51"/>
      <c r="B704" s="51"/>
      <c r="C704" s="51"/>
      <c r="D704" s="51"/>
      <c r="E704" s="64"/>
      <c r="F704" s="65"/>
      <c r="G704" s="65"/>
      <c r="H704" s="65"/>
      <c r="I704" s="65"/>
      <c r="J704" s="256"/>
      <c r="K704" s="256"/>
      <c r="L704" s="256"/>
      <c r="M704" s="256"/>
      <c r="N704" s="256"/>
    </row>
    <row r="705" spans="1:14" s="58" customFormat="1">
      <c r="A705" s="51"/>
      <c r="B705" s="51"/>
      <c r="C705" s="51"/>
      <c r="D705" s="51"/>
      <c r="E705" s="64"/>
      <c r="F705" s="65"/>
      <c r="G705" s="65"/>
      <c r="H705" s="65"/>
      <c r="I705" s="65"/>
      <c r="J705" s="256"/>
      <c r="K705" s="256"/>
      <c r="L705" s="256"/>
      <c r="M705" s="256"/>
      <c r="N705" s="256"/>
    </row>
    <row r="706" spans="1:14" s="58" customFormat="1">
      <c r="A706" s="51"/>
      <c r="B706" s="51"/>
      <c r="C706" s="51"/>
      <c r="D706" s="51"/>
      <c r="E706" s="64"/>
      <c r="F706" s="65"/>
      <c r="G706" s="65"/>
      <c r="H706" s="65"/>
      <c r="I706" s="65"/>
      <c r="J706" s="256"/>
      <c r="K706" s="256"/>
      <c r="L706" s="256"/>
      <c r="M706" s="256"/>
      <c r="N706" s="256"/>
    </row>
    <row r="707" spans="1:14" s="58" customFormat="1">
      <c r="A707" s="51"/>
      <c r="B707" s="51"/>
      <c r="C707" s="51"/>
      <c r="D707" s="51"/>
      <c r="E707" s="64"/>
      <c r="F707" s="65"/>
      <c r="G707" s="65"/>
      <c r="H707" s="65"/>
      <c r="I707" s="65"/>
      <c r="J707" s="256"/>
      <c r="K707" s="256"/>
      <c r="L707" s="256"/>
      <c r="M707" s="256"/>
      <c r="N707" s="256"/>
    </row>
    <row r="708" spans="1:14" s="58" customFormat="1">
      <c r="A708" s="51"/>
      <c r="B708" s="51"/>
      <c r="C708" s="51"/>
      <c r="D708" s="51"/>
      <c r="E708" s="64"/>
      <c r="F708" s="65"/>
      <c r="G708" s="65"/>
      <c r="H708" s="65"/>
      <c r="I708" s="65"/>
      <c r="J708" s="256"/>
      <c r="K708" s="256"/>
      <c r="L708" s="256"/>
      <c r="M708" s="256"/>
      <c r="N708" s="256"/>
    </row>
    <row r="709" spans="1:14" s="58" customFormat="1">
      <c r="A709" s="51"/>
      <c r="B709" s="51"/>
      <c r="C709" s="51"/>
      <c r="D709" s="51"/>
      <c r="E709" s="64"/>
      <c r="F709" s="65"/>
      <c r="G709" s="65"/>
      <c r="H709" s="65"/>
      <c r="I709" s="65"/>
      <c r="J709" s="256"/>
      <c r="K709" s="256"/>
      <c r="L709" s="256"/>
      <c r="M709" s="256"/>
      <c r="N709" s="256"/>
    </row>
    <row r="710" spans="1:14" s="58" customFormat="1">
      <c r="A710" s="51"/>
      <c r="B710" s="51"/>
      <c r="C710" s="51"/>
      <c r="D710" s="51"/>
      <c r="E710" s="64"/>
      <c r="F710" s="65"/>
      <c r="G710" s="65"/>
      <c r="H710" s="65"/>
      <c r="I710" s="65"/>
      <c r="J710" s="256"/>
      <c r="K710" s="256"/>
      <c r="L710" s="256"/>
      <c r="M710" s="256"/>
      <c r="N710" s="256"/>
    </row>
    <row r="711" spans="1:14" s="58" customFormat="1">
      <c r="A711" s="51"/>
      <c r="B711" s="51"/>
      <c r="C711" s="51"/>
      <c r="D711" s="51"/>
      <c r="E711" s="64"/>
      <c r="F711" s="65"/>
      <c r="G711" s="65"/>
      <c r="H711" s="65"/>
      <c r="I711" s="65"/>
      <c r="J711" s="256"/>
      <c r="K711" s="256"/>
      <c r="L711" s="256"/>
      <c r="M711" s="256"/>
      <c r="N711" s="256"/>
    </row>
    <row r="712" spans="1:14" s="58" customFormat="1">
      <c r="A712" s="51"/>
      <c r="B712" s="51"/>
      <c r="C712" s="51"/>
      <c r="D712" s="51"/>
      <c r="E712" s="64"/>
      <c r="F712" s="65"/>
      <c r="G712" s="65"/>
      <c r="H712" s="65"/>
      <c r="I712" s="65"/>
      <c r="J712" s="256"/>
      <c r="K712" s="256"/>
      <c r="L712" s="256"/>
      <c r="M712" s="256"/>
      <c r="N712" s="256"/>
    </row>
    <row r="713" spans="1:14" s="58" customFormat="1">
      <c r="A713" s="51"/>
      <c r="B713" s="51"/>
      <c r="C713" s="51"/>
      <c r="D713" s="51"/>
      <c r="E713" s="64"/>
      <c r="F713" s="65"/>
      <c r="G713" s="65"/>
      <c r="H713" s="65"/>
      <c r="I713" s="65"/>
      <c r="J713" s="256"/>
      <c r="K713" s="256"/>
      <c r="L713" s="256"/>
      <c r="M713" s="256"/>
      <c r="N713" s="256"/>
    </row>
    <row r="714" spans="1:14" s="58" customFormat="1">
      <c r="A714" s="51"/>
      <c r="B714" s="51"/>
      <c r="C714" s="51"/>
      <c r="D714" s="51"/>
      <c r="E714" s="64"/>
      <c r="F714" s="65"/>
      <c r="G714" s="65"/>
      <c r="H714" s="65"/>
      <c r="I714" s="65"/>
      <c r="J714" s="256"/>
      <c r="K714" s="256"/>
      <c r="L714" s="256"/>
      <c r="M714" s="256"/>
      <c r="N714" s="256"/>
    </row>
    <row r="715" spans="1:14" s="58" customFormat="1">
      <c r="A715" s="51"/>
      <c r="B715" s="51"/>
      <c r="C715" s="51"/>
      <c r="D715" s="51"/>
      <c r="E715" s="64"/>
      <c r="F715" s="65"/>
      <c r="G715" s="65"/>
      <c r="H715" s="65"/>
      <c r="I715" s="65"/>
      <c r="J715" s="256"/>
      <c r="K715" s="256"/>
      <c r="L715" s="256"/>
      <c r="M715" s="256"/>
      <c r="N715" s="256"/>
    </row>
    <row r="716" spans="1:14" s="58" customFormat="1">
      <c r="A716" s="51"/>
      <c r="B716" s="51"/>
      <c r="C716" s="51"/>
      <c r="D716" s="51"/>
      <c r="E716" s="64"/>
      <c r="F716" s="65"/>
      <c r="G716" s="65"/>
      <c r="H716" s="65"/>
      <c r="I716" s="65"/>
      <c r="J716" s="256"/>
      <c r="K716" s="256"/>
      <c r="L716" s="256"/>
      <c r="M716" s="256"/>
      <c r="N716" s="256"/>
    </row>
    <row r="717" spans="1:14" s="58" customFormat="1">
      <c r="A717" s="51"/>
      <c r="B717" s="51"/>
      <c r="C717" s="51"/>
      <c r="D717" s="51"/>
      <c r="E717" s="64"/>
      <c r="F717" s="65"/>
      <c r="G717" s="65"/>
      <c r="H717" s="65"/>
      <c r="I717" s="65"/>
      <c r="J717" s="256"/>
      <c r="K717" s="256"/>
      <c r="L717" s="256"/>
      <c r="M717" s="256"/>
      <c r="N717" s="256"/>
    </row>
    <row r="718" spans="1:14" s="58" customFormat="1">
      <c r="A718" s="51"/>
      <c r="B718" s="51"/>
      <c r="C718" s="51"/>
      <c r="D718" s="51"/>
      <c r="E718" s="64"/>
      <c r="F718" s="65"/>
      <c r="G718" s="65"/>
      <c r="H718" s="65"/>
      <c r="I718" s="65"/>
      <c r="J718" s="256"/>
      <c r="K718" s="256"/>
      <c r="L718" s="256"/>
      <c r="M718" s="256"/>
      <c r="N718" s="256"/>
    </row>
    <row r="719" spans="1:14" s="58" customFormat="1">
      <c r="A719" s="51"/>
      <c r="B719" s="51"/>
      <c r="C719" s="51"/>
      <c r="D719" s="51"/>
      <c r="E719" s="64"/>
      <c r="F719" s="65"/>
      <c r="G719" s="65"/>
      <c r="H719" s="65"/>
      <c r="I719" s="65"/>
      <c r="J719" s="256"/>
      <c r="K719" s="256"/>
      <c r="L719" s="256"/>
      <c r="M719" s="256"/>
      <c r="N719" s="256"/>
    </row>
    <row r="720" spans="1:14" s="58" customFormat="1">
      <c r="A720" s="51"/>
      <c r="B720" s="51"/>
      <c r="C720" s="51"/>
      <c r="D720" s="51"/>
      <c r="E720" s="64"/>
      <c r="F720" s="65"/>
      <c r="G720" s="65"/>
      <c r="H720" s="65"/>
      <c r="I720" s="65"/>
      <c r="J720" s="256"/>
      <c r="K720" s="256"/>
      <c r="L720" s="256"/>
      <c r="M720" s="256"/>
      <c r="N720" s="256"/>
    </row>
    <row r="721" spans="1:14" s="58" customFormat="1">
      <c r="A721" s="51"/>
      <c r="B721" s="51"/>
      <c r="C721" s="51"/>
      <c r="D721" s="51"/>
      <c r="E721" s="64"/>
      <c r="F721" s="65"/>
      <c r="G721" s="65"/>
      <c r="H721" s="65"/>
      <c r="I721" s="65"/>
      <c r="J721" s="256"/>
      <c r="K721" s="256"/>
      <c r="L721" s="256"/>
      <c r="M721" s="256"/>
      <c r="N721" s="256"/>
    </row>
    <row r="722" spans="1:14" s="58" customFormat="1">
      <c r="A722" s="51"/>
      <c r="B722" s="51"/>
      <c r="C722" s="51"/>
      <c r="D722" s="51"/>
      <c r="E722" s="64"/>
      <c r="F722" s="65"/>
      <c r="G722" s="65"/>
      <c r="H722" s="65"/>
      <c r="I722" s="65"/>
      <c r="J722" s="256"/>
      <c r="K722" s="256"/>
      <c r="L722" s="256"/>
      <c r="M722" s="256"/>
      <c r="N722" s="256"/>
    </row>
    <row r="723" spans="1:14" s="58" customFormat="1">
      <c r="A723" s="51"/>
      <c r="B723" s="51"/>
      <c r="C723" s="51"/>
      <c r="D723" s="51"/>
      <c r="E723" s="64"/>
      <c r="F723" s="65"/>
      <c r="G723" s="65"/>
      <c r="H723" s="65"/>
      <c r="I723" s="65"/>
      <c r="J723" s="256"/>
      <c r="K723" s="256"/>
      <c r="L723" s="256"/>
      <c r="M723" s="256"/>
      <c r="N723" s="256"/>
    </row>
    <row r="724" spans="1:14" s="58" customFormat="1">
      <c r="A724" s="51"/>
      <c r="B724" s="51"/>
      <c r="C724" s="51"/>
      <c r="D724" s="51"/>
      <c r="E724" s="64"/>
      <c r="F724" s="65"/>
      <c r="G724" s="65"/>
      <c r="H724" s="65"/>
      <c r="I724" s="65"/>
      <c r="J724" s="256"/>
      <c r="K724" s="256"/>
      <c r="L724" s="256"/>
      <c r="M724" s="256"/>
      <c r="N724" s="256"/>
    </row>
    <row r="725" spans="1:14" s="58" customFormat="1">
      <c r="A725" s="51"/>
      <c r="B725" s="51"/>
      <c r="C725" s="51"/>
      <c r="D725" s="51"/>
      <c r="E725" s="64"/>
      <c r="F725" s="65"/>
      <c r="G725" s="65"/>
      <c r="H725" s="65"/>
      <c r="I725" s="65"/>
      <c r="J725" s="256"/>
      <c r="K725" s="256"/>
      <c r="L725" s="256"/>
      <c r="M725" s="256"/>
      <c r="N725" s="256"/>
    </row>
    <row r="726" spans="1:14" s="58" customFormat="1">
      <c r="A726" s="51"/>
      <c r="B726" s="51"/>
      <c r="C726" s="51"/>
      <c r="D726" s="51"/>
      <c r="E726" s="64"/>
      <c r="F726" s="65"/>
      <c r="G726" s="65"/>
      <c r="H726" s="65"/>
      <c r="I726" s="65"/>
      <c r="J726" s="256"/>
      <c r="K726" s="256"/>
      <c r="L726" s="256"/>
      <c r="M726" s="256"/>
      <c r="N726" s="256"/>
    </row>
    <row r="727" spans="1:14" s="58" customFormat="1">
      <c r="A727" s="51"/>
      <c r="B727" s="51"/>
      <c r="C727" s="51"/>
      <c r="D727" s="51"/>
      <c r="E727" s="64"/>
      <c r="F727" s="65"/>
      <c r="G727" s="65"/>
      <c r="H727" s="65"/>
      <c r="I727" s="65"/>
      <c r="J727" s="256"/>
      <c r="K727" s="256"/>
      <c r="L727" s="256"/>
      <c r="M727" s="256"/>
      <c r="N727" s="256"/>
    </row>
    <row r="728" spans="1:14" s="58" customFormat="1">
      <c r="A728" s="51"/>
      <c r="B728" s="51"/>
      <c r="C728" s="51"/>
      <c r="D728" s="51"/>
      <c r="E728" s="64"/>
      <c r="F728" s="65"/>
      <c r="G728" s="65"/>
      <c r="H728" s="65"/>
      <c r="I728" s="65"/>
      <c r="J728" s="256"/>
      <c r="K728" s="256"/>
      <c r="L728" s="256"/>
      <c r="M728" s="256"/>
      <c r="N728" s="256"/>
    </row>
    <row r="729" spans="1:14" s="58" customFormat="1">
      <c r="A729" s="51"/>
      <c r="B729" s="51"/>
      <c r="C729" s="51"/>
      <c r="D729" s="51"/>
      <c r="E729" s="64"/>
      <c r="F729" s="65"/>
      <c r="G729" s="65"/>
      <c r="H729" s="65"/>
      <c r="I729" s="65"/>
      <c r="J729" s="256"/>
      <c r="K729" s="256"/>
      <c r="L729" s="256"/>
      <c r="M729" s="256"/>
      <c r="N729" s="256"/>
    </row>
    <row r="730" spans="1:14" s="58" customFormat="1">
      <c r="A730" s="51"/>
      <c r="B730" s="51"/>
      <c r="C730" s="51"/>
      <c r="D730" s="51"/>
      <c r="E730" s="64"/>
      <c r="F730" s="65"/>
      <c r="G730" s="65"/>
      <c r="H730" s="65"/>
      <c r="I730" s="65"/>
      <c r="J730" s="256"/>
      <c r="K730" s="256"/>
      <c r="L730" s="256"/>
      <c r="M730" s="256"/>
      <c r="N730" s="256"/>
    </row>
    <row r="731" spans="1:14" s="58" customFormat="1">
      <c r="A731" s="51"/>
      <c r="B731" s="51"/>
      <c r="C731" s="51"/>
      <c r="D731" s="51"/>
      <c r="E731" s="64"/>
      <c r="F731" s="65"/>
      <c r="G731" s="65"/>
      <c r="H731" s="65"/>
      <c r="I731" s="65"/>
      <c r="J731" s="256"/>
      <c r="K731" s="256"/>
      <c r="L731" s="256"/>
      <c r="M731" s="256"/>
      <c r="N731" s="256"/>
    </row>
    <row r="732" spans="1:14" s="58" customFormat="1">
      <c r="A732" s="51"/>
      <c r="B732" s="51"/>
      <c r="C732" s="51"/>
      <c r="D732" s="51"/>
      <c r="E732" s="64"/>
      <c r="F732" s="65"/>
      <c r="G732" s="65"/>
      <c r="H732" s="65"/>
      <c r="I732" s="65"/>
      <c r="J732" s="256"/>
      <c r="K732" s="256"/>
      <c r="L732" s="256"/>
      <c r="M732" s="256"/>
      <c r="N732" s="256"/>
    </row>
  </sheetData>
  <mergeCells count="5">
    <mergeCell ref="B1:F1"/>
    <mergeCell ref="B2:F2"/>
    <mergeCell ref="B3:N3"/>
    <mergeCell ref="B4:N4"/>
    <mergeCell ref="K174:N174"/>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27.875" style="68" customWidth="1"/>
    <col min="10" max="10" width="18.875"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962</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hidden="1" customHeight="1">
      <c r="B8" s="13" t="s">
        <v>6</v>
      </c>
      <c r="C8" s="22" t="s">
        <v>7</v>
      </c>
      <c r="D8" s="22"/>
      <c r="E8" s="41"/>
      <c r="F8" s="22"/>
      <c r="G8" s="22"/>
      <c r="H8" s="22"/>
      <c r="I8" s="22"/>
      <c r="J8" s="42"/>
      <c r="K8" s="42"/>
      <c r="L8" s="42"/>
      <c r="M8" s="42"/>
      <c r="N8" s="42"/>
    </row>
    <row r="9" spans="1:19" s="40" customFormat="1" ht="50.1" hidden="1" customHeight="1">
      <c r="A9" s="15" t="s">
        <v>6</v>
      </c>
      <c r="B9" s="15">
        <f>IF($E9="","",SUBTOTAL(3,$E$9:E9))</f>
        <v>1</v>
      </c>
      <c r="C9" s="15" t="str">
        <f>A9&amp;"."&amp;B9</f>
        <v>N01.1</v>
      </c>
      <c r="D9" s="15" t="s">
        <v>292</v>
      </c>
      <c r="E9" s="43" t="s">
        <v>8</v>
      </c>
      <c r="F9" s="15" t="s">
        <v>3</v>
      </c>
      <c r="G9" s="15"/>
      <c r="H9" s="15"/>
      <c r="I9" s="15"/>
      <c r="J9" s="42"/>
      <c r="K9" s="42"/>
      <c r="L9" s="42"/>
      <c r="M9" s="42"/>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50.1" hidden="1" customHeight="1">
      <c r="A12" s="15" t="s">
        <v>6</v>
      </c>
      <c r="B12" s="15">
        <f>IF($E12="","",SUBTOTAL(3,$E$9:E12))</f>
        <v>4</v>
      </c>
      <c r="C12" s="15" t="str">
        <f t="shared" si="0"/>
        <v>N01.4</v>
      </c>
      <c r="D12" s="15" t="s">
        <v>295</v>
      </c>
      <c r="E12" s="43" t="s">
        <v>10</v>
      </c>
      <c r="F12" s="15" t="s">
        <v>3</v>
      </c>
      <c r="G12" s="15"/>
      <c r="H12" s="15"/>
      <c r="I12" s="15"/>
      <c r="J12" s="42"/>
      <c r="K12" s="42"/>
      <c r="L12" s="42"/>
      <c r="M12" s="42"/>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42"/>
      <c r="K13" s="42"/>
      <c r="L13" s="42"/>
      <c r="M13" s="42"/>
      <c r="N13" s="42"/>
    </row>
    <row r="14" spans="1:19" s="40" customFormat="1" ht="50.1" hidden="1" customHeight="1">
      <c r="A14" s="15" t="s">
        <v>6</v>
      </c>
      <c r="B14" s="15">
        <f>IF($E14="","",SUBTOTAL(3,$E$9:E14))</f>
        <v>6</v>
      </c>
      <c r="C14" s="15" t="str">
        <f t="shared" si="0"/>
        <v>N01.6</v>
      </c>
      <c r="D14" s="15" t="s">
        <v>298</v>
      </c>
      <c r="E14" s="43" t="s">
        <v>12</v>
      </c>
      <c r="F14" s="15" t="s">
        <v>3</v>
      </c>
      <c r="G14" s="15"/>
      <c r="H14" s="15"/>
      <c r="I14" s="15"/>
      <c r="J14" s="42"/>
      <c r="K14" s="42"/>
      <c r="L14" s="42"/>
      <c r="M14" s="42"/>
      <c r="N14" s="42"/>
    </row>
    <row r="15" spans="1:19" s="40" customFormat="1" ht="50.1" hidden="1" customHeight="1">
      <c r="A15" s="15" t="s">
        <v>6</v>
      </c>
      <c r="B15" s="15">
        <f>IF($E15="","",SUBTOTAL(3,$E$9:E15))</f>
        <v>7</v>
      </c>
      <c r="C15" s="15" t="str">
        <f t="shared" si="0"/>
        <v>N01.7</v>
      </c>
      <c r="D15" s="15" t="s">
        <v>299</v>
      </c>
      <c r="E15" s="43" t="s">
        <v>13</v>
      </c>
      <c r="F15" s="15" t="s">
        <v>3</v>
      </c>
      <c r="G15" s="15"/>
      <c r="H15" s="15"/>
      <c r="I15" s="15"/>
      <c r="J15" s="42"/>
      <c r="K15" s="42"/>
      <c r="L15" s="42"/>
      <c r="M15" s="42"/>
      <c r="N15" s="42"/>
    </row>
    <row r="16" spans="1:19" s="40" customFormat="1" ht="50.1" hidden="1" customHeight="1">
      <c r="A16" s="15" t="s">
        <v>6</v>
      </c>
      <c r="B16" s="15">
        <f>IF($E16="","",SUBTOTAL(3,$E$9:E16))</f>
        <v>8</v>
      </c>
      <c r="C16" s="15" t="str">
        <f t="shared" si="0"/>
        <v>N01.8</v>
      </c>
      <c r="D16" s="15" t="s">
        <v>300</v>
      </c>
      <c r="E16" s="43" t="s">
        <v>301</v>
      </c>
      <c r="F16" s="15" t="s">
        <v>3</v>
      </c>
      <c r="G16" s="15"/>
      <c r="H16" s="15"/>
      <c r="I16" s="15"/>
      <c r="J16" s="42"/>
      <c r="K16" s="42"/>
      <c r="L16" s="42"/>
      <c r="M16" s="42"/>
      <c r="N16" s="42"/>
    </row>
    <row r="17" spans="1:14" s="40" customFormat="1" ht="33">
      <c r="A17" s="15" t="s">
        <v>6</v>
      </c>
      <c r="B17" s="15">
        <f>IF($E17="","",SUBTOTAL(3,$E$9:E17))</f>
        <v>9</v>
      </c>
      <c r="C17" s="15" t="str">
        <f t="shared" si="0"/>
        <v>N01.9</v>
      </c>
      <c r="D17" s="15" t="s">
        <v>302</v>
      </c>
      <c r="E17" s="43" t="s">
        <v>15</v>
      </c>
      <c r="F17" s="15" t="s">
        <v>3</v>
      </c>
      <c r="G17" s="15"/>
      <c r="H17" s="15"/>
      <c r="I17" s="15"/>
      <c r="J17" s="42"/>
      <c r="K17" s="42"/>
      <c r="L17" s="42"/>
      <c r="M17" s="42"/>
      <c r="N17" s="42"/>
    </row>
    <row r="18" spans="1:14" s="40" customFormat="1" ht="33">
      <c r="A18" s="15" t="s">
        <v>6</v>
      </c>
      <c r="B18" s="15">
        <f>IF($E18="","",SUBTOTAL(3,$E$9:E18))</f>
        <v>10</v>
      </c>
      <c r="C18" s="15" t="str">
        <f t="shared" si="0"/>
        <v>N01.10</v>
      </c>
      <c r="D18" s="15" t="s">
        <v>303</v>
      </c>
      <c r="E18" s="43" t="s">
        <v>16</v>
      </c>
      <c r="F18" s="15" t="s">
        <v>3</v>
      </c>
      <c r="G18" s="15"/>
      <c r="H18" s="15"/>
      <c r="I18" s="15"/>
      <c r="J18" s="42"/>
      <c r="K18" s="42"/>
      <c r="L18" s="42"/>
      <c r="M18" s="42"/>
      <c r="N18" s="42"/>
    </row>
    <row r="19" spans="1:14" s="40" customFormat="1" ht="16.5">
      <c r="A19" s="15" t="s">
        <v>6</v>
      </c>
      <c r="B19" s="15">
        <f>IF($E19="","",SUBTOTAL(3,$E$9:E19))</f>
        <v>11</v>
      </c>
      <c r="C19" s="15" t="str">
        <f t="shared" si="0"/>
        <v>N01.11</v>
      </c>
      <c r="D19" s="15" t="s">
        <v>304</v>
      </c>
      <c r="E19" s="43" t="s">
        <v>17</v>
      </c>
      <c r="F19" s="15" t="s">
        <v>3</v>
      </c>
      <c r="G19" s="15"/>
      <c r="H19" s="15"/>
      <c r="I19" s="15"/>
      <c r="J19" s="42"/>
      <c r="K19" s="42"/>
      <c r="L19" s="42"/>
      <c r="M19" s="42"/>
      <c r="N19" s="42"/>
    </row>
    <row r="20" spans="1:14" s="46" customFormat="1" ht="16.5">
      <c r="A20" s="15" t="s">
        <v>6</v>
      </c>
      <c r="B20" s="15">
        <f>IF($E20="","",SUBTOTAL(3,$E$9:E20))</f>
        <v>12</v>
      </c>
      <c r="C20" s="15" t="str">
        <f t="shared" si="0"/>
        <v>N01.12</v>
      </c>
      <c r="D20" s="15" t="s">
        <v>305</v>
      </c>
      <c r="E20" s="43" t="s">
        <v>306</v>
      </c>
      <c r="F20" s="44"/>
      <c r="G20" s="44"/>
      <c r="H20" s="44"/>
      <c r="I20" s="44"/>
      <c r="J20" s="45"/>
      <c r="K20" s="45"/>
      <c r="L20" s="45"/>
      <c r="M20" s="45"/>
      <c r="N20" s="45"/>
    </row>
    <row r="21" spans="1:14" s="40" customFormat="1" ht="16.5">
      <c r="A21" s="15" t="s">
        <v>6</v>
      </c>
      <c r="B21" s="15">
        <f>IF($E21="","",SUBTOTAL(3,$E$9:E21))</f>
        <v>13</v>
      </c>
      <c r="C21" s="15" t="str">
        <f t="shared" si="0"/>
        <v>N01.13</v>
      </c>
      <c r="D21" s="15" t="s">
        <v>307</v>
      </c>
      <c r="E21" s="43" t="s">
        <v>18</v>
      </c>
      <c r="F21" s="15" t="s">
        <v>3</v>
      </c>
      <c r="G21" s="15"/>
      <c r="H21" s="15"/>
      <c r="I21" s="15"/>
      <c r="J21" s="42"/>
      <c r="K21" s="42"/>
      <c r="L21" s="42"/>
      <c r="M21" s="42"/>
      <c r="N21" s="42"/>
    </row>
    <row r="22" spans="1:14" s="40" customFormat="1" ht="16.5">
      <c r="A22" s="15" t="s">
        <v>6</v>
      </c>
      <c r="B22" s="15">
        <f>IF($E22="","",SUBTOTAL(3,$E$9:E22))</f>
        <v>14</v>
      </c>
      <c r="C22" s="15" t="str">
        <f t="shared" si="0"/>
        <v>N01.14</v>
      </c>
      <c r="D22" s="15" t="s">
        <v>308</v>
      </c>
      <c r="E22" s="43" t="s">
        <v>123</v>
      </c>
      <c r="F22" s="15" t="s">
        <v>3</v>
      </c>
      <c r="G22" s="15"/>
      <c r="H22" s="15"/>
      <c r="I22" s="15"/>
      <c r="J22" s="42"/>
      <c r="K22" s="42"/>
      <c r="L22" s="42"/>
      <c r="M22" s="42"/>
      <c r="N22" s="42"/>
    </row>
    <row r="23" spans="1:14" s="40" customFormat="1" ht="33">
      <c r="A23" s="15" t="s">
        <v>6</v>
      </c>
      <c r="B23" s="15">
        <f>IF($E23="","",SUBTOTAL(3,$E$9:E23))</f>
        <v>15</v>
      </c>
      <c r="C23" s="15" t="str">
        <f>A23&amp;"."&amp;B23</f>
        <v>N01.15</v>
      </c>
      <c r="D23" s="15" t="s">
        <v>309</v>
      </c>
      <c r="E23" s="43" t="s">
        <v>247</v>
      </c>
      <c r="F23" s="15" t="s">
        <v>3</v>
      </c>
      <c r="G23" s="15"/>
      <c r="H23" s="15"/>
      <c r="I23" s="15"/>
      <c r="J23" s="42"/>
      <c r="K23" s="42"/>
      <c r="L23" s="42"/>
      <c r="M23" s="42"/>
      <c r="N23" s="42"/>
    </row>
    <row r="24" spans="1:14" s="40" customFormat="1" ht="49.5">
      <c r="A24" s="15" t="s">
        <v>6</v>
      </c>
      <c r="B24" s="15">
        <f>IF($E24="","",SUBTOTAL(3,$E$9:E24))</f>
        <v>16</v>
      </c>
      <c r="C24" s="15" t="str">
        <f t="shared" si="0"/>
        <v>N01.16</v>
      </c>
      <c r="D24" s="15" t="s">
        <v>310</v>
      </c>
      <c r="E24" s="43" t="s">
        <v>268</v>
      </c>
      <c r="F24" s="15" t="s">
        <v>3</v>
      </c>
      <c r="G24" s="15"/>
      <c r="H24" s="15"/>
      <c r="I24" s="15"/>
      <c r="J24" s="42"/>
      <c r="K24" s="42"/>
      <c r="L24" s="42"/>
      <c r="M24" s="42"/>
      <c r="N24" s="42"/>
    </row>
    <row r="25" spans="1:14" s="40" customFormat="1" ht="49.5">
      <c r="A25" s="15" t="s">
        <v>6</v>
      </c>
      <c r="B25" s="15">
        <f>IF($E25="","",SUBTOTAL(3,$E$9:E25))</f>
        <v>17</v>
      </c>
      <c r="C25" s="15" t="str">
        <f t="shared" si="0"/>
        <v>N01.17</v>
      </c>
      <c r="D25" s="15" t="s">
        <v>311</v>
      </c>
      <c r="E25" s="43" t="s">
        <v>265</v>
      </c>
      <c r="F25" s="15" t="s">
        <v>3</v>
      </c>
      <c r="G25" s="15"/>
      <c r="H25" s="15"/>
      <c r="I25" s="15"/>
      <c r="J25" s="42"/>
      <c r="K25" s="42"/>
      <c r="L25" s="42"/>
      <c r="M25" s="42"/>
      <c r="N25" s="42"/>
    </row>
    <row r="26" spans="1:14" s="40" customFormat="1" ht="49.5">
      <c r="A26" s="15" t="s">
        <v>6</v>
      </c>
      <c r="B26" s="15">
        <f>IF($E26="","",SUBTOTAL(3,$E$9:E26))</f>
        <v>18</v>
      </c>
      <c r="C26" s="15" t="str">
        <f t="shared" si="0"/>
        <v>N01.18</v>
      </c>
      <c r="D26" s="15" t="s">
        <v>312</v>
      </c>
      <c r="E26" s="43" t="s">
        <v>266</v>
      </c>
      <c r="F26" s="15" t="s">
        <v>3</v>
      </c>
      <c r="G26" s="15"/>
      <c r="H26" s="15"/>
      <c r="I26" s="15"/>
      <c r="J26" s="42"/>
      <c r="K26" s="42"/>
      <c r="L26" s="42"/>
      <c r="M26" s="42"/>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33">
      <c r="A39" s="15" t="s">
        <v>21</v>
      </c>
      <c r="B39" s="15">
        <f>IF($E39="","",SUBTOTAL(3,$E$9:E39))</f>
        <v>30</v>
      </c>
      <c r="C39" s="15" t="str">
        <f t="shared" si="0"/>
        <v>N02.30</v>
      </c>
      <c r="D39" s="15" t="s">
        <v>329</v>
      </c>
      <c r="E39" s="43" t="s">
        <v>330</v>
      </c>
      <c r="F39" s="47" t="s">
        <v>113</v>
      </c>
      <c r="G39" s="47"/>
      <c r="H39" s="47"/>
      <c r="I39" s="47"/>
      <c r="J39" s="42"/>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c r="H44" s="47"/>
      <c r="I44" s="47"/>
      <c r="J44" s="5"/>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42"/>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33">
      <c r="A55" s="40" t="s">
        <v>32</v>
      </c>
      <c r="B55" s="15">
        <f>IF($E55="","",SUBTOTAL(3,$E$9:E55))</f>
        <v>45</v>
      </c>
      <c r="C55" s="15" t="str">
        <f t="shared" si="0"/>
        <v>N03.45</v>
      </c>
      <c r="D55" s="15" t="s">
        <v>359</v>
      </c>
      <c r="E55" s="43" t="s">
        <v>34</v>
      </c>
      <c r="F55" s="47" t="s">
        <v>114</v>
      </c>
      <c r="G55" s="47"/>
      <c r="H55" s="47"/>
      <c r="I55" s="47"/>
      <c r="J55" s="42"/>
      <c r="K55" s="42"/>
      <c r="L55" s="42"/>
      <c r="M55" s="42"/>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33">
      <c r="A58" s="40" t="s">
        <v>32</v>
      </c>
      <c r="B58" s="15">
        <f>IF($E58="","",SUBTOTAL(3,$E$9:E58))</f>
        <v>48</v>
      </c>
      <c r="C58" s="15" t="str">
        <f t="shared" si="0"/>
        <v>N03.48</v>
      </c>
      <c r="D58" s="15" t="s">
        <v>362</v>
      </c>
      <c r="E58" s="43" t="s">
        <v>37</v>
      </c>
      <c r="F58" s="47" t="s">
        <v>3</v>
      </c>
      <c r="G58" s="47"/>
      <c r="H58" s="47"/>
      <c r="I58" s="47"/>
      <c r="J58" s="42"/>
      <c r="K58" s="42"/>
      <c r="L58" s="42"/>
      <c r="M58" s="42"/>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c r="H83" s="47"/>
      <c r="I83" s="47"/>
      <c r="J83" s="42"/>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c r="H85" s="47"/>
      <c r="I85" s="47"/>
      <c r="J85" s="42"/>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16.5">
      <c r="A93" s="40" t="s">
        <v>45</v>
      </c>
      <c r="B93" s="15">
        <f>IF($E93="","",SUBTOTAL(3,$E$9:E93))</f>
        <v>80</v>
      </c>
      <c r="C93" s="15" t="str">
        <f t="shared" si="2"/>
        <v>N04.80</v>
      </c>
      <c r="D93" s="15" t="s">
        <v>394</v>
      </c>
      <c r="E93" s="43" t="s">
        <v>70</v>
      </c>
      <c r="F93" s="47" t="s">
        <v>115</v>
      </c>
      <c r="G93" s="47"/>
      <c r="H93" s="47"/>
      <c r="I93" s="47"/>
      <c r="J93" s="42"/>
      <c r="K93" s="42"/>
      <c r="L93" s="42"/>
      <c r="M93" s="42"/>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4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c r="L98" s="5"/>
      <c r="M98" s="5"/>
      <c r="N98" s="5"/>
    </row>
    <row r="99" spans="1:16" s="40" customFormat="1" ht="30">
      <c r="A99" s="40" t="s">
        <v>45</v>
      </c>
      <c r="B99" s="15">
        <f>IF($E99="","",SUBTOTAL(3,$E$9:E99))</f>
        <v>85</v>
      </c>
      <c r="C99" s="15" t="str">
        <f t="shared" si="2"/>
        <v>N04.85</v>
      </c>
      <c r="D99" s="15" t="s">
        <v>400</v>
      </c>
      <c r="E99" s="43" t="s">
        <v>76</v>
      </c>
      <c r="F99" s="47" t="s">
        <v>117</v>
      </c>
      <c r="G99" s="47">
        <v>1000</v>
      </c>
      <c r="H99" s="47">
        <v>12000</v>
      </c>
      <c r="I99" s="56" t="s">
        <v>963</v>
      </c>
      <c r="J99" s="88" t="s">
        <v>964</v>
      </c>
      <c r="K99" s="42"/>
      <c r="L99" s="42"/>
      <c r="M99" s="88" t="s">
        <v>965</v>
      </c>
      <c r="N99" s="42"/>
    </row>
    <row r="100" spans="1:16" s="40" customFormat="1" ht="16.5">
      <c r="B100" s="13" t="s">
        <v>77</v>
      </c>
      <c r="C100" s="26" t="s">
        <v>78</v>
      </c>
      <c r="D100" s="26"/>
      <c r="E100" s="50"/>
      <c r="F100" s="22"/>
      <c r="G100" s="22"/>
      <c r="H100" s="22"/>
      <c r="I100" s="22"/>
      <c r="J100" s="88"/>
      <c r="K100" s="42"/>
      <c r="L100" s="42"/>
      <c r="M100" s="88"/>
      <c r="N100" s="42"/>
    </row>
    <row r="101" spans="1:16" s="40" customFormat="1" ht="30">
      <c r="A101" s="40" t="s">
        <v>77</v>
      </c>
      <c r="B101" s="15">
        <f>IF($E101="","",SUBTOTAL(3,$E$9:E101))</f>
        <v>86</v>
      </c>
      <c r="C101" s="15" t="str">
        <f t="shared" si="2"/>
        <v>N08.86</v>
      </c>
      <c r="D101" s="15" t="s">
        <v>401</v>
      </c>
      <c r="E101" s="43" t="s">
        <v>402</v>
      </c>
      <c r="F101" s="47" t="s">
        <v>118</v>
      </c>
      <c r="G101" s="47"/>
      <c r="H101" s="47">
        <v>2</v>
      </c>
      <c r="I101" s="56" t="s">
        <v>966</v>
      </c>
      <c r="J101" s="88" t="s">
        <v>967</v>
      </c>
      <c r="K101" s="42"/>
      <c r="L101" s="42"/>
      <c r="M101" s="88" t="s">
        <v>965</v>
      </c>
      <c r="N101" s="42"/>
    </row>
    <row r="102" spans="1:16" s="40" customFormat="1" ht="33">
      <c r="A102" s="40" t="s">
        <v>77</v>
      </c>
      <c r="B102" s="15">
        <f>IF($E102="","",SUBTOTAL(3,$E$9:E102))</f>
        <v>87</v>
      </c>
      <c r="C102" s="15" t="str">
        <f t="shared" si="2"/>
        <v>N08.87</v>
      </c>
      <c r="D102" s="15" t="s">
        <v>403</v>
      </c>
      <c r="E102" s="43" t="s">
        <v>404</v>
      </c>
      <c r="F102" s="47" t="s">
        <v>118</v>
      </c>
      <c r="G102" s="47"/>
      <c r="H102" s="47"/>
      <c r="I102" s="47"/>
      <c r="J102" s="42"/>
      <c r="K102" s="42"/>
      <c r="L102" s="42"/>
      <c r="M102" s="88"/>
      <c r="N102" s="42"/>
    </row>
    <row r="103" spans="1:16" s="40" customFormat="1" ht="33">
      <c r="A103" s="40" t="s">
        <v>77</v>
      </c>
      <c r="B103" s="15">
        <f>IF($E103="","",SUBTOTAL(3,$E$9:E103))</f>
        <v>88</v>
      </c>
      <c r="C103" s="15" t="str">
        <f t="shared" si="2"/>
        <v>N08.88</v>
      </c>
      <c r="D103" s="15" t="s">
        <v>405</v>
      </c>
      <c r="E103" s="43" t="s">
        <v>406</v>
      </c>
      <c r="F103" s="47" t="s">
        <v>116</v>
      </c>
      <c r="G103" s="47"/>
      <c r="H103" s="47"/>
      <c r="I103" s="47"/>
      <c r="J103" s="42"/>
      <c r="K103" s="42"/>
      <c r="L103" s="42"/>
      <c r="M103" s="88"/>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88"/>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88"/>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88"/>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88"/>
      <c r="N107" s="42"/>
    </row>
    <row r="108" spans="1:16" s="40" customFormat="1" ht="66">
      <c r="A108" s="40" t="s">
        <v>77</v>
      </c>
      <c r="B108" s="15">
        <f>IF($E108="","",SUBTOTAL(3,$E$9:E108))</f>
        <v>93</v>
      </c>
      <c r="C108" s="15" t="str">
        <f t="shared" si="2"/>
        <v>N08.93</v>
      </c>
      <c r="D108" s="15" t="s">
        <v>412</v>
      </c>
      <c r="E108" s="43" t="s">
        <v>278</v>
      </c>
      <c r="F108" s="47" t="s">
        <v>116</v>
      </c>
      <c r="G108" s="47"/>
      <c r="H108" s="47"/>
      <c r="I108" s="47"/>
      <c r="J108" s="42"/>
      <c r="K108" s="42"/>
      <c r="L108" s="42"/>
      <c r="M108" s="88"/>
      <c r="N108" s="42"/>
      <c r="P108" s="92" t="s">
        <v>774</v>
      </c>
    </row>
    <row r="109" spans="1:16" s="40" customFormat="1" ht="16.5">
      <c r="B109" s="13" t="s">
        <v>83</v>
      </c>
      <c r="C109" s="24" t="s">
        <v>86</v>
      </c>
      <c r="D109" s="24"/>
      <c r="E109" s="50"/>
      <c r="F109" s="22"/>
      <c r="G109" s="22"/>
      <c r="H109" s="22"/>
      <c r="I109" s="22"/>
      <c r="J109" s="42"/>
      <c r="K109" s="42"/>
      <c r="L109" s="42"/>
      <c r="M109" s="88"/>
      <c r="N109" s="42"/>
    </row>
    <row r="110" spans="1:16" s="40" customFormat="1" ht="94.5">
      <c r="A110" s="40" t="s">
        <v>83</v>
      </c>
      <c r="B110" s="15">
        <f>IF($E110="","",SUBTOTAL(3,$E$9:E110))</f>
        <v>94</v>
      </c>
      <c r="C110" s="15" t="str">
        <f t="shared" si="2"/>
        <v>N09.94</v>
      </c>
      <c r="D110" s="15" t="s">
        <v>413</v>
      </c>
      <c r="E110" s="43" t="s">
        <v>87</v>
      </c>
      <c r="F110" s="47" t="s">
        <v>118</v>
      </c>
      <c r="G110" s="47">
        <v>80</v>
      </c>
      <c r="H110" s="47">
        <v>960</v>
      </c>
      <c r="I110" s="238" t="s">
        <v>968</v>
      </c>
      <c r="J110" s="239" t="s">
        <v>969</v>
      </c>
      <c r="K110" s="42"/>
      <c r="L110" s="42"/>
      <c r="M110" s="88" t="s">
        <v>965</v>
      </c>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88"/>
      <c r="N111" s="42"/>
      <c r="P111" s="92" t="s">
        <v>775</v>
      </c>
    </row>
    <row r="112" spans="1:16" s="40" customFormat="1" ht="33">
      <c r="A112" s="40" t="s">
        <v>83</v>
      </c>
      <c r="B112" s="15">
        <f>IF($E112="","",SUBTOTAL(3,$E$9:E112))</f>
        <v>96</v>
      </c>
      <c r="C112" s="15" t="str">
        <f t="shared" si="2"/>
        <v>N09.96</v>
      </c>
      <c r="D112" s="15" t="s">
        <v>415</v>
      </c>
      <c r="E112" s="43" t="s">
        <v>416</v>
      </c>
      <c r="F112" s="47" t="s">
        <v>119</v>
      </c>
      <c r="G112" s="47"/>
      <c r="H112" s="47"/>
      <c r="I112" s="47"/>
      <c r="J112" s="42"/>
      <c r="K112" s="42"/>
      <c r="L112" s="42"/>
      <c r="M112" s="88"/>
      <c r="N112" s="42"/>
    </row>
    <row r="113" spans="1:16" s="40" customFormat="1" ht="16.5">
      <c r="A113" s="13" t="s">
        <v>84</v>
      </c>
      <c r="B113" s="13" t="s">
        <v>84</v>
      </c>
      <c r="C113" s="24" t="s">
        <v>90</v>
      </c>
      <c r="D113" s="24"/>
      <c r="E113" s="50"/>
      <c r="F113" s="22"/>
      <c r="G113" s="22"/>
      <c r="H113" s="22"/>
      <c r="I113" s="22"/>
      <c r="J113" s="42"/>
      <c r="K113" s="42"/>
      <c r="L113" s="42"/>
      <c r="M113" s="88"/>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88"/>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88"/>
      <c r="N115" s="42"/>
    </row>
    <row r="116" spans="1:16" s="40" customFormat="1" ht="49.5">
      <c r="A116" s="15" t="s">
        <v>84</v>
      </c>
      <c r="B116" s="15">
        <f>IF($E116="","",SUBTOTAL(3,$E$9:E116))</f>
        <v>99</v>
      </c>
      <c r="C116" s="15" t="str">
        <f t="shared" si="2"/>
        <v>N10.99</v>
      </c>
      <c r="D116" s="15" t="s">
        <v>419</v>
      </c>
      <c r="E116" s="43" t="s">
        <v>257</v>
      </c>
      <c r="F116" s="47" t="s">
        <v>115</v>
      </c>
      <c r="G116" s="47"/>
      <c r="H116" s="47"/>
      <c r="I116" s="47"/>
      <c r="J116" s="42"/>
      <c r="K116" s="42"/>
      <c r="L116" s="42"/>
      <c r="M116" s="88"/>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88"/>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88"/>
      <c r="N118" s="42"/>
    </row>
    <row r="119" spans="1:16" s="40" customFormat="1" ht="16.5">
      <c r="B119" s="13" t="s">
        <v>85</v>
      </c>
      <c r="C119" s="24" t="s">
        <v>108</v>
      </c>
      <c r="D119" s="24"/>
      <c r="E119" s="50"/>
      <c r="F119" s="22"/>
      <c r="G119" s="22"/>
      <c r="H119" s="22"/>
      <c r="I119" s="22"/>
      <c r="J119" s="42"/>
      <c r="K119" s="42"/>
      <c r="L119" s="42"/>
      <c r="M119" s="88"/>
      <c r="N119" s="42"/>
    </row>
    <row r="120" spans="1:16" s="40" customFormat="1" ht="330">
      <c r="A120" s="15" t="s">
        <v>85</v>
      </c>
      <c r="B120" s="15">
        <f>IF($E120="","",SUBTOTAL(3,$E$9:E120))</f>
        <v>102</v>
      </c>
      <c r="C120" s="15" t="str">
        <f t="shared" si="2"/>
        <v>N11.102</v>
      </c>
      <c r="D120" s="15" t="s">
        <v>422</v>
      </c>
      <c r="E120" s="43" t="s">
        <v>109</v>
      </c>
      <c r="F120" s="47" t="s">
        <v>122</v>
      </c>
      <c r="G120" s="47">
        <v>1600</v>
      </c>
      <c r="H120" s="47">
        <v>20000</v>
      </c>
      <c r="I120" s="238" t="s">
        <v>970</v>
      </c>
      <c r="J120" s="240" t="s">
        <v>971</v>
      </c>
      <c r="K120" s="42"/>
      <c r="L120" s="42"/>
      <c r="M120" s="240" t="s">
        <v>972</v>
      </c>
      <c r="N120" s="42"/>
    </row>
    <row r="121" spans="1:16" s="40" customFormat="1" ht="330">
      <c r="A121" s="15" t="s">
        <v>85</v>
      </c>
      <c r="B121" s="15">
        <f>IF($E121="","",SUBTOTAL(3,$E$9:E121))</f>
        <v>103</v>
      </c>
      <c r="C121" s="15" t="str">
        <f t="shared" si="2"/>
        <v>N11.103</v>
      </c>
      <c r="D121" s="15" t="s">
        <v>423</v>
      </c>
      <c r="E121" s="43" t="s">
        <v>110</v>
      </c>
      <c r="F121" s="47" t="s">
        <v>122</v>
      </c>
      <c r="G121" s="47">
        <v>6500</v>
      </c>
      <c r="H121" s="47">
        <v>80000</v>
      </c>
      <c r="I121" s="238" t="s">
        <v>970</v>
      </c>
      <c r="J121" s="240" t="s">
        <v>973</v>
      </c>
      <c r="K121" s="42"/>
      <c r="L121" s="42"/>
      <c r="M121" s="240" t="s">
        <v>972</v>
      </c>
      <c r="N121" s="42"/>
    </row>
    <row r="122" spans="1:16" s="40" customFormat="1" ht="132">
      <c r="A122" s="15" t="s">
        <v>85</v>
      </c>
      <c r="B122" s="15">
        <f>IF($E122="","",SUBTOTAL(3,$E$9:E122))</f>
        <v>104</v>
      </c>
      <c r="C122" s="15" t="str">
        <f t="shared" si="2"/>
        <v>N11.104</v>
      </c>
      <c r="D122" s="15" t="s">
        <v>424</v>
      </c>
      <c r="E122" s="43" t="s">
        <v>111</v>
      </c>
      <c r="F122" s="47" t="s">
        <v>122</v>
      </c>
      <c r="G122" s="47">
        <v>1000</v>
      </c>
      <c r="H122" s="47">
        <v>12000</v>
      </c>
      <c r="I122" s="238" t="s">
        <v>970</v>
      </c>
      <c r="J122" s="72" t="s">
        <v>974</v>
      </c>
      <c r="K122" s="42"/>
      <c r="L122" s="42"/>
      <c r="M122" s="42" t="s">
        <v>975</v>
      </c>
      <c r="N122" s="42"/>
    </row>
    <row r="123" spans="1:16" s="40" customFormat="1" ht="115.5">
      <c r="A123" s="15" t="s">
        <v>85</v>
      </c>
      <c r="B123" s="15">
        <f>IF($E123="","",SUBTOTAL(3,$E$9:E123))</f>
        <v>105</v>
      </c>
      <c r="C123" s="15" t="str">
        <f t="shared" si="2"/>
        <v>N11.105</v>
      </c>
      <c r="D123" s="15" t="s">
        <v>425</v>
      </c>
      <c r="E123" s="43" t="s">
        <v>112</v>
      </c>
      <c r="F123" s="47" t="s">
        <v>5</v>
      </c>
      <c r="G123" s="47" t="s">
        <v>957</v>
      </c>
      <c r="H123" s="47">
        <v>6</v>
      </c>
      <c r="I123" s="238" t="s">
        <v>976</v>
      </c>
      <c r="J123" s="72" t="s">
        <v>977</v>
      </c>
      <c r="K123" s="42"/>
      <c r="L123" s="42"/>
      <c r="M123" s="42" t="s">
        <v>975</v>
      </c>
      <c r="N123" s="42"/>
    </row>
    <row r="124" spans="1:16" s="40" customFormat="1" ht="16.5">
      <c r="B124" s="13" t="s">
        <v>89</v>
      </c>
      <c r="C124" s="24" t="s">
        <v>262</v>
      </c>
      <c r="D124" s="24"/>
      <c r="E124" s="50"/>
      <c r="F124" s="22"/>
      <c r="G124" s="22"/>
      <c r="H124" s="22"/>
      <c r="I124" s="22"/>
      <c r="J124" s="42"/>
      <c r="K124" s="42"/>
      <c r="L124" s="42"/>
      <c r="M124" s="88"/>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88"/>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88"/>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88"/>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88"/>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88"/>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88"/>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88"/>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88"/>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88"/>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88"/>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88"/>
      <c r="N135" s="42"/>
    </row>
    <row r="136" spans="1:16" s="40" customFormat="1" ht="16.5">
      <c r="A136" s="13" t="s">
        <v>92</v>
      </c>
      <c r="B136" s="13" t="s">
        <v>92</v>
      </c>
      <c r="C136" s="24" t="s">
        <v>285</v>
      </c>
      <c r="D136" s="24"/>
      <c r="E136" s="50"/>
      <c r="F136" s="22"/>
      <c r="G136" s="22"/>
      <c r="H136" s="22"/>
      <c r="I136" s="22"/>
      <c r="J136" s="42"/>
      <c r="K136" s="42"/>
      <c r="L136" s="42"/>
      <c r="M136" s="88"/>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88"/>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88"/>
      <c r="N138" s="42"/>
    </row>
    <row r="139" spans="1:16" s="40" customFormat="1" ht="16.5">
      <c r="A139" s="13" t="s">
        <v>93</v>
      </c>
      <c r="B139" s="13" t="s">
        <v>93</v>
      </c>
      <c r="C139" s="24" t="s">
        <v>94</v>
      </c>
      <c r="D139" s="24"/>
      <c r="E139" s="50"/>
      <c r="F139" s="22"/>
      <c r="G139" s="22"/>
      <c r="H139" s="22"/>
      <c r="I139" s="22"/>
      <c r="J139" s="42"/>
      <c r="K139" s="42"/>
      <c r="L139" s="42"/>
      <c r="M139" s="88"/>
      <c r="N139" s="42"/>
    </row>
    <row r="140" spans="1:16" s="40" customFormat="1" ht="16.5">
      <c r="A140" s="13" t="s">
        <v>93</v>
      </c>
      <c r="B140" s="15">
        <f>IF($E140="","",SUBTOTAL(3,$E$9:E140))</f>
        <v>119</v>
      </c>
      <c r="C140" s="15" t="str">
        <f t="shared" si="2"/>
        <v>N14.119</v>
      </c>
      <c r="D140" s="15" t="s">
        <v>440</v>
      </c>
      <c r="E140" s="43" t="s">
        <v>254</v>
      </c>
      <c r="F140" s="47" t="s">
        <v>3</v>
      </c>
      <c r="G140" s="47"/>
      <c r="H140" s="47"/>
      <c r="I140" s="47"/>
      <c r="J140" s="42"/>
      <c r="K140" s="42"/>
      <c r="L140" s="42"/>
      <c r="M140" s="88"/>
      <c r="N140" s="42"/>
    </row>
    <row r="141" spans="1:16" s="40" customFormat="1" ht="30">
      <c r="A141" s="13" t="s">
        <v>93</v>
      </c>
      <c r="B141" s="15">
        <f>IF($E141="","",SUBTOTAL(3,$E$9:E141))</f>
        <v>120</v>
      </c>
      <c r="C141" s="15" t="str">
        <f t="shared" si="2"/>
        <v>N14.120</v>
      </c>
      <c r="D141" s="15" t="s">
        <v>441</v>
      </c>
      <c r="E141" s="43" t="s">
        <v>95</v>
      </c>
      <c r="F141" s="47" t="s">
        <v>3</v>
      </c>
      <c r="G141" s="47">
        <v>660</v>
      </c>
      <c r="H141" s="47">
        <v>7920</v>
      </c>
      <c r="I141" s="56" t="s">
        <v>978</v>
      </c>
      <c r="J141" s="88" t="s">
        <v>979</v>
      </c>
      <c r="K141" s="42"/>
      <c r="L141" s="42"/>
      <c r="M141" s="88" t="s">
        <v>965</v>
      </c>
      <c r="N141" s="42"/>
      <c r="P141" s="92" t="s">
        <v>442</v>
      </c>
    </row>
    <row r="142" spans="1:16" s="40" customFormat="1" ht="16.5">
      <c r="B142" s="13" t="s">
        <v>96</v>
      </c>
      <c r="C142" s="24" t="s">
        <v>97</v>
      </c>
      <c r="D142" s="24"/>
      <c r="E142" s="50"/>
      <c r="F142" s="22"/>
      <c r="G142" s="22"/>
      <c r="H142" s="22"/>
      <c r="I142" s="22"/>
      <c r="J142" s="88"/>
      <c r="K142" s="42"/>
      <c r="L142" s="42"/>
      <c r="M142" s="88"/>
      <c r="N142" s="42"/>
    </row>
    <row r="143" spans="1:16" s="40" customFormat="1" ht="16.5">
      <c r="A143" s="15" t="s">
        <v>96</v>
      </c>
      <c r="B143" s="15">
        <f>IF($E143="","",SUBTOTAL(3,$E$9:E143))</f>
        <v>121</v>
      </c>
      <c r="C143" s="15" t="str">
        <f t="shared" si="2"/>
        <v>N15.121</v>
      </c>
      <c r="D143" s="15" t="s">
        <v>443</v>
      </c>
      <c r="E143" s="43" t="s">
        <v>98</v>
      </c>
      <c r="F143" s="47" t="s">
        <v>3</v>
      </c>
      <c r="G143" s="47"/>
      <c r="H143" s="47"/>
      <c r="I143" s="47"/>
      <c r="J143" s="88"/>
      <c r="K143" s="42"/>
      <c r="L143" s="42"/>
      <c r="M143" s="88"/>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88"/>
      <c r="K144" s="42"/>
      <c r="L144" s="42"/>
      <c r="M144" s="88"/>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88"/>
      <c r="K145" s="42"/>
      <c r="L145" s="42"/>
      <c r="M145" s="88"/>
      <c r="N145" s="42"/>
    </row>
    <row r="146" spans="1:16" s="40" customFormat="1" ht="33">
      <c r="A146" s="15" t="s">
        <v>96</v>
      </c>
      <c r="B146" s="15">
        <f>IF($E146="","",SUBTOTAL(3,$E$9:E146))</f>
        <v>124</v>
      </c>
      <c r="C146" s="15" t="str">
        <f t="shared" si="2"/>
        <v>N15.124</v>
      </c>
      <c r="D146" s="15" t="s">
        <v>446</v>
      </c>
      <c r="E146" s="43" t="s">
        <v>255</v>
      </c>
      <c r="F146" s="47" t="s">
        <v>3</v>
      </c>
      <c r="G146" s="47"/>
      <c r="H146" s="47"/>
      <c r="I146" s="47"/>
      <c r="J146" s="88"/>
      <c r="K146" s="42"/>
      <c r="L146" s="42"/>
      <c r="M146" s="88"/>
      <c r="N146" s="42"/>
    </row>
    <row r="147" spans="1:16" s="40" customFormat="1" ht="16.5">
      <c r="A147" s="15" t="s">
        <v>96</v>
      </c>
      <c r="B147" s="15">
        <f>IF($E147="","",SUBTOTAL(3,$E$9:E147))</f>
        <v>125</v>
      </c>
      <c r="C147" s="15" t="str">
        <f t="shared" si="2"/>
        <v>N15.125</v>
      </c>
      <c r="D147" s="15" t="s">
        <v>447</v>
      </c>
      <c r="E147" s="43" t="s">
        <v>251</v>
      </c>
      <c r="F147" s="47" t="s">
        <v>3</v>
      </c>
      <c r="G147" s="47"/>
      <c r="H147" s="47"/>
      <c r="I147" s="47"/>
      <c r="J147" s="88"/>
      <c r="K147" s="42"/>
      <c r="L147" s="42"/>
      <c r="M147" s="88"/>
      <c r="N147" s="42"/>
    </row>
    <row r="148" spans="1:16" s="40" customFormat="1" ht="33">
      <c r="A148" s="15" t="s">
        <v>96</v>
      </c>
      <c r="B148" s="15">
        <f>IF($E148="","",SUBTOTAL(3,$E$9:E148))</f>
        <v>126</v>
      </c>
      <c r="C148" s="15" t="str">
        <f t="shared" si="2"/>
        <v>N15.126</v>
      </c>
      <c r="D148" s="15" t="s">
        <v>448</v>
      </c>
      <c r="E148" s="43" t="s">
        <v>99</v>
      </c>
      <c r="F148" s="47" t="s">
        <v>3</v>
      </c>
      <c r="G148" s="47"/>
      <c r="H148" s="47"/>
      <c r="I148" s="47"/>
      <c r="J148" s="88"/>
      <c r="K148" s="42"/>
      <c r="L148" s="42"/>
      <c r="M148" s="88"/>
      <c r="N148" s="42"/>
    </row>
    <row r="149" spans="1:16" s="40" customFormat="1" ht="33">
      <c r="A149" s="15" t="s">
        <v>96</v>
      </c>
      <c r="B149" s="15">
        <f>IF($E149="","",SUBTOTAL(3,$E$9:E149))</f>
        <v>127</v>
      </c>
      <c r="C149" s="15" t="str">
        <f t="shared" si="2"/>
        <v>N15.127</v>
      </c>
      <c r="D149" s="15" t="s">
        <v>449</v>
      </c>
      <c r="E149" s="43" t="s">
        <v>215</v>
      </c>
      <c r="F149" s="47" t="s">
        <v>3</v>
      </c>
      <c r="G149" s="47"/>
      <c r="H149" s="47"/>
      <c r="I149" s="47"/>
      <c r="J149" s="88"/>
      <c r="K149" s="42"/>
      <c r="L149" s="42"/>
      <c r="M149" s="88"/>
      <c r="N149" s="42"/>
      <c r="P149" s="199" t="s">
        <v>777</v>
      </c>
    </row>
    <row r="150" spans="1:16" s="40" customFormat="1" ht="16.5">
      <c r="A150" s="15" t="s">
        <v>96</v>
      </c>
      <c r="B150" s="15">
        <f>IF($E150="","",SUBTOTAL(3,$E$9:E150))</f>
        <v>128</v>
      </c>
      <c r="C150" s="15" t="str">
        <f t="shared" si="2"/>
        <v>N15.128</v>
      </c>
      <c r="D150" s="15" t="s">
        <v>450</v>
      </c>
      <c r="E150" s="43" t="s">
        <v>100</v>
      </c>
      <c r="F150" s="47" t="s">
        <v>3</v>
      </c>
      <c r="G150" s="47"/>
      <c r="H150" s="47"/>
      <c r="I150" s="47"/>
      <c r="J150" s="88"/>
      <c r="K150" s="42"/>
      <c r="L150" s="42"/>
      <c r="M150" s="88"/>
      <c r="N150" s="42"/>
    </row>
    <row r="151" spans="1:16" s="40" customFormat="1" ht="16.5">
      <c r="A151" s="15" t="s">
        <v>96</v>
      </c>
      <c r="B151" s="15">
        <f>IF($E151="","",SUBTOTAL(3,$E$9:E151))</f>
        <v>129</v>
      </c>
      <c r="C151" s="15" t="str">
        <f t="shared" ref="C151:C173" si="3">A151&amp;"."&amp;B151</f>
        <v>N15.129</v>
      </c>
      <c r="D151" s="15" t="s">
        <v>451</v>
      </c>
      <c r="E151" s="43" t="s">
        <v>101</v>
      </c>
      <c r="F151" s="47" t="s">
        <v>3</v>
      </c>
      <c r="G151" s="47"/>
      <c r="H151" s="47"/>
      <c r="I151" s="47"/>
      <c r="J151" s="88"/>
      <c r="K151" s="42"/>
      <c r="L151" s="42"/>
      <c r="M151" s="88"/>
      <c r="N151" s="42"/>
    </row>
    <row r="152" spans="1:16" s="40" customFormat="1" ht="16.5">
      <c r="A152" s="15" t="s">
        <v>96</v>
      </c>
      <c r="B152" s="15">
        <f>IF($E152="","",SUBTOTAL(3,$E$9:E152))</f>
        <v>130</v>
      </c>
      <c r="C152" s="15" t="str">
        <f t="shared" si="3"/>
        <v>N15.130</v>
      </c>
      <c r="D152" s="15" t="s">
        <v>452</v>
      </c>
      <c r="E152" s="43" t="s">
        <v>102</v>
      </c>
      <c r="F152" s="47" t="s">
        <v>3</v>
      </c>
      <c r="G152" s="47"/>
      <c r="H152" s="47"/>
      <c r="I152" s="47"/>
      <c r="J152" s="88"/>
      <c r="K152" s="42"/>
      <c r="L152" s="42"/>
      <c r="M152" s="88"/>
      <c r="N152" s="42"/>
    </row>
    <row r="153" spans="1:16" s="40" customFormat="1" ht="16.5">
      <c r="A153" s="15" t="s">
        <v>96</v>
      </c>
      <c r="B153" s="15">
        <f>IF($E153="","",SUBTOTAL(3,$E$9:E153))</f>
        <v>131</v>
      </c>
      <c r="C153" s="15" t="str">
        <f t="shared" si="3"/>
        <v>N15.131</v>
      </c>
      <c r="D153" s="15" t="s">
        <v>453</v>
      </c>
      <c r="E153" s="43" t="s">
        <v>103</v>
      </c>
      <c r="F153" s="47" t="s">
        <v>3</v>
      </c>
      <c r="G153" s="47"/>
      <c r="H153" s="47"/>
      <c r="I153" s="47"/>
      <c r="J153" s="88"/>
      <c r="K153" s="42"/>
      <c r="L153" s="42"/>
      <c r="M153" s="88"/>
      <c r="N153" s="42"/>
    </row>
    <row r="154" spans="1:16" s="40" customFormat="1" ht="16.5">
      <c r="A154" s="15" t="s">
        <v>96</v>
      </c>
      <c r="B154" s="15">
        <f>IF($E154="","",SUBTOTAL(3,$E$9:E154))</f>
        <v>132</v>
      </c>
      <c r="C154" s="15" t="str">
        <f t="shared" si="3"/>
        <v>N15.132</v>
      </c>
      <c r="D154" s="15" t="s">
        <v>454</v>
      </c>
      <c r="E154" s="43" t="s">
        <v>104</v>
      </c>
      <c r="F154" s="47" t="s">
        <v>3</v>
      </c>
      <c r="G154" s="47"/>
      <c r="H154" s="47"/>
      <c r="I154" s="47"/>
      <c r="J154" s="88"/>
      <c r="K154" s="42"/>
      <c r="L154" s="42"/>
      <c r="M154" s="88"/>
      <c r="N154" s="42"/>
    </row>
    <row r="155" spans="1:16" s="40" customFormat="1" ht="33">
      <c r="A155" s="15" t="s">
        <v>96</v>
      </c>
      <c r="B155" s="15">
        <f>IF($E155="","",SUBTOTAL(3,$E$9:E155))</f>
        <v>133</v>
      </c>
      <c r="C155" s="15" t="str">
        <f t="shared" si="3"/>
        <v>N15.133</v>
      </c>
      <c r="D155" s="15" t="s">
        <v>455</v>
      </c>
      <c r="E155" s="43" t="s">
        <v>105</v>
      </c>
      <c r="F155" s="47" t="s">
        <v>3</v>
      </c>
      <c r="G155" s="47"/>
      <c r="H155" s="47"/>
      <c r="I155" s="47"/>
      <c r="J155" s="88"/>
      <c r="K155" s="42"/>
      <c r="L155" s="42"/>
      <c r="M155" s="88"/>
      <c r="N155" s="42"/>
    </row>
    <row r="156" spans="1:16" s="40" customFormat="1" ht="49.5">
      <c r="A156" s="15" t="s">
        <v>96</v>
      </c>
      <c r="B156" s="15">
        <f>IF($E156="","",SUBTOTAL(3,$E$9:E156))</f>
        <v>134</v>
      </c>
      <c r="C156" s="15" t="str">
        <f t="shared" si="3"/>
        <v>N15.134</v>
      </c>
      <c r="D156" s="15" t="s">
        <v>456</v>
      </c>
      <c r="E156" s="43" t="s">
        <v>276</v>
      </c>
      <c r="F156" s="47" t="s">
        <v>3</v>
      </c>
      <c r="G156" s="47"/>
      <c r="H156" s="47"/>
      <c r="I156" s="47"/>
      <c r="J156" s="88"/>
      <c r="K156" s="42"/>
      <c r="L156" s="42"/>
      <c r="M156" s="88"/>
      <c r="N156" s="42"/>
    </row>
    <row r="157" spans="1:16" s="40" customFormat="1" ht="30">
      <c r="A157" s="15" t="s">
        <v>96</v>
      </c>
      <c r="B157" s="15">
        <f>IF($E157="","",SUBTOTAL(3,$E$9:E157))</f>
        <v>135</v>
      </c>
      <c r="C157" s="15" t="str">
        <f t="shared" si="3"/>
        <v>N15.135</v>
      </c>
      <c r="D157" s="15" t="s">
        <v>457</v>
      </c>
      <c r="E157" s="43" t="s">
        <v>106</v>
      </c>
      <c r="F157" s="47" t="s">
        <v>3</v>
      </c>
      <c r="G157" s="47">
        <v>300</v>
      </c>
      <c r="H157" s="47">
        <v>3600</v>
      </c>
      <c r="I157" s="56" t="s">
        <v>980</v>
      </c>
      <c r="J157" s="88" t="s">
        <v>981</v>
      </c>
      <c r="K157" s="42"/>
      <c r="L157" s="42"/>
      <c r="M157" s="88" t="s">
        <v>965</v>
      </c>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33">
      <c r="A162" s="15" t="s">
        <v>96</v>
      </c>
      <c r="B162" s="15">
        <f>IF($E162="","",SUBTOTAL(3,$E$9:E162))</f>
        <v>140</v>
      </c>
      <c r="C162" s="15" t="str">
        <f t="shared" si="3"/>
        <v>N15.140</v>
      </c>
      <c r="D162" s="15" t="s">
        <v>462</v>
      </c>
      <c r="E162" s="43" t="s">
        <v>133</v>
      </c>
      <c r="F162" s="47" t="s">
        <v>3</v>
      </c>
      <c r="G162" s="47"/>
      <c r="H162" s="47"/>
      <c r="I162" s="47"/>
      <c r="J162" s="42"/>
      <c r="K162" s="42"/>
      <c r="L162" s="42"/>
      <c r="M162" s="42"/>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58" customFormat="1" ht="16.5">
      <c r="A165" s="51" t="s">
        <v>107</v>
      </c>
      <c r="B165" s="15">
        <f>IF($E165="","",SUBTOTAL(3,$E$9:E165))</f>
        <v>142</v>
      </c>
      <c r="C165" s="15" t="str">
        <f t="shared" si="3"/>
        <v>N16.142</v>
      </c>
      <c r="D165" s="54"/>
      <c r="E165" s="2" t="s">
        <v>465</v>
      </c>
      <c r="F165" s="56"/>
      <c r="G165" s="56"/>
      <c r="H165" s="56"/>
      <c r="I165" s="56"/>
      <c r="J165" s="57"/>
      <c r="K165" s="57"/>
      <c r="L165" s="57"/>
      <c r="M165" s="57"/>
      <c r="N165" s="57"/>
      <c r="P165" s="93" t="s">
        <v>466</v>
      </c>
    </row>
    <row r="166" spans="1:16" s="58" customFormat="1" ht="16.5">
      <c r="A166" s="51" t="s">
        <v>107</v>
      </c>
      <c r="B166" s="15">
        <f>IF($E166="","",SUBTOTAL(3,$E$9:E166))</f>
        <v>143</v>
      </c>
      <c r="C166" s="15" t="str">
        <f t="shared" si="3"/>
        <v>N16.143</v>
      </c>
      <c r="D166" s="54"/>
      <c r="E166" s="55" t="s">
        <v>465</v>
      </c>
      <c r="F166" s="56"/>
      <c r="G166" s="56"/>
      <c r="H166" s="56"/>
      <c r="I166" s="56"/>
      <c r="J166" s="57"/>
      <c r="K166" s="57"/>
      <c r="L166" s="57"/>
      <c r="M166" s="57"/>
      <c r="N166" s="57"/>
    </row>
    <row r="167" spans="1:16" s="58" customFormat="1" ht="16.5">
      <c r="A167" s="51" t="s">
        <v>107</v>
      </c>
      <c r="B167" s="59">
        <f>IF($E167="","",SUBTOTAL(3,$E$9:E167))</f>
        <v>144</v>
      </c>
      <c r="C167" s="59" t="str">
        <f t="shared" si="3"/>
        <v>N16.144</v>
      </c>
      <c r="D167" s="60"/>
      <c r="E167" s="61" t="s">
        <v>465</v>
      </c>
      <c r="F167" s="62"/>
      <c r="G167" s="62"/>
      <c r="H167" s="62"/>
      <c r="I167" s="62"/>
      <c r="J167" s="233"/>
      <c r="K167" s="233"/>
      <c r="L167" s="233"/>
      <c r="M167" s="233"/>
      <c r="N167" s="233"/>
    </row>
    <row r="168" spans="1:16" s="58" customFormat="1" ht="16.5">
      <c r="A168" s="54" t="s">
        <v>107</v>
      </c>
      <c r="B168" s="15">
        <f>IF($E168="","",SUBTOTAL(3,$E$9:E168))</f>
        <v>145</v>
      </c>
      <c r="C168" s="15" t="str">
        <f t="shared" si="3"/>
        <v>N16.145</v>
      </c>
      <c r="D168" s="54"/>
      <c r="E168" s="55" t="s">
        <v>467</v>
      </c>
      <c r="F168" s="56"/>
      <c r="G168" s="56"/>
      <c r="H168" s="56"/>
      <c r="I168" s="56"/>
      <c r="J168" s="57"/>
      <c r="K168" s="57"/>
      <c r="L168" s="57"/>
      <c r="M168" s="57"/>
      <c r="N168" s="57"/>
    </row>
    <row r="169" spans="1:16" s="58" customFormat="1" ht="16.5">
      <c r="A169" s="54" t="s">
        <v>107</v>
      </c>
      <c r="B169" s="15">
        <f>IF($E169="","",SUBTOTAL(3,$E$9:E169))</f>
        <v>146</v>
      </c>
      <c r="C169" s="15" t="str">
        <f t="shared" si="3"/>
        <v>N16.146</v>
      </c>
      <c r="D169" s="54"/>
      <c r="E169" s="55" t="s">
        <v>465</v>
      </c>
      <c r="F169" s="56"/>
      <c r="G169" s="56"/>
      <c r="H169" s="56"/>
      <c r="I169" s="56"/>
      <c r="J169" s="57"/>
      <c r="K169" s="57"/>
      <c r="L169" s="57"/>
      <c r="M169" s="57"/>
      <c r="N169" s="57"/>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649" t="s">
        <v>769</v>
      </c>
      <c r="M174" s="649"/>
      <c r="N174" s="649"/>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00"/>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7" width="10.5" style="68" customWidth="1"/>
    <col min="8" max="8" width="9" style="68" customWidth="1"/>
    <col min="9" max="9" width="33.875" style="68" customWidth="1"/>
    <col min="10" max="10" width="43.375" style="66" customWidth="1"/>
    <col min="11" max="11" width="19.875" style="66" customWidth="1"/>
    <col min="12" max="12" width="19.125" style="66" customWidth="1"/>
    <col min="13" max="13" width="21.1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942</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55.5" customHeight="1">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63" customHeight="1">
      <c r="B8" s="13" t="s">
        <v>6</v>
      </c>
      <c r="C8" s="22" t="s">
        <v>7</v>
      </c>
      <c r="D8" s="22"/>
      <c r="E8" s="41"/>
      <c r="F8" s="22"/>
      <c r="G8" s="22"/>
      <c r="H8" s="22"/>
      <c r="I8" s="22"/>
      <c r="J8" s="42"/>
      <c r="K8" s="42"/>
      <c r="L8" s="42"/>
      <c r="M8" s="42"/>
      <c r="N8" s="42"/>
    </row>
    <row r="9" spans="1:19" s="40" customFormat="1" ht="69.95" hidden="1" customHeight="1">
      <c r="A9" s="15" t="s">
        <v>6</v>
      </c>
      <c r="B9" s="15">
        <f>IF($E9="","",SUBTOTAL(3,$E$9:E9))</f>
        <v>1</v>
      </c>
      <c r="C9" s="15" t="str">
        <f>A9&amp;"."&amp;B9</f>
        <v>N01.1</v>
      </c>
      <c r="D9" s="15" t="s">
        <v>313</v>
      </c>
      <c r="E9" s="43" t="s">
        <v>267</v>
      </c>
      <c r="F9" s="15" t="s">
        <v>3</v>
      </c>
      <c r="G9" s="15"/>
      <c r="H9" s="15"/>
      <c r="I9" s="15"/>
      <c r="J9" s="42"/>
      <c r="K9" s="42"/>
      <c r="L9" s="42"/>
      <c r="M9" s="42"/>
      <c r="N9" s="42"/>
    </row>
    <row r="10" spans="1:19" s="40" customFormat="1" ht="0.75" hidden="1" customHeight="1">
      <c r="A10" s="15" t="s">
        <v>6</v>
      </c>
      <c r="B10" s="15">
        <f>IF($E10="","",SUBTOTAL(3,$E$9:E10))</f>
        <v>2</v>
      </c>
      <c r="C10" s="15" t="str">
        <f>A10&amp;"."&amp;B10</f>
        <v>N01.2</v>
      </c>
      <c r="D10" s="15" t="s">
        <v>314</v>
      </c>
      <c r="E10" s="43" t="s">
        <v>19</v>
      </c>
      <c r="F10" s="15" t="s">
        <v>3</v>
      </c>
      <c r="G10" s="15"/>
      <c r="H10" s="15"/>
      <c r="I10" s="15"/>
      <c r="J10" s="42"/>
      <c r="K10" s="42"/>
      <c r="L10" s="42"/>
      <c r="M10" s="42"/>
      <c r="N10" s="42"/>
    </row>
    <row r="11" spans="1:19" s="40" customFormat="1" ht="107.25" customHeight="1">
      <c r="A11" s="15" t="s">
        <v>6</v>
      </c>
      <c r="B11" s="15">
        <v>1</v>
      </c>
      <c r="C11" s="15" t="str">
        <f>A11&amp;"."&amp;B11</f>
        <v>N01.1</v>
      </c>
      <c r="D11" s="15" t="s">
        <v>294</v>
      </c>
      <c r="E11" s="43" t="s">
        <v>246</v>
      </c>
      <c r="F11" s="15" t="s">
        <v>3</v>
      </c>
      <c r="G11" s="15">
        <v>35</v>
      </c>
      <c r="H11" s="15">
        <v>420</v>
      </c>
      <c r="I11" s="15" t="s">
        <v>943</v>
      </c>
      <c r="J11" s="15" t="s">
        <v>944</v>
      </c>
      <c r="K11" s="42"/>
      <c r="L11" s="42"/>
      <c r="M11" s="42" t="s">
        <v>945</v>
      </c>
      <c r="N11" s="42"/>
    </row>
    <row r="12" spans="1:19" s="40" customFormat="1" ht="67.5" hidden="1" customHeight="1">
      <c r="B12" s="13" t="s">
        <v>21</v>
      </c>
      <c r="C12" s="22" t="s">
        <v>22</v>
      </c>
      <c r="D12" s="22"/>
      <c r="E12" s="41"/>
      <c r="F12" s="22"/>
      <c r="G12" s="22"/>
      <c r="H12" s="22"/>
      <c r="I12" s="22"/>
      <c r="J12" s="42"/>
      <c r="K12" s="42"/>
      <c r="L12" s="42"/>
      <c r="M12" s="42"/>
      <c r="N12" s="42"/>
      <c r="P12" s="33"/>
    </row>
    <row r="13" spans="1:19" s="40" customFormat="1" ht="50.1" hidden="1" customHeight="1">
      <c r="A13" s="15" t="s">
        <v>21</v>
      </c>
      <c r="B13" s="15">
        <f>IF($E13="","",SUBTOTAL(3,$E$9:E13))</f>
        <v>4</v>
      </c>
      <c r="C13" s="15" t="str">
        <f t="shared" ref="C13:C31" si="0">A13&amp;"."&amp;B13</f>
        <v>N02.4</v>
      </c>
      <c r="D13" s="15" t="s">
        <v>321</v>
      </c>
      <c r="E13" s="43" t="s">
        <v>322</v>
      </c>
      <c r="F13" s="47" t="s">
        <v>113</v>
      </c>
      <c r="G13" s="47"/>
      <c r="H13" s="47"/>
      <c r="I13" s="47"/>
      <c r="J13" s="42"/>
      <c r="K13" s="42"/>
      <c r="L13" s="42"/>
      <c r="M13" s="42"/>
      <c r="N13" s="42"/>
    </row>
    <row r="14" spans="1:19" s="40" customFormat="1" ht="50.1" hidden="1" customHeight="1">
      <c r="A14" s="15" t="s">
        <v>21</v>
      </c>
      <c r="B14" s="15">
        <f>IF($E14="","",SUBTOTAL(3,$E$9:E14))</f>
        <v>5</v>
      </c>
      <c r="C14" s="15" t="str">
        <f t="shared" si="0"/>
        <v>N02.5</v>
      </c>
      <c r="D14" s="15" t="s">
        <v>323</v>
      </c>
      <c r="E14" s="43" t="s">
        <v>324</v>
      </c>
      <c r="F14" s="47" t="s">
        <v>113</v>
      </c>
      <c r="G14" s="47"/>
      <c r="H14" s="47"/>
      <c r="I14" s="47"/>
      <c r="J14" s="42"/>
      <c r="K14" s="42"/>
      <c r="L14" s="42"/>
      <c r="M14" s="42"/>
      <c r="N14" s="42"/>
      <c r="P14" s="92" t="s">
        <v>782</v>
      </c>
    </row>
    <row r="15" spans="1:19" s="40" customFormat="1" ht="50.1" hidden="1" customHeight="1">
      <c r="A15" s="15" t="s">
        <v>21</v>
      </c>
      <c r="B15" s="15">
        <f>IF($E15="","",SUBTOTAL(3,$E$9:E15))</f>
        <v>6</v>
      </c>
      <c r="C15" s="15" t="str">
        <f t="shared" si="0"/>
        <v>N02.6</v>
      </c>
      <c r="D15" s="15" t="s">
        <v>325</v>
      </c>
      <c r="E15" s="43" t="s">
        <v>326</v>
      </c>
      <c r="F15" s="47" t="s">
        <v>113</v>
      </c>
      <c r="G15" s="47"/>
      <c r="H15" s="47"/>
      <c r="I15" s="47"/>
      <c r="J15" s="42"/>
      <c r="K15" s="42"/>
      <c r="L15" s="42"/>
      <c r="M15" s="42"/>
      <c r="N15" s="42"/>
    </row>
    <row r="16" spans="1:19" s="40" customFormat="1" ht="50.1" hidden="1" customHeight="1">
      <c r="A16" s="15" t="s">
        <v>21</v>
      </c>
      <c r="B16" s="15">
        <f>IF($E16="","",SUBTOTAL(3,$E$9:E16))</f>
        <v>7</v>
      </c>
      <c r="C16" s="15" t="str">
        <f t="shared" si="0"/>
        <v>N02.7</v>
      </c>
      <c r="D16" s="15" t="s">
        <v>327</v>
      </c>
      <c r="E16" s="43" t="s">
        <v>328</v>
      </c>
      <c r="F16" s="47" t="s">
        <v>113</v>
      </c>
      <c r="G16" s="47"/>
      <c r="H16" s="47"/>
      <c r="I16" s="47"/>
      <c r="J16" s="42"/>
      <c r="K16" s="42"/>
      <c r="L16" s="42"/>
      <c r="M16" s="42"/>
      <c r="N16" s="42"/>
    </row>
    <row r="17" spans="1:16" s="40" customFormat="1" ht="33">
      <c r="A17" s="15" t="s">
        <v>21</v>
      </c>
      <c r="B17" s="15">
        <f>IF($E17="","",SUBTOTAL(3,$E$9:E17))</f>
        <v>8</v>
      </c>
      <c r="C17" s="15" t="str">
        <f t="shared" si="0"/>
        <v>N02.8</v>
      </c>
      <c r="D17" s="15" t="s">
        <v>329</v>
      </c>
      <c r="E17" s="43" t="s">
        <v>330</v>
      </c>
      <c r="F17" s="47" t="s">
        <v>113</v>
      </c>
      <c r="G17" s="47"/>
      <c r="H17" s="47"/>
      <c r="I17" s="47"/>
      <c r="J17" s="42"/>
      <c r="K17" s="42"/>
      <c r="L17" s="42"/>
      <c r="M17" s="42"/>
      <c r="N17" s="42"/>
    </row>
    <row r="18" spans="1:16" s="40" customFormat="1" ht="33">
      <c r="A18" s="15" t="s">
        <v>21</v>
      </c>
      <c r="B18" s="15">
        <f>IF($E18="","",SUBTOTAL(3,$E$9:E18))</f>
        <v>9</v>
      </c>
      <c r="C18" s="15" t="str">
        <f t="shared" si="0"/>
        <v>N02.9</v>
      </c>
      <c r="D18" s="15" t="s">
        <v>331</v>
      </c>
      <c r="E18" s="43" t="s">
        <v>332</v>
      </c>
      <c r="F18" s="47" t="s">
        <v>113</v>
      </c>
      <c r="G18" s="47"/>
      <c r="H18" s="47"/>
      <c r="I18" s="47"/>
      <c r="J18" s="42"/>
      <c r="K18" s="42"/>
      <c r="L18" s="42"/>
      <c r="M18" s="42"/>
      <c r="N18" s="42"/>
    </row>
    <row r="19" spans="1:16" s="46" customFormat="1" ht="33">
      <c r="A19" s="15" t="s">
        <v>21</v>
      </c>
      <c r="B19" s="15">
        <f>IF($E19="","",SUBTOTAL(3,$E$9:E19))</f>
        <v>10</v>
      </c>
      <c r="C19" s="15" t="str">
        <f t="shared" si="0"/>
        <v>N02.10</v>
      </c>
      <c r="D19" s="15" t="s">
        <v>333</v>
      </c>
      <c r="E19" s="43" t="s">
        <v>334</v>
      </c>
      <c r="F19" s="49"/>
      <c r="G19" s="49"/>
      <c r="H19" s="49"/>
      <c r="I19" s="49"/>
      <c r="J19" s="45"/>
      <c r="K19" s="45"/>
      <c r="L19" s="45"/>
      <c r="M19" s="45"/>
      <c r="N19" s="45"/>
      <c r="P19" s="40"/>
    </row>
    <row r="20" spans="1:16" s="40" customFormat="1" ht="49.5">
      <c r="A20" s="15" t="s">
        <v>21</v>
      </c>
      <c r="B20" s="15">
        <f>IF($E20="","",SUBTOTAL(3,$E$9:E20))</f>
        <v>11</v>
      </c>
      <c r="C20" s="15" t="str">
        <f t="shared" si="0"/>
        <v>N02.11</v>
      </c>
      <c r="D20" s="15" t="s">
        <v>335</v>
      </c>
      <c r="E20" s="43" t="s">
        <v>336</v>
      </c>
      <c r="F20" s="47" t="s">
        <v>113</v>
      </c>
      <c r="G20" s="47"/>
      <c r="H20" s="47"/>
      <c r="I20" s="47"/>
      <c r="J20" s="42"/>
      <c r="K20" s="42"/>
      <c r="L20" s="42"/>
      <c r="M20" s="42"/>
      <c r="N20" s="42"/>
    </row>
    <row r="21" spans="1:16" s="27" customFormat="1" ht="49.5">
      <c r="A21" s="15" t="s">
        <v>21</v>
      </c>
      <c r="B21" s="15">
        <f>IF($E21="","",SUBTOTAL(3,$E$9:E21))</f>
        <v>12</v>
      </c>
      <c r="C21" s="15" t="str">
        <f t="shared" si="0"/>
        <v>N02.12</v>
      </c>
      <c r="D21" s="15" t="s">
        <v>337</v>
      </c>
      <c r="E21" s="43" t="s">
        <v>338</v>
      </c>
      <c r="F21" s="47" t="s">
        <v>113</v>
      </c>
      <c r="G21" s="47"/>
      <c r="H21" s="47"/>
      <c r="I21" s="47"/>
      <c r="J21" s="5"/>
      <c r="K21" s="5"/>
      <c r="L21" s="5"/>
      <c r="M21" s="5"/>
      <c r="N21" s="5"/>
      <c r="P21" s="40"/>
    </row>
    <row r="22" spans="1:16" s="27" customFormat="1" ht="49.5">
      <c r="A22" s="15" t="s">
        <v>21</v>
      </c>
      <c r="B22" s="15">
        <f>IF($E22="","",SUBTOTAL(3,$E$9:E22))</f>
        <v>13</v>
      </c>
      <c r="C22" s="15" t="str">
        <f t="shared" si="0"/>
        <v>N02.13</v>
      </c>
      <c r="D22" s="15" t="s">
        <v>339</v>
      </c>
      <c r="E22" s="43" t="s">
        <v>340</v>
      </c>
      <c r="F22" s="47" t="s">
        <v>113</v>
      </c>
      <c r="G22" s="47"/>
      <c r="H22" s="47"/>
      <c r="I22" s="47"/>
      <c r="J22" s="5"/>
      <c r="K22" s="5"/>
      <c r="L22" s="5"/>
      <c r="M22" s="5"/>
      <c r="N22" s="5"/>
      <c r="P22" s="40"/>
    </row>
    <row r="23" spans="1:16" s="40" customFormat="1" ht="49.5">
      <c r="A23" s="15" t="s">
        <v>21</v>
      </c>
      <c r="B23" s="15">
        <f>IF($E23="","",SUBTOTAL(3,$E$9:E23))</f>
        <v>14</v>
      </c>
      <c r="C23" s="15" t="str">
        <f t="shared" si="0"/>
        <v>N02.14</v>
      </c>
      <c r="D23" s="15" t="s">
        <v>341</v>
      </c>
      <c r="E23" s="43" t="s">
        <v>342</v>
      </c>
      <c r="F23" s="47" t="s">
        <v>113</v>
      </c>
      <c r="G23" s="47"/>
      <c r="H23" s="47"/>
      <c r="I23" s="47"/>
      <c r="J23" s="42"/>
      <c r="K23" s="42"/>
      <c r="L23" s="42"/>
      <c r="M23" s="42"/>
      <c r="N23" s="42"/>
    </row>
    <row r="24" spans="1:16" s="40" customFormat="1" ht="49.5">
      <c r="A24" s="15" t="s">
        <v>21</v>
      </c>
      <c r="B24" s="15">
        <f>IF($E24="","",SUBTOTAL(3,$E$9:E24))</f>
        <v>15</v>
      </c>
      <c r="C24" s="15" t="str">
        <f t="shared" si="0"/>
        <v>N02.15</v>
      </c>
      <c r="D24" s="15" t="s">
        <v>343</v>
      </c>
      <c r="E24" s="43" t="s">
        <v>344</v>
      </c>
      <c r="F24" s="47" t="s">
        <v>113</v>
      </c>
      <c r="G24" s="47"/>
      <c r="H24" s="47"/>
      <c r="I24" s="47"/>
      <c r="J24" s="42"/>
      <c r="K24" s="42"/>
      <c r="L24" s="42"/>
      <c r="M24" s="42"/>
      <c r="N24" s="42"/>
    </row>
    <row r="25" spans="1:16" s="40" customFormat="1" ht="49.5">
      <c r="A25" s="15" t="s">
        <v>21</v>
      </c>
      <c r="B25" s="15">
        <f>IF($E25="","",SUBTOTAL(3,$E$9:E25))</f>
        <v>16</v>
      </c>
      <c r="C25" s="15" t="str">
        <f t="shared" si="0"/>
        <v>N02.16</v>
      </c>
      <c r="D25" s="15" t="s">
        <v>345</v>
      </c>
      <c r="E25" s="43" t="s">
        <v>346</v>
      </c>
      <c r="F25" s="47" t="s">
        <v>113</v>
      </c>
      <c r="G25" s="47"/>
      <c r="H25" s="47"/>
      <c r="I25" s="47"/>
      <c r="J25" s="42"/>
      <c r="K25" s="42"/>
      <c r="L25" s="42"/>
      <c r="M25" s="42"/>
      <c r="N25" s="42"/>
    </row>
    <row r="26" spans="1:16" s="40" customFormat="1" ht="49.5">
      <c r="A26" s="15" t="s">
        <v>21</v>
      </c>
      <c r="B26" s="15">
        <f>IF($E26="","",SUBTOTAL(3,$E$9:E26))</f>
        <v>17</v>
      </c>
      <c r="C26" s="15" t="str">
        <f t="shared" si="0"/>
        <v>N02.17</v>
      </c>
      <c r="D26" s="15" t="s">
        <v>347</v>
      </c>
      <c r="E26" s="43" t="s">
        <v>348</v>
      </c>
      <c r="F26" s="47" t="s">
        <v>113</v>
      </c>
      <c r="G26" s="47"/>
      <c r="H26" s="47"/>
      <c r="I26" s="47"/>
      <c r="J26" s="42"/>
      <c r="K26" s="42"/>
      <c r="L26" s="42"/>
      <c r="M26" s="42"/>
      <c r="N26" s="42"/>
    </row>
    <row r="27" spans="1:16" s="40" customFormat="1" ht="49.5">
      <c r="A27" s="15" t="s">
        <v>21</v>
      </c>
      <c r="B27" s="15">
        <f>IF($E27="","",SUBTOTAL(3,$E$9:E27))</f>
        <v>18</v>
      </c>
      <c r="C27" s="15" t="str">
        <f t="shared" si="0"/>
        <v>N02.18</v>
      </c>
      <c r="D27" s="15" t="s">
        <v>349</v>
      </c>
      <c r="E27" s="43" t="s">
        <v>350</v>
      </c>
      <c r="F27" s="47" t="s">
        <v>113</v>
      </c>
      <c r="G27" s="47"/>
      <c r="H27" s="47"/>
      <c r="I27" s="47"/>
      <c r="J27" s="42"/>
      <c r="K27" s="42"/>
      <c r="L27" s="42"/>
      <c r="M27" s="42"/>
      <c r="N27" s="42"/>
      <c r="P27" s="91"/>
    </row>
    <row r="28" spans="1:16" s="40" customFormat="1" ht="66">
      <c r="A28" s="15" t="s">
        <v>21</v>
      </c>
      <c r="B28" s="15">
        <f>IF($E28="","",SUBTOTAL(3,$E$9:E28))</f>
        <v>19</v>
      </c>
      <c r="C28" s="15" t="str">
        <f t="shared" si="0"/>
        <v>N02.19</v>
      </c>
      <c r="D28" s="15" t="s">
        <v>351</v>
      </c>
      <c r="E28" s="43" t="s">
        <v>352</v>
      </c>
      <c r="F28" s="47" t="s">
        <v>113</v>
      </c>
      <c r="G28" s="47"/>
      <c r="H28" s="47"/>
      <c r="I28" s="47"/>
      <c r="J28" s="42"/>
      <c r="K28" s="42"/>
      <c r="L28" s="42"/>
      <c r="M28" s="42"/>
      <c r="N28" s="42"/>
    </row>
    <row r="29" spans="1:16" s="40" customFormat="1" ht="66">
      <c r="A29" s="15" t="s">
        <v>21</v>
      </c>
      <c r="B29" s="15">
        <f>IF($E29="","",SUBTOTAL(3,$E$9:E29))</f>
        <v>20</v>
      </c>
      <c r="C29" s="15" t="str">
        <f t="shared" si="0"/>
        <v>N02.20</v>
      </c>
      <c r="D29" s="15" t="s">
        <v>353</v>
      </c>
      <c r="E29" s="43" t="s">
        <v>354</v>
      </c>
      <c r="F29" s="47" t="s">
        <v>113</v>
      </c>
      <c r="G29" s="47"/>
      <c r="H29" s="47"/>
      <c r="I29" s="47"/>
      <c r="J29" s="42"/>
      <c r="K29" s="42"/>
      <c r="L29" s="42"/>
      <c r="M29" s="42"/>
      <c r="N29" s="42"/>
    </row>
    <row r="30" spans="1:16" s="40" customFormat="1" ht="82.5">
      <c r="A30" s="15" t="s">
        <v>21</v>
      </c>
      <c r="B30" s="15">
        <f>IF($E30="","",SUBTOTAL(3,$E$9:E30))</f>
        <v>21</v>
      </c>
      <c r="C30" s="15" t="str">
        <f t="shared" si="0"/>
        <v>N02.21</v>
      </c>
      <c r="D30" s="15" t="s">
        <v>355</v>
      </c>
      <c r="E30" s="43" t="s">
        <v>356</v>
      </c>
      <c r="F30" s="47" t="s">
        <v>113</v>
      </c>
      <c r="G30" s="47"/>
      <c r="H30" s="47"/>
      <c r="I30" s="47"/>
      <c r="J30" s="42"/>
      <c r="K30" s="42"/>
      <c r="L30" s="42"/>
      <c r="M30" s="42"/>
      <c r="N30" s="42"/>
    </row>
    <row r="31" spans="1:16" s="40" customFormat="1" ht="66">
      <c r="A31" s="15" t="s">
        <v>21</v>
      </c>
      <c r="B31" s="15">
        <f>IF($E31="","",SUBTOTAL(3,$E$9:E31))</f>
        <v>22</v>
      </c>
      <c r="C31" s="15" t="str">
        <f t="shared" si="0"/>
        <v>N02.22</v>
      </c>
      <c r="D31" s="15" t="s">
        <v>357</v>
      </c>
      <c r="E31" s="43" t="s">
        <v>358</v>
      </c>
      <c r="F31" s="47" t="s">
        <v>113</v>
      </c>
      <c r="G31" s="47"/>
      <c r="H31" s="47"/>
      <c r="I31" s="47"/>
      <c r="J31" s="42"/>
      <c r="K31" s="42"/>
      <c r="L31" s="42"/>
      <c r="M31" s="42"/>
      <c r="N31" s="42"/>
    </row>
    <row r="32" spans="1:16" s="40" customFormat="1" ht="16.5">
      <c r="B32" s="13" t="s">
        <v>32</v>
      </c>
      <c r="C32" s="22" t="s">
        <v>33</v>
      </c>
      <c r="D32" s="22"/>
      <c r="E32" s="41"/>
      <c r="F32" s="22"/>
      <c r="G32" s="22"/>
      <c r="H32" s="22"/>
      <c r="I32" s="22"/>
      <c r="J32" s="42"/>
      <c r="K32" s="42"/>
      <c r="L32" s="42"/>
      <c r="M32" s="42"/>
      <c r="N32" s="42"/>
    </row>
    <row r="33" spans="1:16" s="40" customFormat="1" ht="16.5">
      <c r="A33" s="40" t="s">
        <v>32</v>
      </c>
      <c r="B33" s="15">
        <f>IF($E33="","",SUBTOTAL(3,$E$9:E33))</f>
        <v>23</v>
      </c>
      <c r="C33" s="15" t="str">
        <f t="shared" ref="C33:C41" si="1">A33&amp;"."&amp;B33</f>
        <v>N03.23</v>
      </c>
      <c r="D33" s="15" t="s">
        <v>363</v>
      </c>
      <c r="E33" s="43" t="s">
        <v>128</v>
      </c>
      <c r="F33" s="47" t="s">
        <v>243</v>
      </c>
      <c r="G33" s="47"/>
      <c r="H33" s="47"/>
      <c r="I33" s="47"/>
      <c r="J33" s="42"/>
      <c r="K33" s="42"/>
      <c r="L33" s="42"/>
      <c r="M33" s="42"/>
      <c r="N33" s="42"/>
    </row>
    <row r="34" spans="1:16" s="40" customFormat="1" ht="16.5">
      <c r="A34" s="40" t="s">
        <v>32</v>
      </c>
      <c r="B34" s="15">
        <f>IF($E34="","",SUBTOTAL(3,$E$9:E34))</f>
        <v>24</v>
      </c>
      <c r="C34" s="15" t="str">
        <f t="shared" si="1"/>
        <v>N03.24</v>
      </c>
      <c r="D34" s="15" t="s">
        <v>364</v>
      </c>
      <c r="E34" s="43" t="s">
        <v>38</v>
      </c>
      <c r="F34" s="47" t="s">
        <v>3</v>
      </c>
      <c r="G34" s="47"/>
      <c r="H34" s="47"/>
      <c r="I34" s="47"/>
      <c r="J34" s="42"/>
      <c r="K34" s="42"/>
      <c r="L34" s="42"/>
      <c r="M34" s="42"/>
      <c r="N34" s="42"/>
    </row>
    <row r="35" spans="1:16" s="40" customFormat="1" ht="16.5">
      <c r="A35" s="40" t="s">
        <v>32</v>
      </c>
      <c r="B35" s="15">
        <f>IF($E35="","",SUBTOTAL(3,$E$9:E35))</f>
        <v>25</v>
      </c>
      <c r="C35" s="15" t="str">
        <f t="shared" si="1"/>
        <v>N03.25</v>
      </c>
      <c r="D35" s="15" t="s">
        <v>365</v>
      </c>
      <c r="E35" s="43" t="s">
        <v>39</v>
      </c>
      <c r="F35" s="47" t="s">
        <v>3</v>
      </c>
      <c r="G35" s="47"/>
      <c r="H35" s="47"/>
      <c r="I35" s="47"/>
      <c r="J35" s="42"/>
      <c r="K35" s="42"/>
      <c r="L35" s="42"/>
      <c r="M35" s="42"/>
      <c r="N35" s="42"/>
    </row>
    <row r="36" spans="1:16" s="40" customFormat="1" ht="16.5">
      <c r="A36" s="40" t="s">
        <v>32</v>
      </c>
      <c r="B36" s="15">
        <f>IF($E36="","",SUBTOTAL(3,$E$9:E36))</f>
        <v>26</v>
      </c>
      <c r="C36" s="15" t="str">
        <f t="shared" si="1"/>
        <v>N03.26</v>
      </c>
      <c r="D36" s="15" t="s">
        <v>366</v>
      </c>
      <c r="E36" s="43" t="s">
        <v>40</v>
      </c>
      <c r="F36" s="47" t="s">
        <v>3</v>
      </c>
      <c r="G36" s="47"/>
      <c r="H36" s="47"/>
      <c r="I36" s="47"/>
      <c r="J36" s="42"/>
      <c r="K36" s="42"/>
      <c r="L36" s="42"/>
      <c r="M36" s="42"/>
      <c r="N36" s="42"/>
    </row>
    <row r="37" spans="1:16" s="40" customFormat="1" ht="16.5">
      <c r="A37" s="40" t="s">
        <v>32</v>
      </c>
      <c r="B37" s="15">
        <f>IF($E37="","",SUBTOTAL(3,$E$9:E37))</f>
        <v>27</v>
      </c>
      <c r="C37" s="15" t="str">
        <f t="shared" si="1"/>
        <v>N03.27</v>
      </c>
      <c r="D37" s="15" t="s">
        <v>367</v>
      </c>
      <c r="E37" s="43" t="s">
        <v>41</v>
      </c>
      <c r="F37" s="47" t="s">
        <v>3</v>
      </c>
      <c r="G37" s="47"/>
      <c r="H37" s="47"/>
      <c r="I37" s="47"/>
      <c r="J37" s="42"/>
      <c r="K37" s="42"/>
      <c r="L37" s="42"/>
      <c r="M37" s="42"/>
      <c r="N37" s="42"/>
    </row>
    <row r="38" spans="1:16" s="40" customFormat="1" ht="16.5">
      <c r="A38" s="40" t="s">
        <v>32</v>
      </c>
      <c r="B38" s="15">
        <f>IF($E38="","",SUBTOTAL(3,$E$9:E38))</f>
        <v>28</v>
      </c>
      <c r="C38" s="15" t="str">
        <f t="shared" si="1"/>
        <v>N03.28</v>
      </c>
      <c r="D38" s="15" t="s">
        <v>368</v>
      </c>
      <c r="E38" s="43" t="s">
        <v>132</v>
      </c>
      <c r="F38" s="47" t="s">
        <v>3</v>
      </c>
      <c r="G38" s="47"/>
      <c r="H38" s="47"/>
      <c r="I38" s="47"/>
      <c r="J38" s="42"/>
      <c r="K38" s="42"/>
      <c r="L38" s="42"/>
      <c r="M38" s="42"/>
      <c r="N38" s="42"/>
    </row>
    <row r="39" spans="1:16" s="40" customFormat="1" ht="33">
      <c r="A39" s="40" t="s">
        <v>32</v>
      </c>
      <c r="B39" s="15">
        <f>IF($E39="","",SUBTOTAL(3,$E$9:E39))</f>
        <v>29</v>
      </c>
      <c r="C39" s="15" t="str">
        <f t="shared" si="1"/>
        <v>N03.29</v>
      </c>
      <c r="D39" s="15" t="s">
        <v>369</v>
      </c>
      <c r="E39" s="43" t="s">
        <v>42</v>
      </c>
      <c r="F39" s="47" t="s">
        <v>3</v>
      </c>
      <c r="G39" s="47"/>
      <c r="H39" s="47"/>
      <c r="I39" s="47"/>
      <c r="J39" s="42"/>
      <c r="K39" s="42"/>
      <c r="L39" s="42"/>
      <c r="M39" s="42"/>
      <c r="N39" s="42"/>
    </row>
    <row r="40" spans="1:16" s="40" customFormat="1" ht="66">
      <c r="A40" s="40" t="s">
        <v>32</v>
      </c>
      <c r="B40" s="15">
        <f>IF($E40="","",SUBTOTAL(3,$E$9:E40))</f>
        <v>30</v>
      </c>
      <c r="C40" s="15" t="str">
        <f t="shared" si="1"/>
        <v>N03.30</v>
      </c>
      <c r="D40" s="15" t="s">
        <v>370</v>
      </c>
      <c r="E40" s="43" t="s">
        <v>43</v>
      </c>
      <c r="F40" s="47" t="s">
        <v>3</v>
      </c>
      <c r="G40" s="47"/>
      <c r="H40" s="47"/>
      <c r="I40" s="47"/>
      <c r="J40" s="42"/>
      <c r="K40" s="42"/>
      <c r="L40" s="42"/>
      <c r="M40" s="42"/>
      <c r="N40" s="42"/>
    </row>
    <row r="41" spans="1:16" s="40" customFormat="1" ht="16.5">
      <c r="A41" s="40" t="s">
        <v>32</v>
      </c>
      <c r="B41" s="15">
        <f>IF($E41="","",SUBTOTAL(3,$E$9:E41))</f>
        <v>31</v>
      </c>
      <c r="C41" s="15" t="str">
        <f t="shared" si="1"/>
        <v>N03.31</v>
      </c>
      <c r="D41" s="15" t="s">
        <v>371</v>
      </c>
      <c r="E41" s="43" t="s">
        <v>44</v>
      </c>
      <c r="F41" s="47" t="s">
        <v>5</v>
      </c>
      <c r="G41" s="47"/>
      <c r="H41" s="47"/>
      <c r="I41" s="47"/>
      <c r="J41" s="42"/>
      <c r="K41" s="42"/>
      <c r="L41" s="42"/>
      <c r="M41" s="42"/>
      <c r="N41" s="42"/>
      <c r="P41" s="91"/>
    </row>
    <row r="42" spans="1:16" s="40" customFormat="1" ht="16.5">
      <c r="B42" s="13" t="s">
        <v>45</v>
      </c>
      <c r="C42" s="22" t="s">
        <v>46</v>
      </c>
      <c r="D42" s="22"/>
      <c r="E42" s="41"/>
      <c r="F42" s="22"/>
      <c r="G42" s="22"/>
      <c r="H42" s="22"/>
      <c r="I42" s="22"/>
      <c r="J42" s="42"/>
      <c r="K42" s="42"/>
      <c r="L42" s="42"/>
      <c r="M42" s="42"/>
      <c r="N42" s="42"/>
    </row>
    <row r="43" spans="1:16" s="40" customFormat="1" ht="49.5">
      <c r="A43" s="40" t="s">
        <v>45</v>
      </c>
      <c r="B43" s="15">
        <f>IF($E43="","",SUBTOTAL(3,$E$9:E43))</f>
        <v>32</v>
      </c>
      <c r="C43" s="15" t="str">
        <f>A43&amp;"."&amp;B43</f>
        <v>N04.32</v>
      </c>
      <c r="D43" s="15" t="s">
        <v>372</v>
      </c>
      <c r="E43" s="43" t="s">
        <v>47</v>
      </c>
      <c r="F43" s="47" t="s">
        <v>3</v>
      </c>
      <c r="G43" s="47"/>
      <c r="H43" s="47"/>
      <c r="I43" s="47"/>
      <c r="J43" s="42"/>
      <c r="K43" s="42"/>
      <c r="L43" s="42"/>
      <c r="M43" s="42"/>
      <c r="N43" s="42"/>
    </row>
    <row r="44" spans="1:16" s="40" customFormat="1" ht="33">
      <c r="A44" s="40" t="s">
        <v>45</v>
      </c>
      <c r="B44" s="15">
        <f>IF($E44="","",SUBTOTAL(3,$E$9:E44))</f>
        <v>33</v>
      </c>
      <c r="C44" s="15" t="str">
        <f>A44&amp;"."&amp;B44</f>
        <v>N04.33</v>
      </c>
      <c r="D44" s="15" t="s">
        <v>373</v>
      </c>
      <c r="E44" s="43" t="s">
        <v>131</v>
      </c>
      <c r="F44" s="47" t="s">
        <v>3</v>
      </c>
      <c r="G44" s="47"/>
      <c r="H44" s="47"/>
      <c r="I44" s="47"/>
      <c r="J44" s="42"/>
      <c r="K44" s="42"/>
      <c r="L44" s="42"/>
      <c r="M44" s="42"/>
      <c r="N44" s="42"/>
      <c r="P44" s="92" t="s">
        <v>770</v>
      </c>
    </row>
    <row r="45" spans="1:16" s="40" customFormat="1" ht="16.5">
      <c r="A45" s="40" t="s">
        <v>45</v>
      </c>
      <c r="B45" s="15">
        <f>IF($E45="","",SUBTOTAL(3,$E$9:E45))</f>
        <v>34</v>
      </c>
      <c r="C45" s="15" t="str">
        <f>A45&amp;"."&amp;B45</f>
        <v>N04.34</v>
      </c>
      <c r="D45" s="15" t="s">
        <v>374</v>
      </c>
      <c r="E45" s="43" t="s">
        <v>48</v>
      </c>
      <c r="F45" s="47" t="s">
        <v>5</v>
      </c>
      <c r="G45" s="47"/>
      <c r="H45" s="47"/>
      <c r="I45" s="47"/>
      <c r="J45" s="42"/>
      <c r="K45" s="42"/>
      <c r="L45" s="42"/>
      <c r="M45" s="42"/>
      <c r="N45" s="42"/>
    </row>
    <row r="46" spans="1:16" s="40" customFormat="1" ht="33">
      <c r="A46" s="40" t="s">
        <v>45</v>
      </c>
      <c r="B46" s="15">
        <f>IF($E46="","",SUBTOTAL(3,$E$9:E46))</f>
        <v>35</v>
      </c>
      <c r="C46" s="15" t="str">
        <f>A46&amp;"."&amp;B46</f>
        <v>N04.35</v>
      </c>
      <c r="D46" s="15" t="s">
        <v>375</v>
      </c>
      <c r="E46" s="43" t="s">
        <v>49</v>
      </c>
      <c r="F46" s="47" t="s">
        <v>114</v>
      </c>
      <c r="G46" s="47"/>
      <c r="H46" s="47"/>
      <c r="I46" s="47"/>
      <c r="J46" s="42"/>
      <c r="K46" s="42"/>
      <c r="L46" s="42"/>
      <c r="M46" s="42"/>
      <c r="N46" s="42"/>
    </row>
    <row r="47" spans="1:16" s="40" customFormat="1" ht="33">
      <c r="A47" s="40" t="s">
        <v>45</v>
      </c>
      <c r="B47" s="15">
        <f>IF($E47="","",SUBTOTAL(3,$E$9:E47))</f>
        <v>36</v>
      </c>
      <c r="C47" s="15" t="str">
        <f>A47&amp;"."&amp;B47</f>
        <v>N04.36</v>
      </c>
      <c r="D47" s="15" t="s">
        <v>376</v>
      </c>
      <c r="E47" s="43" t="s">
        <v>50</v>
      </c>
      <c r="F47" s="47" t="s">
        <v>114</v>
      </c>
      <c r="G47" s="47"/>
      <c r="H47" s="47"/>
      <c r="I47" s="47"/>
      <c r="J47" s="42"/>
      <c r="K47" s="42"/>
      <c r="L47" s="42"/>
      <c r="M47" s="42"/>
      <c r="N47" s="42"/>
    </row>
    <row r="48" spans="1:16" s="40" customFormat="1" ht="33">
      <c r="A48" s="40" t="s">
        <v>45</v>
      </c>
      <c r="B48" s="15">
        <f>IF($E48="","",SUBTOTAL(3,$E$9:E48))</f>
        <v>37</v>
      </c>
      <c r="C48" s="15" t="str">
        <f t="shared" ref="C48:C53" si="2">A48&amp;"."&amp;B48</f>
        <v>N04.37</v>
      </c>
      <c r="D48" s="15" t="s">
        <v>377</v>
      </c>
      <c r="E48" s="43" t="s">
        <v>51</v>
      </c>
      <c r="F48" s="47" t="s">
        <v>3</v>
      </c>
      <c r="G48" s="47"/>
      <c r="H48" s="47"/>
      <c r="I48" s="47"/>
      <c r="J48" s="42"/>
      <c r="K48" s="42"/>
      <c r="L48" s="42"/>
      <c r="M48" s="42"/>
      <c r="N48" s="42"/>
    </row>
    <row r="49" spans="1:16" s="40" customFormat="1" ht="33">
      <c r="A49" s="40" t="s">
        <v>45</v>
      </c>
      <c r="B49" s="15">
        <f>IF($E49="","",SUBTOTAL(3,$E$9:E49))</f>
        <v>38</v>
      </c>
      <c r="C49" s="15" t="str">
        <f t="shared" si="2"/>
        <v>N04.38</v>
      </c>
      <c r="D49" s="15" t="s">
        <v>378</v>
      </c>
      <c r="E49" s="43" t="s">
        <v>52</v>
      </c>
      <c r="F49" s="47" t="s">
        <v>3</v>
      </c>
      <c r="G49" s="47"/>
      <c r="H49" s="47"/>
      <c r="I49" s="47"/>
      <c r="J49" s="42"/>
      <c r="K49" s="42"/>
      <c r="L49" s="42"/>
      <c r="M49" s="42"/>
      <c r="N49" s="42"/>
    </row>
    <row r="50" spans="1:16" s="40" customFormat="1" ht="49.5">
      <c r="A50" s="40" t="s">
        <v>45</v>
      </c>
      <c r="B50" s="15">
        <f>IF($E50="","",SUBTOTAL(3,$E$9:E50))</f>
        <v>39</v>
      </c>
      <c r="C50" s="15" t="str">
        <f t="shared" si="2"/>
        <v>N04.39</v>
      </c>
      <c r="D50" s="15" t="s">
        <v>379</v>
      </c>
      <c r="E50" s="43" t="s">
        <v>53</v>
      </c>
      <c r="F50" s="47" t="s">
        <v>3</v>
      </c>
      <c r="G50" s="47"/>
      <c r="H50" s="47"/>
      <c r="I50" s="47"/>
      <c r="J50" s="42"/>
      <c r="K50" s="42"/>
      <c r="L50" s="42"/>
      <c r="M50" s="42"/>
      <c r="N50" s="42"/>
    </row>
    <row r="51" spans="1:16" s="40" customFormat="1" ht="16.5">
      <c r="A51" s="40" t="s">
        <v>45</v>
      </c>
      <c r="B51" s="15">
        <f>IF($E51="","",SUBTOTAL(3,$E$9:E51))</f>
        <v>40</v>
      </c>
      <c r="C51" s="15" t="str">
        <f t="shared" si="2"/>
        <v>N04.40</v>
      </c>
      <c r="D51" s="15" t="s">
        <v>380</v>
      </c>
      <c r="E51" s="43" t="s">
        <v>54</v>
      </c>
      <c r="F51" s="47" t="s">
        <v>3</v>
      </c>
      <c r="G51" s="47"/>
      <c r="H51" s="47"/>
      <c r="I51" s="47"/>
      <c r="J51" s="42"/>
      <c r="K51" s="42"/>
      <c r="L51" s="42"/>
      <c r="M51" s="42"/>
      <c r="N51" s="42"/>
    </row>
    <row r="52" spans="1:16" s="40" customFormat="1" ht="33">
      <c r="A52" s="40" t="s">
        <v>45</v>
      </c>
      <c r="B52" s="15">
        <f>IF($E52="","",SUBTOTAL(3,$E$9:E52))</f>
        <v>41</v>
      </c>
      <c r="C52" s="15" t="str">
        <f t="shared" si="2"/>
        <v>N04.41</v>
      </c>
      <c r="D52" s="15" t="s">
        <v>381</v>
      </c>
      <c r="E52" s="43" t="s">
        <v>55</v>
      </c>
      <c r="F52" s="47" t="s">
        <v>3</v>
      </c>
      <c r="G52" s="47"/>
      <c r="H52" s="47"/>
      <c r="I52" s="47"/>
      <c r="J52" s="42"/>
      <c r="K52" s="42"/>
      <c r="L52" s="42"/>
      <c r="M52" s="42"/>
      <c r="N52" s="42"/>
    </row>
    <row r="53" spans="1:16" s="40" customFormat="1" ht="16.5">
      <c r="A53" s="40" t="s">
        <v>45</v>
      </c>
      <c r="B53" s="15">
        <f>IF($E53="","",SUBTOTAL(3,$E$9:E53))</f>
        <v>42</v>
      </c>
      <c r="C53" s="15" t="str">
        <f t="shared" si="2"/>
        <v>N04.42</v>
      </c>
      <c r="D53" s="15" t="s">
        <v>382</v>
      </c>
      <c r="E53" s="43" t="s">
        <v>56</v>
      </c>
      <c r="F53" s="47" t="s">
        <v>3</v>
      </c>
      <c r="G53" s="47"/>
      <c r="H53" s="47"/>
      <c r="I53" s="47"/>
      <c r="J53" s="42"/>
      <c r="K53" s="42"/>
      <c r="L53" s="42"/>
      <c r="M53" s="42"/>
      <c r="N53" s="42"/>
    </row>
    <row r="54" spans="1:16" s="40" customFormat="1" ht="16.5">
      <c r="B54" s="13" t="s">
        <v>58</v>
      </c>
      <c r="C54" s="24" t="s">
        <v>59</v>
      </c>
      <c r="D54" s="24"/>
      <c r="E54" s="50"/>
      <c r="F54" s="22"/>
      <c r="G54" s="22"/>
      <c r="H54" s="22"/>
      <c r="I54" s="22"/>
      <c r="J54" s="42"/>
      <c r="K54" s="42"/>
      <c r="L54" s="42"/>
      <c r="M54" s="42"/>
      <c r="N54" s="42"/>
    </row>
    <row r="55" spans="1:16" s="40" customFormat="1" ht="33">
      <c r="A55" s="40" t="s">
        <v>58</v>
      </c>
      <c r="B55" s="15">
        <f>IF($E55="","",SUBTOTAL(3,$E$9:E55))</f>
        <v>43</v>
      </c>
      <c r="C55" s="15" t="str">
        <f>A55&amp;"."&amp;B55</f>
        <v>N05.43</v>
      </c>
      <c r="D55" s="15" t="s">
        <v>384</v>
      </c>
      <c r="E55" s="43" t="s">
        <v>60</v>
      </c>
      <c r="F55" s="47" t="s">
        <v>3</v>
      </c>
      <c r="G55" s="47"/>
      <c r="H55" s="47"/>
      <c r="I55" s="47"/>
      <c r="J55" s="42"/>
      <c r="K55" s="42"/>
      <c r="L55" s="42"/>
      <c r="M55" s="42"/>
      <c r="N55" s="42"/>
    </row>
    <row r="56" spans="1:16" s="40" customFormat="1" ht="33">
      <c r="A56" s="40" t="s">
        <v>58</v>
      </c>
      <c r="B56" s="15">
        <f>IF($E56="","",SUBTOTAL(3,$E$9:E56))</f>
        <v>44</v>
      </c>
      <c r="C56" s="15" t="str">
        <f>A56&amp;"."&amp;B56</f>
        <v>N05.44</v>
      </c>
      <c r="D56" s="15" t="s">
        <v>385</v>
      </c>
      <c r="E56" s="43" t="s">
        <v>193</v>
      </c>
      <c r="F56" s="47" t="s">
        <v>3</v>
      </c>
      <c r="G56" s="47"/>
      <c r="H56" s="47"/>
      <c r="I56" s="47"/>
      <c r="J56" s="42"/>
      <c r="K56" s="42"/>
      <c r="L56" s="42"/>
      <c r="M56" s="42"/>
      <c r="N56" s="42"/>
    </row>
    <row r="57" spans="1:16" s="40" customFormat="1" ht="33">
      <c r="A57" s="40" t="s">
        <v>58</v>
      </c>
      <c r="B57" s="15">
        <f>IF($E57="","",SUBTOTAL(3,$E$9:E57))</f>
        <v>45</v>
      </c>
      <c r="C57" s="15" t="str">
        <f>A57&amp;"."&amp;B57</f>
        <v>N05.45</v>
      </c>
      <c r="D57" s="15" t="s">
        <v>386</v>
      </c>
      <c r="E57" s="43" t="s">
        <v>238</v>
      </c>
      <c r="F57" s="47" t="s">
        <v>3</v>
      </c>
      <c r="G57" s="47"/>
      <c r="H57" s="47"/>
      <c r="I57" s="47"/>
      <c r="J57" s="42"/>
      <c r="K57" s="42"/>
      <c r="L57" s="42"/>
      <c r="M57" s="42"/>
      <c r="N57" s="42"/>
    </row>
    <row r="58" spans="1:16" s="40" customFormat="1" ht="33">
      <c r="A58" s="40" t="s">
        <v>58</v>
      </c>
      <c r="B58" s="15">
        <f>IF($E58="","",SUBTOTAL(3,$E$9:E58))</f>
        <v>46</v>
      </c>
      <c r="C58" s="15" t="str">
        <f>A58&amp;"."&amp;B58</f>
        <v>N05.46</v>
      </c>
      <c r="D58" s="15" t="s">
        <v>387</v>
      </c>
      <c r="E58" s="43" t="s">
        <v>61</v>
      </c>
      <c r="F58" s="47" t="s">
        <v>3</v>
      </c>
      <c r="G58" s="47"/>
      <c r="H58" s="47"/>
      <c r="I58" s="47"/>
      <c r="J58" s="42"/>
      <c r="K58" s="42"/>
      <c r="L58" s="42"/>
      <c r="M58" s="42"/>
      <c r="N58" s="42"/>
    </row>
    <row r="59" spans="1:16" s="40" customFormat="1" ht="16.5">
      <c r="B59" s="13" t="s">
        <v>62</v>
      </c>
      <c r="C59" s="24" t="s">
        <v>63</v>
      </c>
      <c r="D59" s="24"/>
      <c r="E59" s="50"/>
      <c r="F59" s="22"/>
      <c r="G59" s="22"/>
      <c r="H59" s="22"/>
      <c r="I59" s="22"/>
      <c r="J59" s="42"/>
      <c r="K59" s="42"/>
      <c r="L59" s="42"/>
      <c r="M59" s="42"/>
      <c r="N59" s="42"/>
    </row>
    <row r="60" spans="1:16" s="40" customFormat="1" ht="16.5">
      <c r="A60" s="40" t="s">
        <v>45</v>
      </c>
      <c r="B60" s="15">
        <f>IF($E60="","",SUBTOTAL(3,$E$9:E60))</f>
        <v>47</v>
      </c>
      <c r="C60" s="15" t="str">
        <f t="shared" ref="C60:C123" si="3">A60&amp;"."&amp;B60</f>
        <v>N04.47</v>
      </c>
      <c r="D60" s="15" t="s">
        <v>388</v>
      </c>
      <c r="E60" s="43" t="s">
        <v>64</v>
      </c>
      <c r="F60" s="47" t="s">
        <v>115</v>
      </c>
      <c r="G60" s="47"/>
      <c r="H60" s="47"/>
      <c r="I60" s="47"/>
      <c r="J60" s="42"/>
      <c r="K60" s="42"/>
      <c r="L60" s="42"/>
      <c r="M60" s="42"/>
      <c r="N60" s="42"/>
    </row>
    <row r="61" spans="1:16" s="40" customFormat="1" ht="16.5">
      <c r="A61" s="40" t="s">
        <v>45</v>
      </c>
      <c r="B61" s="15">
        <f>IF($E61="","",SUBTOTAL(3,$E$9:E61))</f>
        <v>48</v>
      </c>
      <c r="C61" s="15" t="str">
        <f t="shared" si="3"/>
        <v>N04.48</v>
      </c>
      <c r="D61" s="15" t="s">
        <v>389</v>
      </c>
      <c r="E61" s="43" t="s">
        <v>65</v>
      </c>
      <c r="F61" s="47" t="s">
        <v>115</v>
      </c>
      <c r="G61" s="47"/>
      <c r="H61" s="47"/>
      <c r="I61" s="47"/>
      <c r="J61" s="42"/>
      <c r="K61" s="42"/>
      <c r="L61" s="42"/>
      <c r="M61" s="42"/>
      <c r="N61" s="42"/>
    </row>
    <row r="62" spans="1:16" s="40" customFormat="1" ht="49.5">
      <c r="A62" s="40" t="s">
        <v>45</v>
      </c>
      <c r="B62" s="15">
        <f>IF($E62="","",SUBTOTAL(3,$E$9:E62))</f>
        <v>49</v>
      </c>
      <c r="C62" s="15" t="str">
        <f t="shared" si="3"/>
        <v>N04.49</v>
      </c>
      <c r="D62" s="15" t="s">
        <v>390</v>
      </c>
      <c r="E62" s="43" t="s">
        <v>66</v>
      </c>
      <c r="F62" s="47" t="s">
        <v>115</v>
      </c>
      <c r="G62" s="47"/>
      <c r="H62" s="47"/>
      <c r="I62" s="47"/>
      <c r="J62" s="42"/>
      <c r="K62" s="42"/>
      <c r="L62" s="42"/>
      <c r="M62" s="42"/>
      <c r="N62" s="42"/>
      <c r="P62" s="92" t="s">
        <v>771</v>
      </c>
    </row>
    <row r="63" spans="1:16" s="40" customFormat="1" ht="33">
      <c r="A63" s="40" t="s">
        <v>45</v>
      </c>
      <c r="B63" s="15">
        <f>IF($E63="","",SUBTOTAL(3,$E$9:E63))</f>
        <v>50</v>
      </c>
      <c r="C63" s="15" t="str">
        <f t="shared" si="3"/>
        <v>N04.50</v>
      </c>
      <c r="D63" s="15" t="s">
        <v>391</v>
      </c>
      <c r="E63" s="43" t="s">
        <v>67</v>
      </c>
      <c r="F63" s="47" t="s">
        <v>115</v>
      </c>
      <c r="G63" s="47"/>
      <c r="H63" s="47"/>
      <c r="I63" s="47"/>
      <c r="J63" s="42"/>
      <c r="K63" s="42"/>
      <c r="L63" s="42"/>
      <c r="M63" s="42"/>
      <c r="N63" s="42"/>
      <c r="P63" s="92" t="s">
        <v>772</v>
      </c>
    </row>
    <row r="64" spans="1:16" s="40" customFormat="1" ht="16.5">
      <c r="A64" s="40" t="s">
        <v>45</v>
      </c>
      <c r="B64" s="15">
        <f>IF($E64="","",SUBTOTAL(3,$E$9:E64))</f>
        <v>51</v>
      </c>
      <c r="C64" s="15" t="str">
        <f t="shared" si="3"/>
        <v>N04.51</v>
      </c>
      <c r="D64" s="15" t="s">
        <v>392</v>
      </c>
      <c r="E64" s="43" t="s">
        <v>68</v>
      </c>
      <c r="F64" s="47" t="s">
        <v>115</v>
      </c>
      <c r="G64" s="47"/>
      <c r="H64" s="47"/>
      <c r="I64" s="47"/>
      <c r="J64" s="42"/>
      <c r="K64" s="42"/>
      <c r="L64" s="42"/>
      <c r="M64" s="42"/>
      <c r="N64" s="42"/>
    </row>
    <row r="65" spans="1:16" s="40" customFormat="1" ht="49.5">
      <c r="A65" s="40" t="s">
        <v>45</v>
      </c>
      <c r="B65" s="15">
        <f>IF($E65="","",SUBTOTAL(3,$E$9:E65))</f>
        <v>52</v>
      </c>
      <c r="C65" s="15" t="str">
        <f t="shared" si="3"/>
        <v>N04.52</v>
      </c>
      <c r="D65" s="15" t="s">
        <v>393</v>
      </c>
      <c r="E65" s="43" t="s">
        <v>69</v>
      </c>
      <c r="F65" s="47" t="s">
        <v>115</v>
      </c>
      <c r="G65" s="47"/>
      <c r="H65" s="47"/>
      <c r="I65" s="47"/>
      <c r="J65" s="42"/>
      <c r="K65" s="42"/>
      <c r="L65" s="42"/>
      <c r="M65" s="42"/>
      <c r="N65" s="42"/>
    </row>
    <row r="66" spans="1:16" s="40" customFormat="1" ht="33">
      <c r="A66" s="40" t="s">
        <v>45</v>
      </c>
      <c r="B66" s="15">
        <v>2</v>
      </c>
      <c r="C66" s="15" t="str">
        <f t="shared" si="3"/>
        <v>N04.2</v>
      </c>
      <c r="D66" s="15" t="s">
        <v>394</v>
      </c>
      <c r="E66" s="43" t="s">
        <v>70</v>
      </c>
      <c r="F66" s="47" t="s">
        <v>115</v>
      </c>
      <c r="G66" s="47" t="s">
        <v>946</v>
      </c>
      <c r="H66" s="47">
        <v>2</v>
      </c>
      <c r="I66" s="47" t="s">
        <v>947</v>
      </c>
      <c r="J66" s="42" t="s">
        <v>917</v>
      </c>
      <c r="K66" s="42"/>
      <c r="L66" s="42"/>
      <c r="M66" s="72" t="s">
        <v>912</v>
      </c>
      <c r="N66" s="42"/>
    </row>
    <row r="67" spans="1:16" s="40" customFormat="1" ht="33">
      <c r="A67" s="40" t="s">
        <v>45</v>
      </c>
      <c r="B67" s="15">
        <v>3</v>
      </c>
      <c r="C67" s="15" t="str">
        <f t="shared" si="3"/>
        <v>N04.3</v>
      </c>
      <c r="D67" s="15" t="s">
        <v>395</v>
      </c>
      <c r="E67" s="43" t="s">
        <v>71</v>
      </c>
      <c r="F67" s="47" t="s">
        <v>116</v>
      </c>
      <c r="G67" s="47">
        <v>50</v>
      </c>
      <c r="H67" s="47">
        <v>600</v>
      </c>
      <c r="I67" s="47" t="s">
        <v>948</v>
      </c>
      <c r="J67" s="42" t="s">
        <v>949</v>
      </c>
      <c r="K67" s="42"/>
      <c r="L67" s="42"/>
      <c r="M67" s="72" t="s">
        <v>912</v>
      </c>
      <c r="N67" s="42"/>
    </row>
    <row r="68" spans="1:16" s="40" customFormat="1" ht="16.5">
      <c r="A68" s="40" t="s">
        <v>45</v>
      </c>
      <c r="B68" s="15">
        <f>IF($E68="","",SUBTOTAL(3,$E$9:E68))</f>
        <v>55</v>
      </c>
      <c r="C68" s="15" t="str">
        <f t="shared" si="3"/>
        <v>N04.55</v>
      </c>
      <c r="D68" s="15" t="s">
        <v>396</v>
      </c>
      <c r="E68" s="43" t="s">
        <v>72</v>
      </c>
      <c r="F68" s="47" t="s">
        <v>114</v>
      </c>
      <c r="G68" s="47"/>
      <c r="H68" s="47"/>
      <c r="I68" s="47"/>
      <c r="J68" s="42"/>
      <c r="K68" s="42"/>
      <c r="L68" s="42"/>
      <c r="M68" s="42"/>
      <c r="N68" s="42"/>
    </row>
    <row r="69" spans="1:16" s="40" customFormat="1" ht="16.5">
      <c r="B69" s="13" t="s">
        <v>73</v>
      </c>
      <c r="C69" s="24" t="s">
        <v>74</v>
      </c>
      <c r="D69" s="24"/>
      <c r="E69" s="50"/>
      <c r="F69" s="22"/>
      <c r="G69" s="22"/>
      <c r="H69" s="22"/>
      <c r="I69" s="22"/>
      <c r="J69" s="42"/>
      <c r="K69" s="42"/>
      <c r="L69" s="42"/>
      <c r="M69" s="42"/>
      <c r="N69" s="42"/>
    </row>
    <row r="70" spans="1:16" s="40" customFormat="1" ht="33">
      <c r="A70" s="40" t="s">
        <v>45</v>
      </c>
      <c r="B70" s="15">
        <v>4</v>
      </c>
      <c r="C70" s="15" t="str">
        <f t="shared" si="3"/>
        <v>N04.4</v>
      </c>
      <c r="D70" s="15" t="s">
        <v>397</v>
      </c>
      <c r="E70" s="43" t="s">
        <v>75</v>
      </c>
      <c r="F70" s="47" t="s">
        <v>117</v>
      </c>
      <c r="G70" s="47">
        <v>50</v>
      </c>
      <c r="H70" s="47">
        <v>600</v>
      </c>
      <c r="I70" s="47" t="s">
        <v>947</v>
      </c>
      <c r="J70" s="42" t="s">
        <v>920</v>
      </c>
      <c r="K70" s="42"/>
      <c r="L70" s="42"/>
      <c r="M70" s="72" t="s">
        <v>912</v>
      </c>
      <c r="N70" s="42"/>
    </row>
    <row r="71" spans="1:16" s="27" customFormat="1" ht="33.75">
      <c r="A71" s="40" t="s">
        <v>45</v>
      </c>
      <c r="B71" s="15">
        <f>IF($E71="","",SUBTOTAL(3,$E$9:E71))</f>
        <v>57</v>
      </c>
      <c r="C71" s="15" t="str">
        <f t="shared" si="3"/>
        <v>N04.57</v>
      </c>
      <c r="D71" s="15" t="s">
        <v>398</v>
      </c>
      <c r="E71" s="43" t="s">
        <v>399</v>
      </c>
      <c r="F71" s="47" t="s">
        <v>117</v>
      </c>
      <c r="G71" s="47"/>
      <c r="H71" s="47"/>
      <c r="I71" s="47"/>
      <c r="J71" s="5"/>
      <c r="K71" s="5"/>
      <c r="L71" s="5"/>
      <c r="M71" s="42" t="s">
        <v>912</v>
      </c>
      <c r="N71" s="42"/>
    </row>
    <row r="72" spans="1:16" s="40" customFormat="1" ht="33">
      <c r="A72" s="40" t="s">
        <v>45</v>
      </c>
      <c r="B72" s="15">
        <v>5</v>
      </c>
      <c r="C72" s="15" t="str">
        <f t="shared" si="3"/>
        <v>N04.5</v>
      </c>
      <c r="D72" s="15" t="s">
        <v>400</v>
      </c>
      <c r="E72" s="43" t="s">
        <v>76</v>
      </c>
      <c r="F72" s="47" t="s">
        <v>117</v>
      </c>
      <c r="G72" s="47">
        <v>200</v>
      </c>
      <c r="H72" s="47">
        <v>2400</v>
      </c>
      <c r="I72" s="47" t="s">
        <v>950</v>
      </c>
      <c r="J72" s="42" t="s">
        <v>920</v>
      </c>
      <c r="K72" s="42"/>
      <c r="L72" s="42"/>
      <c r="M72" s="72" t="s">
        <v>912</v>
      </c>
      <c r="N72" s="42"/>
    </row>
    <row r="73" spans="1:16" s="40" customFormat="1" ht="16.5">
      <c r="B73" s="13" t="s">
        <v>77</v>
      </c>
      <c r="C73" s="26" t="s">
        <v>78</v>
      </c>
      <c r="D73" s="26"/>
      <c r="E73" s="50"/>
      <c r="F73" s="22"/>
      <c r="G73" s="22"/>
      <c r="H73" s="22"/>
      <c r="I73" s="22"/>
      <c r="J73" s="42"/>
      <c r="K73" s="42"/>
      <c r="L73" s="42"/>
      <c r="M73" s="42"/>
      <c r="N73" s="42"/>
    </row>
    <row r="74" spans="1:16" s="40" customFormat="1" ht="33">
      <c r="A74" s="40" t="s">
        <v>77</v>
      </c>
      <c r="B74" s="15">
        <v>6</v>
      </c>
      <c r="C74" s="15" t="str">
        <f t="shared" si="3"/>
        <v>N08.6</v>
      </c>
      <c r="D74" s="15" t="s">
        <v>401</v>
      </c>
      <c r="E74" s="43" t="s">
        <v>402</v>
      </c>
      <c r="F74" s="47" t="s">
        <v>118</v>
      </c>
      <c r="G74" s="47"/>
      <c r="H74" s="47">
        <v>2</v>
      </c>
      <c r="I74" s="47" t="s">
        <v>951</v>
      </c>
      <c r="J74" s="42" t="s">
        <v>921</v>
      </c>
      <c r="K74" s="42"/>
      <c r="L74" s="42"/>
      <c r="M74" s="72" t="s">
        <v>912</v>
      </c>
      <c r="N74" s="42"/>
    </row>
    <row r="75" spans="1:16" s="40" customFormat="1" ht="33">
      <c r="A75" s="40" t="s">
        <v>77</v>
      </c>
      <c r="B75" s="15">
        <f>IF($E75="","",SUBTOTAL(3,$E$9:E75))</f>
        <v>60</v>
      </c>
      <c r="C75" s="15" t="str">
        <f t="shared" si="3"/>
        <v>N08.60</v>
      </c>
      <c r="D75" s="15" t="s">
        <v>403</v>
      </c>
      <c r="E75" s="43" t="s">
        <v>404</v>
      </c>
      <c r="F75" s="47" t="s">
        <v>118</v>
      </c>
      <c r="G75" s="47"/>
      <c r="H75" s="47"/>
      <c r="I75" s="47"/>
      <c r="J75" s="42"/>
      <c r="K75" s="42"/>
      <c r="L75" s="42"/>
      <c r="M75" s="42" t="s">
        <v>912</v>
      </c>
      <c r="N75" s="42"/>
    </row>
    <row r="76" spans="1:16" s="40" customFormat="1" ht="115.5">
      <c r="A76" s="40" t="s">
        <v>77</v>
      </c>
      <c r="B76" s="15">
        <v>7</v>
      </c>
      <c r="C76" s="15" t="str">
        <f t="shared" si="3"/>
        <v>N08.7</v>
      </c>
      <c r="D76" s="15" t="s">
        <v>405</v>
      </c>
      <c r="E76" s="43" t="s">
        <v>406</v>
      </c>
      <c r="F76" s="47" t="s">
        <v>116</v>
      </c>
      <c r="G76" s="47">
        <v>200</v>
      </c>
      <c r="H76" s="47">
        <v>2400</v>
      </c>
      <c r="I76" s="47" t="s">
        <v>952</v>
      </c>
      <c r="J76" s="72" t="s">
        <v>664</v>
      </c>
      <c r="K76" s="42"/>
      <c r="L76" s="42"/>
      <c r="M76" s="72" t="s">
        <v>912</v>
      </c>
      <c r="N76" s="42"/>
      <c r="P76" s="91"/>
    </row>
    <row r="77" spans="1:16" s="40" customFormat="1" ht="33">
      <c r="A77" s="40" t="s">
        <v>77</v>
      </c>
      <c r="B77" s="15">
        <f>IF($E77="","",SUBTOTAL(3,$E$9:E77))</f>
        <v>62</v>
      </c>
      <c r="C77" s="15" t="str">
        <f t="shared" si="3"/>
        <v>N08.62</v>
      </c>
      <c r="D77" s="15" t="s">
        <v>407</v>
      </c>
      <c r="E77" s="43" t="s">
        <v>408</v>
      </c>
      <c r="F77" s="47" t="s">
        <v>116</v>
      </c>
      <c r="G77" s="47"/>
      <c r="H77" s="47"/>
      <c r="I77" s="47"/>
      <c r="J77" s="42"/>
      <c r="K77" s="42"/>
      <c r="L77" s="42"/>
      <c r="M77" s="42" t="s">
        <v>912</v>
      </c>
      <c r="N77" s="42"/>
      <c r="P77" s="91"/>
    </row>
    <row r="78" spans="1:16" s="40" customFormat="1" ht="33">
      <c r="A78" s="40" t="s">
        <v>77</v>
      </c>
      <c r="B78" s="15">
        <f>IF($E78="","",SUBTOTAL(3,$E$9:E78))</f>
        <v>63</v>
      </c>
      <c r="C78" s="15" t="str">
        <f t="shared" si="3"/>
        <v>N08.63</v>
      </c>
      <c r="D78" s="15" t="s">
        <v>409</v>
      </c>
      <c r="E78" s="43" t="s">
        <v>81</v>
      </c>
      <c r="F78" s="47" t="s">
        <v>116</v>
      </c>
      <c r="G78" s="47"/>
      <c r="H78" s="47"/>
      <c r="I78" s="47"/>
      <c r="J78" s="42"/>
      <c r="K78" s="42"/>
      <c r="L78" s="42"/>
      <c r="M78" s="42"/>
      <c r="N78" s="42"/>
      <c r="P78" s="91"/>
    </row>
    <row r="79" spans="1:16" s="40" customFormat="1" ht="16.5">
      <c r="A79" s="40" t="s">
        <v>77</v>
      </c>
      <c r="B79" s="15">
        <f>IF($E79="","",SUBTOTAL(3,$E$9:E79))</f>
        <v>64</v>
      </c>
      <c r="C79" s="15" t="str">
        <f t="shared" si="3"/>
        <v>N08.64</v>
      </c>
      <c r="D79" s="15" t="s">
        <v>410</v>
      </c>
      <c r="E79" s="43" t="s">
        <v>124</v>
      </c>
      <c r="F79" s="47" t="s">
        <v>125</v>
      </c>
      <c r="G79" s="47"/>
      <c r="H79" s="47"/>
      <c r="I79" s="47"/>
      <c r="J79" s="42"/>
      <c r="K79" s="42"/>
      <c r="L79" s="42"/>
      <c r="M79" s="42"/>
      <c r="N79" s="42"/>
      <c r="P79" s="92" t="s">
        <v>773</v>
      </c>
    </row>
    <row r="80" spans="1:16" s="40" customFormat="1" ht="33">
      <c r="A80" s="40" t="s">
        <v>77</v>
      </c>
      <c r="B80" s="15">
        <f>IF($E80="","",SUBTOTAL(3,$E$9:E80))</f>
        <v>65</v>
      </c>
      <c r="C80" s="15" t="str">
        <f t="shared" si="3"/>
        <v>N08.65</v>
      </c>
      <c r="D80" s="15" t="s">
        <v>411</v>
      </c>
      <c r="E80" s="43" t="s">
        <v>82</v>
      </c>
      <c r="F80" s="47" t="s">
        <v>115</v>
      </c>
      <c r="G80" s="47"/>
      <c r="H80" s="47"/>
      <c r="I80" s="47"/>
      <c r="J80" s="42"/>
      <c r="K80" s="42"/>
      <c r="L80" s="42"/>
      <c r="M80" s="42"/>
      <c r="N80" s="42"/>
    </row>
    <row r="81" spans="1:16" s="40" customFormat="1" ht="66">
      <c r="A81" s="40" t="s">
        <v>77</v>
      </c>
      <c r="B81" s="15">
        <f>IF($E81="","",SUBTOTAL(3,$E$9:E81))</f>
        <v>66</v>
      </c>
      <c r="C81" s="15" t="str">
        <f t="shared" si="3"/>
        <v>N08.66</v>
      </c>
      <c r="D81" s="15" t="s">
        <v>412</v>
      </c>
      <c r="E81" s="43" t="s">
        <v>278</v>
      </c>
      <c r="F81" s="47" t="s">
        <v>116</v>
      </c>
      <c r="G81" s="47"/>
      <c r="H81" s="47"/>
      <c r="I81" s="47"/>
      <c r="J81" s="42"/>
      <c r="K81" s="42"/>
      <c r="L81" s="42"/>
      <c r="M81" s="42"/>
      <c r="N81" s="42"/>
      <c r="P81" s="92" t="s">
        <v>774</v>
      </c>
    </row>
    <row r="82" spans="1:16" s="40" customFormat="1" ht="16.5">
      <c r="B82" s="13" t="s">
        <v>83</v>
      </c>
      <c r="C82" s="24" t="s">
        <v>86</v>
      </c>
      <c r="D82" s="24"/>
      <c r="E82" s="50"/>
      <c r="F82" s="22"/>
      <c r="G82" s="22"/>
      <c r="H82" s="22"/>
      <c r="I82" s="22"/>
      <c r="J82" s="42"/>
      <c r="K82" s="42"/>
      <c r="L82" s="42"/>
      <c r="M82" s="42"/>
      <c r="N82" s="42"/>
    </row>
    <row r="83" spans="1:16" s="40" customFormat="1" ht="16.5">
      <c r="A83" s="40" t="s">
        <v>83</v>
      </c>
      <c r="B83" s="15">
        <f>IF($E83="","",SUBTOTAL(3,$E$9:E83))</f>
        <v>67</v>
      </c>
      <c r="C83" s="15" t="str">
        <f t="shared" si="3"/>
        <v>N09.67</v>
      </c>
      <c r="D83" s="15" t="s">
        <v>413</v>
      </c>
      <c r="E83" s="43" t="s">
        <v>87</v>
      </c>
      <c r="F83" s="47" t="s">
        <v>118</v>
      </c>
      <c r="G83" s="47"/>
      <c r="H83" s="47"/>
      <c r="I83" s="47"/>
      <c r="J83" s="42"/>
      <c r="K83" s="42"/>
      <c r="L83" s="42"/>
      <c r="M83" s="42"/>
      <c r="N83" s="42"/>
    </row>
    <row r="84" spans="1:16" s="40" customFormat="1" ht="16.5">
      <c r="A84" s="13" t="s">
        <v>84</v>
      </c>
      <c r="B84" s="13" t="s">
        <v>84</v>
      </c>
      <c r="C84" s="24" t="s">
        <v>90</v>
      </c>
      <c r="D84" s="24"/>
      <c r="E84" s="50"/>
      <c r="F84" s="22"/>
      <c r="G84" s="22"/>
      <c r="H84" s="22"/>
      <c r="I84" s="22"/>
      <c r="J84" s="42"/>
      <c r="K84" s="42"/>
      <c r="L84" s="42"/>
      <c r="M84" s="42"/>
      <c r="N84" s="42"/>
    </row>
    <row r="85" spans="1:16" s="40" customFormat="1" ht="33">
      <c r="A85" s="15" t="s">
        <v>84</v>
      </c>
      <c r="B85" s="15">
        <f>IF($E85="","",SUBTOTAL(3,$E$9:E85))</f>
        <v>68</v>
      </c>
      <c r="C85" s="15" t="str">
        <f t="shared" si="3"/>
        <v>N10.68</v>
      </c>
      <c r="D85" s="15" t="s">
        <v>417</v>
      </c>
      <c r="E85" s="43" t="s">
        <v>91</v>
      </c>
      <c r="F85" s="47" t="s">
        <v>115</v>
      </c>
      <c r="G85" s="47"/>
      <c r="H85" s="47"/>
      <c r="I85" s="47"/>
      <c r="J85" s="42"/>
      <c r="K85" s="42"/>
      <c r="L85" s="42"/>
      <c r="M85" s="42"/>
      <c r="N85" s="42"/>
    </row>
    <row r="86" spans="1:16" s="40" customFormat="1" ht="33">
      <c r="A86" s="15" t="s">
        <v>84</v>
      </c>
      <c r="B86" s="15">
        <f>IF($E86="","",SUBTOTAL(3,$E$9:E86))</f>
        <v>69</v>
      </c>
      <c r="C86" s="15" t="str">
        <f t="shared" si="3"/>
        <v>N10.69</v>
      </c>
      <c r="D86" s="15" t="s">
        <v>418</v>
      </c>
      <c r="E86" s="43" t="s">
        <v>277</v>
      </c>
      <c r="F86" s="47" t="s">
        <v>115</v>
      </c>
      <c r="G86" s="47"/>
      <c r="H86" s="47"/>
      <c r="I86" s="47"/>
      <c r="J86" s="42"/>
      <c r="K86" s="42"/>
      <c r="L86" s="42"/>
      <c r="M86" s="42"/>
      <c r="N86" s="42"/>
    </row>
    <row r="87" spans="1:16" s="40" customFormat="1" ht="49.5">
      <c r="A87" s="15" t="s">
        <v>84</v>
      </c>
      <c r="B87" s="15">
        <f>IF($E87="","",SUBTOTAL(3,$E$9:E87))</f>
        <v>70</v>
      </c>
      <c r="C87" s="15" t="str">
        <f t="shared" si="3"/>
        <v>N10.70</v>
      </c>
      <c r="D87" s="15" t="s">
        <v>419</v>
      </c>
      <c r="E87" s="43" t="s">
        <v>257</v>
      </c>
      <c r="F87" s="47" t="s">
        <v>115</v>
      </c>
      <c r="G87" s="47"/>
      <c r="H87" s="47"/>
      <c r="I87" s="47"/>
      <c r="J87" s="42"/>
      <c r="K87" s="42"/>
      <c r="L87" s="42"/>
      <c r="M87" s="42"/>
      <c r="N87" s="42"/>
      <c r="P87" s="92" t="s">
        <v>776</v>
      </c>
    </row>
    <row r="88" spans="1:16" s="40" customFormat="1" ht="33">
      <c r="A88" s="15" t="s">
        <v>84</v>
      </c>
      <c r="B88" s="15">
        <f>IF($E88="","",SUBTOTAL(3,$E$9:E88))</f>
        <v>71</v>
      </c>
      <c r="C88" s="15" t="str">
        <f t="shared" si="3"/>
        <v>N10.71</v>
      </c>
      <c r="D88" s="15" t="s">
        <v>420</v>
      </c>
      <c r="E88" s="43" t="s">
        <v>280</v>
      </c>
      <c r="F88" s="47" t="s">
        <v>120</v>
      </c>
      <c r="G88" s="47"/>
      <c r="H88" s="47"/>
      <c r="I88" s="47"/>
      <c r="J88" s="42"/>
      <c r="K88" s="42"/>
      <c r="L88" s="42"/>
      <c r="M88" s="42"/>
      <c r="N88" s="42"/>
    </row>
    <row r="89" spans="1:16" s="40" customFormat="1" ht="33">
      <c r="A89" s="15" t="s">
        <v>84</v>
      </c>
      <c r="B89" s="15">
        <f>IF($E89="","",SUBTOTAL(3,$E$9:E89))</f>
        <v>72</v>
      </c>
      <c r="C89" s="15" t="str">
        <f t="shared" si="3"/>
        <v>N10.72</v>
      </c>
      <c r="D89" s="15" t="s">
        <v>421</v>
      </c>
      <c r="E89" s="43" t="s">
        <v>281</v>
      </c>
      <c r="F89" s="47" t="s">
        <v>120</v>
      </c>
      <c r="G89" s="47"/>
      <c r="H89" s="47"/>
      <c r="I89" s="47"/>
      <c r="J89" s="42"/>
      <c r="K89" s="42"/>
      <c r="L89" s="42"/>
      <c r="M89" s="42"/>
      <c r="N89" s="42"/>
    </row>
    <row r="90" spans="1:16" s="40" customFormat="1" ht="16.5">
      <c r="B90" s="13" t="s">
        <v>85</v>
      </c>
      <c r="C90" s="24" t="s">
        <v>108</v>
      </c>
      <c r="D90" s="24"/>
      <c r="E90" s="50"/>
      <c r="F90" s="22"/>
      <c r="G90" s="22"/>
      <c r="H90" s="22"/>
      <c r="I90" s="22"/>
      <c r="J90" s="42"/>
      <c r="K90" s="42"/>
      <c r="L90" s="42"/>
      <c r="M90" s="42"/>
      <c r="N90" s="42"/>
    </row>
    <row r="91" spans="1:16" s="40" customFormat="1" ht="49.5">
      <c r="A91" s="15" t="s">
        <v>85</v>
      </c>
      <c r="B91" s="15">
        <f>IF($E91="","",SUBTOTAL(3,$E$9:E91))</f>
        <v>73</v>
      </c>
      <c r="C91" s="15" t="str">
        <f t="shared" si="3"/>
        <v>N11.73</v>
      </c>
      <c r="D91" s="15" t="s">
        <v>422</v>
      </c>
      <c r="E91" s="43" t="s">
        <v>109</v>
      </c>
      <c r="F91" s="47" t="s">
        <v>122</v>
      </c>
      <c r="G91" s="47"/>
      <c r="H91" s="47"/>
      <c r="I91" s="47"/>
      <c r="J91" s="42"/>
      <c r="K91" s="42"/>
      <c r="L91" s="42"/>
      <c r="M91" s="42"/>
      <c r="N91" s="42"/>
    </row>
    <row r="92" spans="1:16" s="40" customFormat="1" ht="49.5">
      <c r="A92" s="15" t="s">
        <v>85</v>
      </c>
      <c r="B92" s="15">
        <f>IF($E92="","",SUBTOTAL(3,$E$9:E92))</f>
        <v>74</v>
      </c>
      <c r="C92" s="15" t="str">
        <f t="shared" si="3"/>
        <v>N11.74</v>
      </c>
      <c r="D92" s="15" t="s">
        <v>423</v>
      </c>
      <c r="E92" s="43" t="s">
        <v>110</v>
      </c>
      <c r="F92" s="47" t="s">
        <v>122</v>
      </c>
      <c r="G92" s="47"/>
      <c r="H92" s="47"/>
      <c r="I92" s="47"/>
      <c r="J92" s="42"/>
      <c r="K92" s="42"/>
      <c r="L92" s="42"/>
      <c r="M92" s="42"/>
      <c r="N92" s="42"/>
    </row>
    <row r="93" spans="1:16" s="40" customFormat="1" ht="16.5">
      <c r="A93" s="15" t="s">
        <v>85</v>
      </c>
      <c r="B93" s="15">
        <f>IF($E93="","",SUBTOTAL(3,$E$9:E93))</f>
        <v>75</v>
      </c>
      <c r="C93" s="15" t="str">
        <f t="shared" si="3"/>
        <v>N11.75</v>
      </c>
      <c r="D93" s="15" t="s">
        <v>424</v>
      </c>
      <c r="E93" s="43" t="s">
        <v>111</v>
      </c>
      <c r="F93" s="47" t="s">
        <v>122</v>
      </c>
      <c r="G93" s="47"/>
      <c r="H93" s="47"/>
      <c r="I93" s="47"/>
      <c r="J93" s="42"/>
      <c r="K93" s="42"/>
      <c r="L93" s="42"/>
      <c r="M93" s="42"/>
      <c r="N93" s="42"/>
    </row>
    <row r="94" spans="1:16" s="40" customFormat="1" ht="33">
      <c r="A94" s="15" t="s">
        <v>85</v>
      </c>
      <c r="B94" s="15">
        <f>IF($E94="","",SUBTOTAL(3,$E$9:E94))</f>
        <v>76</v>
      </c>
      <c r="C94" s="15" t="str">
        <f t="shared" si="3"/>
        <v>N11.76</v>
      </c>
      <c r="D94" s="15" t="s">
        <v>425</v>
      </c>
      <c r="E94" s="43" t="s">
        <v>112</v>
      </c>
      <c r="F94" s="47" t="s">
        <v>5</v>
      </c>
      <c r="G94" s="47"/>
      <c r="H94" s="47"/>
      <c r="I94" s="47"/>
      <c r="J94" s="42"/>
      <c r="K94" s="42"/>
      <c r="L94" s="42"/>
      <c r="M94" s="42"/>
      <c r="N94" s="42"/>
    </row>
    <row r="95" spans="1:16" s="40" customFormat="1" ht="16.5">
      <c r="B95" s="13" t="s">
        <v>89</v>
      </c>
      <c r="C95" s="24" t="s">
        <v>262</v>
      </c>
      <c r="D95" s="24"/>
      <c r="E95" s="50"/>
      <c r="F95" s="22"/>
      <c r="G95" s="22"/>
      <c r="H95" s="22"/>
      <c r="I95" s="22"/>
      <c r="J95" s="42"/>
      <c r="K95" s="42"/>
      <c r="L95" s="42"/>
      <c r="M95" s="42"/>
      <c r="N95" s="42"/>
    </row>
    <row r="96" spans="1:16" s="40" customFormat="1" ht="33">
      <c r="A96" s="15" t="s">
        <v>89</v>
      </c>
      <c r="B96" s="15">
        <f>IF($E96="","",SUBTOTAL(3,$E$9:E96))</f>
        <v>77</v>
      </c>
      <c r="C96" s="15" t="str">
        <f t="shared" si="3"/>
        <v>N12.77</v>
      </c>
      <c r="D96" s="15" t="s">
        <v>426</v>
      </c>
      <c r="E96" s="43" t="s">
        <v>205</v>
      </c>
      <c r="F96" s="47" t="s">
        <v>3</v>
      </c>
      <c r="G96" s="47"/>
      <c r="H96" s="47"/>
      <c r="I96" s="47"/>
      <c r="J96" s="42"/>
      <c r="K96" s="42"/>
      <c r="L96" s="42"/>
      <c r="M96" s="42"/>
      <c r="N96" s="42"/>
    </row>
    <row r="97" spans="1:14" s="40" customFormat="1" ht="16.5">
      <c r="A97" s="15" t="s">
        <v>89</v>
      </c>
      <c r="B97" s="15">
        <f>IF($E97="","",SUBTOTAL(3,$E$9:E97))</f>
        <v>78</v>
      </c>
      <c r="C97" s="15" t="str">
        <f t="shared" si="3"/>
        <v>N12.78</v>
      </c>
      <c r="D97" s="15" t="s">
        <v>427</v>
      </c>
      <c r="E97" s="43" t="s">
        <v>263</v>
      </c>
      <c r="F97" s="47" t="s">
        <v>3</v>
      </c>
      <c r="G97" s="47"/>
      <c r="H97" s="47"/>
      <c r="I97" s="47"/>
      <c r="J97" s="42"/>
      <c r="K97" s="42"/>
      <c r="L97" s="42"/>
      <c r="M97" s="42"/>
      <c r="N97" s="42"/>
    </row>
    <row r="98" spans="1:14" s="40" customFormat="1" ht="16.5">
      <c r="A98" s="15" t="s">
        <v>89</v>
      </c>
      <c r="B98" s="15">
        <f>IF($E98="","",SUBTOTAL(3,$E$9:E98))</f>
        <v>79</v>
      </c>
      <c r="C98" s="15" t="str">
        <f t="shared" si="3"/>
        <v>N12.79</v>
      </c>
      <c r="D98" s="15" t="s">
        <v>428</v>
      </c>
      <c r="E98" s="43" t="s">
        <v>206</v>
      </c>
      <c r="F98" s="47" t="s">
        <v>3</v>
      </c>
      <c r="G98" s="47"/>
      <c r="H98" s="47"/>
      <c r="I98" s="47"/>
      <c r="J98" s="42"/>
      <c r="K98" s="42"/>
      <c r="L98" s="42"/>
      <c r="M98" s="42"/>
      <c r="N98" s="42"/>
    </row>
    <row r="99" spans="1:14" s="40" customFormat="1" ht="33">
      <c r="A99" s="15" t="s">
        <v>89</v>
      </c>
      <c r="B99" s="15">
        <f>IF($E99="","",SUBTOTAL(3,$E$9:E99))</f>
        <v>80</v>
      </c>
      <c r="C99" s="15" t="str">
        <f t="shared" si="3"/>
        <v>N12.80</v>
      </c>
      <c r="D99" s="15" t="s">
        <v>429</v>
      </c>
      <c r="E99" s="43" t="s">
        <v>208</v>
      </c>
      <c r="F99" s="47" t="s">
        <v>3</v>
      </c>
      <c r="G99" s="47"/>
      <c r="H99" s="47"/>
      <c r="I99" s="47"/>
      <c r="J99" s="42"/>
      <c r="K99" s="42"/>
      <c r="L99" s="42"/>
      <c r="M99" s="42"/>
      <c r="N99" s="42"/>
    </row>
    <row r="100" spans="1:14" s="40" customFormat="1" ht="16.5">
      <c r="A100" s="15" t="s">
        <v>89</v>
      </c>
      <c r="B100" s="15">
        <f>IF($E100="","",SUBTOTAL(3,$E$9:E100))</f>
        <v>81</v>
      </c>
      <c r="C100" s="15" t="str">
        <f t="shared" si="3"/>
        <v>N12.81</v>
      </c>
      <c r="D100" s="15" t="s">
        <v>430</v>
      </c>
      <c r="E100" s="43" t="s">
        <v>250</v>
      </c>
      <c r="F100" s="47" t="s">
        <v>3</v>
      </c>
      <c r="G100" s="47"/>
      <c r="H100" s="47"/>
      <c r="I100" s="47"/>
      <c r="J100" s="42"/>
      <c r="K100" s="42"/>
      <c r="L100" s="42"/>
      <c r="M100" s="42"/>
      <c r="N100" s="42"/>
    </row>
    <row r="101" spans="1:14" s="40" customFormat="1" ht="16.5">
      <c r="A101" s="15" t="s">
        <v>89</v>
      </c>
      <c r="B101" s="15">
        <f>IF($E101="","",SUBTOTAL(3,$E$9:E101))</f>
        <v>82</v>
      </c>
      <c r="C101" s="15" t="str">
        <f t="shared" si="3"/>
        <v>N12.82</v>
      </c>
      <c r="D101" s="15" t="s">
        <v>431</v>
      </c>
      <c r="E101" s="43" t="s">
        <v>209</v>
      </c>
      <c r="F101" s="47" t="s">
        <v>3</v>
      </c>
      <c r="G101" s="47"/>
      <c r="H101" s="47"/>
      <c r="I101" s="47"/>
      <c r="J101" s="42"/>
      <c r="K101" s="42"/>
      <c r="L101" s="42"/>
      <c r="M101" s="42"/>
      <c r="N101" s="42"/>
    </row>
    <row r="102" spans="1:14" s="40" customFormat="1" ht="33">
      <c r="A102" s="15" t="s">
        <v>89</v>
      </c>
      <c r="B102" s="15">
        <f>IF($E102="","",SUBTOTAL(3,$E$9:E102))</f>
        <v>83</v>
      </c>
      <c r="C102" s="15" t="str">
        <f t="shared" si="3"/>
        <v>N12.83</v>
      </c>
      <c r="D102" s="15" t="s">
        <v>432</v>
      </c>
      <c r="E102" s="43" t="s">
        <v>210</v>
      </c>
      <c r="F102" s="47" t="s">
        <v>3</v>
      </c>
      <c r="G102" s="47"/>
      <c r="H102" s="47"/>
      <c r="I102" s="47"/>
      <c r="J102" s="42"/>
      <c r="K102" s="42"/>
      <c r="L102" s="42"/>
      <c r="M102" s="42"/>
      <c r="N102" s="42"/>
    </row>
    <row r="103" spans="1:14" s="40" customFormat="1" ht="16.5">
      <c r="A103" s="15" t="s">
        <v>89</v>
      </c>
      <c r="B103" s="15">
        <f>IF($E103="","",SUBTOTAL(3,$E$9:E103))</f>
        <v>84</v>
      </c>
      <c r="C103" s="15" t="str">
        <f t="shared" si="3"/>
        <v>N12.84</v>
      </c>
      <c r="D103" s="15" t="s">
        <v>433</v>
      </c>
      <c r="E103" s="43" t="s">
        <v>211</v>
      </c>
      <c r="F103" s="47" t="s">
        <v>3</v>
      </c>
      <c r="G103" s="47"/>
      <c r="H103" s="47"/>
      <c r="I103" s="47"/>
      <c r="J103" s="42"/>
      <c r="K103" s="42"/>
      <c r="L103" s="42"/>
      <c r="M103" s="42"/>
      <c r="N103" s="42"/>
    </row>
    <row r="104" spans="1:14" s="40" customFormat="1" ht="16.5">
      <c r="A104" s="15" t="s">
        <v>89</v>
      </c>
      <c r="B104" s="15">
        <f>IF($E104="","",SUBTOTAL(3,$E$9:E104))</f>
        <v>85</v>
      </c>
      <c r="C104" s="15" t="str">
        <f t="shared" si="3"/>
        <v>N12.85</v>
      </c>
      <c r="D104" s="15" t="s">
        <v>434</v>
      </c>
      <c r="E104" s="43" t="s">
        <v>212</v>
      </c>
      <c r="F104" s="47" t="s">
        <v>3</v>
      </c>
      <c r="G104" s="47"/>
      <c r="H104" s="47"/>
      <c r="I104" s="47"/>
      <c r="J104" s="42"/>
      <c r="K104" s="42"/>
      <c r="L104" s="42"/>
      <c r="M104" s="42"/>
      <c r="N104" s="42"/>
    </row>
    <row r="105" spans="1:14" s="40" customFormat="1" ht="16.5">
      <c r="A105" s="15" t="s">
        <v>89</v>
      </c>
      <c r="B105" s="15">
        <f>IF($E105="","",SUBTOTAL(3,$E$9:E105))</f>
        <v>86</v>
      </c>
      <c r="C105" s="15" t="str">
        <f t="shared" si="3"/>
        <v>N12.86</v>
      </c>
      <c r="D105" s="15" t="s">
        <v>435</v>
      </c>
      <c r="E105" s="43" t="s">
        <v>436</v>
      </c>
      <c r="F105" s="47" t="s">
        <v>3</v>
      </c>
      <c r="G105" s="47"/>
      <c r="H105" s="47"/>
      <c r="I105" s="47"/>
      <c r="J105" s="42"/>
      <c r="K105" s="42"/>
      <c r="L105" s="42"/>
      <c r="M105" s="42"/>
      <c r="N105" s="42"/>
    </row>
    <row r="106" spans="1:14" s="40" customFormat="1" ht="16.5">
      <c r="A106" s="15" t="s">
        <v>89</v>
      </c>
      <c r="B106" s="15">
        <f>IF($E106="","",SUBTOTAL(3,$E$9:E106))</f>
        <v>87</v>
      </c>
      <c r="C106" s="15" t="str">
        <f t="shared" si="3"/>
        <v>N12.87</v>
      </c>
      <c r="D106" s="15" t="s">
        <v>437</v>
      </c>
      <c r="E106" s="43" t="s">
        <v>236</v>
      </c>
      <c r="F106" s="47" t="s">
        <v>3</v>
      </c>
      <c r="G106" s="47"/>
      <c r="H106" s="47"/>
      <c r="I106" s="47"/>
      <c r="J106" s="42"/>
      <c r="K106" s="42"/>
      <c r="L106" s="42"/>
      <c r="M106" s="42"/>
      <c r="N106" s="42"/>
    </row>
    <row r="107" spans="1:14" s="40" customFormat="1" ht="16.5">
      <c r="A107" s="13" t="s">
        <v>92</v>
      </c>
      <c r="B107" s="13" t="s">
        <v>92</v>
      </c>
      <c r="C107" s="24" t="s">
        <v>285</v>
      </c>
      <c r="D107" s="24"/>
      <c r="E107" s="50"/>
      <c r="F107" s="22"/>
      <c r="G107" s="22"/>
      <c r="H107" s="22"/>
      <c r="I107" s="22"/>
      <c r="J107" s="42"/>
      <c r="K107" s="42"/>
      <c r="L107" s="42"/>
      <c r="M107" s="42"/>
      <c r="N107" s="42"/>
    </row>
    <row r="108" spans="1:14" s="40" customFormat="1" ht="33">
      <c r="A108" s="13" t="s">
        <v>92</v>
      </c>
      <c r="B108" s="15">
        <f>IF($E108="","",SUBTOTAL(3,$E$9:E108))</f>
        <v>88</v>
      </c>
      <c r="C108" s="15" t="str">
        <f t="shared" si="3"/>
        <v>N13.88</v>
      </c>
      <c r="D108" s="15" t="s">
        <v>438</v>
      </c>
      <c r="E108" s="43" t="s">
        <v>244</v>
      </c>
      <c r="F108" s="47" t="s">
        <v>115</v>
      </c>
      <c r="G108" s="47"/>
      <c r="H108" s="47"/>
      <c r="I108" s="47"/>
      <c r="J108" s="42"/>
      <c r="K108" s="42"/>
      <c r="L108" s="42"/>
      <c r="M108" s="42"/>
      <c r="N108" s="42"/>
    </row>
    <row r="109" spans="1:14" s="40" customFormat="1" ht="33">
      <c r="A109" s="13" t="s">
        <v>92</v>
      </c>
      <c r="B109" s="15">
        <f>IF($E109="","",SUBTOTAL(3,$E$9:E109))</f>
        <v>89</v>
      </c>
      <c r="C109" s="15" t="str">
        <f t="shared" si="3"/>
        <v>N13.89</v>
      </c>
      <c r="D109" s="15" t="s">
        <v>439</v>
      </c>
      <c r="E109" s="43" t="s">
        <v>245</v>
      </c>
      <c r="F109" s="47" t="s">
        <v>115</v>
      </c>
      <c r="G109" s="47"/>
      <c r="H109" s="47"/>
      <c r="I109" s="47"/>
      <c r="J109" s="42"/>
      <c r="K109" s="42"/>
      <c r="L109" s="42"/>
      <c r="M109" s="42"/>
      <c r="N109" s="42"/>
    </row>
    <row r="110" spans="1:14" s="40" customFormat="1" ht="16.5">
      <c r="A110" s="13" t="s">
        <v>93</v>
      </c>
      <c r="B110" s="13" t="s">
        <v>93</v>
      </c>
      <c r="C110" s="24" t="s">
        <v>94</v>
      </c>
      <c r="D110" s="24"/>
      <c r="E110" s="50"/>
      <c r="F110" s="22"/>
      <c r="G110" s="22"/>
      <c r="H110" s="22"/>
      <c r="I110" s="22"/>
      <c r="J110" s="42"/>
      <c r="K110" s="42"/>
      <c r="L110" s="42"/>
      <c r="M110" s="42"/>
      <c r="N110" s="42"/>
    </row>
    <row r="111" spans="1:14" s="40" customFormat="1" ht="16.5">
      <c r="A111" s="13" t="s">
        <v>93</v>
      </c>
      <c r="B111" s="15">
        <f>IF($E111="","",SUBTOTAL(3,$E$9:E111))</f>
        <v>90</v>
      </c>
      <c r="C111" s="15" t="str">
        <f t="shared" si="3"/>
        <v>N14.90</v>
      </c>
      <c r="D111" s="15" t="s">
        <v>440</v>
      </c>
      <c r="E111" s="43" t="s">
        <v>254</v>
      </c>
      <c r="F111" s="47" t="s">
        <v>3</v>
      </c>
      <c r="G111" s="47"/>
      <c r="H111" s="47"/>
      <c r="I111" s="47"/>
      <c r="J111" s="42"/>
      <c r="K111" s="42"/>
      <c r="L111" s="42"/>
      <c r="M111" s="42"/>
      <c r="N111" s="42"/>
    </row>
    <row r="112" spans="1:14" s="40" customFormat="1" ht="33">
      <c r="A112" s="73"/>
      <c r="B112" s="15"/>
      <c r="C112" s="15" t="s">
        <v>191</v>
      </c>
      <c r="D112" s="15"/>
      <c r="E112" s="43" t="s">
        <v>95</v>
      </c>
      <c r="F112" s="47" t="s">
        <v>3</v>
      </c>
      <c r="G112" s="47">
        <v>800</v>
      </c>
      <c r="H112" s="47">
        <v>9600</v>
      </c>
      <c r="I112" s="47" t="s">
        <v>953</v>
      </c>
      <c r="J112" s="72" t="s">
        <v>954</v>
      </c>
      <c r="K112" s="72"/>
      <c r="L112" s="42"/>
      <c r="M112" s="42"/>
      <c r="N112" s="42"/>
    </row>
    <row r="113" spans="1:16" s="40" customFormat="1" ht="16.5">
      <c r="B113" s="13" t="s">
        <v>96</v>
      </c>
      <c r="C113" s="24" t="s">
        <v>97</v>
      </c>
      <c r="D113" s="24"/>
      <c r="E113" s="50"/>
      <c r="F113" s="22"/>
      <c r="G113" s="22"/>
      <c r="H113" s="22"/>
      <c r="I113" s="22"/>
      <c r="J113" s="42"/>
      <c r="K113" s="42"/>
      <c r="L113" s="42"/>
      <c r="M113" s="42"/>
      <c r="N113" s="42"/>
    </row>
    <row r="114" spans="1:16" s="40" customFormat="1" ht="16.5">
      <c r="A114" s="15" t="s">
        <v>96</v>
      </c>
      <c r="B114" s="15">
        <f>IF($E114="","",SUBTOTAL(3,$E$9:E114))</f>
        <v>92</v>
      </c>
      <c r="C114" s="15" t="str">
        <f t="shared" si="3"/>
        <v>N15.92</v>
      </c>
      <c r="D114" s="15" t="s">
        <v>443</v>
      </c>
      <c r="E114" s="43" t="s">
        <v>98</v>
      </c>
      <c r="F114" s="47" t="s">
        <v>3</v>
      </c>
      <c r="G114" s="47"/>
      <c r="H114" s="47"/>
      <c r="I114" s="47"/>
      <c r="J114" s="42"/>
      <c r="K114" s="42"/>
      <c r="L114" s="42"/>
      <c r="M114" s="42"/>
      <c r="N114" s="42"/>
    </row>
    <row r="115" spans="1:16" s="40" customFormat="1" ht="121.5">
      <c r="A115" s="15" t="s">
        <v>96</v>
      </c>
      <c r="B115" s="15">
        <f>IF($E115="","",SUBTOTAL(3,$E$9:E115))</f>
        <v>93</v>
      </c>
      <c r="C115" s="15" t="str">
        <f t="shared" si="3"/>
        <v>N15.93</v>
      </c>
      <c r="D115" s="15" t="s">
        <v>444</v>
      </c>
      <c r="E115" s="43" t="s">
        <v>274</v>
      </c>
      <c r="F115" s="47" t="s">
        <v>5</v>
      </c>
      <c r="G115" s="47"/>
      <c r="H115" s="47"/>
      <c r="I115" s="47"/>
      <c r="J115" s="42"/>
      <c r="K115" s="42"/>
      <c r="L115" s="42"/>
      <c r="M115" s="42"/>
      <c r="N115" s="42"/>
    </row>
    <row r="116" spans="1:16" s="40" customFormat="1" ht="115.5">
      <c r="A116" s="15" t="s">
        <v>96</v>
      </c>
      <c r="B116" s="15">
        <f>IF($E116="","",SUBTOTAL(3,$E$9:E116))</f>
        <v>94</v>
      </c>
      <c r="C116" s="15" t="str">
        <f t="shared" si="3"/>
        <v>N15.94</v>
      </c>
      <c r="D116" s="15" t="s">
        <v>445</v>
      </c>
      <c r="E116" s="43" t="s">
        <v>275</v>
      </c>
      <c r="F116" s="47" t="s">
        <v>5</v>
      </c>
      <c r="G116" s="47"/>
      <c r="H116" s="47"/>
      <c r="I116" s="47"/>
      <c r="J116" s="42"/>
      <c r="K116" s="42"/>
      <c r="L116" s="42"/>
      <c r="M116" s="42"/>
      <c r="N116" s="42"/>
    </row>
    <row r="117" spans="1:16" s="40" customFormat="1" ht="33">
      <c r="A117" s="15" t="s">
        <v>96</v>
      </c>
      <c r="B117" s="15">
        <f>IF($E117="","",SUBTOTAL(3,$E$9:E117))</f>
        <v>95</v>
      </c>
      <c r="C117" s="15" t="str">
        <f t="shared" si="3"/>
        <v>N15.95</v>
      </c>
      <c r="D117" s="15" t="s">
        <v>446</v>
      </c>
      <c r="E117" s="43" t="s">
        <v>255</v>
      </c>
      <c r="F117" s="47" t="s">
        <v>3</v>
      </c>
      <c r="G117" s="47"/>
      <c r="H117" s="47"/>
      <c r="I117" s="47"/>
      <c r="J117" s="42"/>
      <c r="K117" s="42"/>
      <c r="L117" s="42"/>
      <c r="M117" s="42"/>
      <c r="N117" s="42"/>
    </row>
    <row r="118" spans="1:16" s="40" customFormat="1" ht="16.5">
      <c r="A118" s="15" t="s">
        <v>96</v>
      </c>
      <c r="B118" s="15">
        <f>IF($E118="","",SUBTOTAL(3,$E$9:E118))</f>
        <v>96</v>
      </c>
      <c r="C118" s="15" t="str">
        <f t="shared" si="3"/>
        <v>N15.96</v>
      </c>
      <c r="D118" s="15" t="s">
        <v>447</v>
      </c>
      <c r="E118" s="43" t="s">
        <v>251</v>
      </c>
      <c r="F118" s="47" t="s">
        <v>3</v>
      </c>
      <c r="G118" s="47"/>
      <c r="H118" s="47"/>
      <c r="I118" s="47"/>
      <c r="J118" s="42"/>
      <c r="K118" s="42"/>
      <c r="L118" s="42"/>
      <c r="M118" s="42"/>
      <c r="N118" s="42"/>
    </row>
    <row r="119" spans="1:16" s="40" customFormat="1" ht="33">
      <c r="A119" s="15" t="s">
        <v>96</v>
      </c>
      <c r="B119" s="15">
        <v>8</v>
      </c>
      <c r="C119" s="15" t="str">
        <f t="shared" si="3"/>
        <v>N15.8</v>
      </c>
      <c r="D119" s="15" t="s">
        <v>449</v>
      </c>
      <c r="E119" s="43" t="s">
        <v>215</v>
      </c>
      <c r="F119" s="47" t="s">
        <v>3</v>
      </c>
      <c r="G119" s="47">
        <v>11</v>
      </c>
      <c r="H119" s="47">
        <v>132</v>
      </c>
      <c r="I119" s="47" t="s">
        <v>955</v>
      </c>
      <c r="J119" s="42" t="s">
        <v>956</v>
      </c>
      <c r="K119" s="42"/>
      <c r="L119" s="42"/>
      <c r="M119" s="72" t="s">
        <v>912</v>
      </c>
      <c r="N119" s="42"/>
      <c r="P119" s="199" t="s">
        <v>777</v>
      </c>
    </row>
    <row r="120" spans="1:16" s="40" customFormat="1" ht="33">
      <c r="A120" s="15" t="s">
        <v>96</v>
      </c>
      <c r="B120" s="15">
        <v>9</v>
      </c>
      <c r="C120" s="15" t="str">
        <f t="shared" si="3"/>
        <v>N15.9</v>
      </c>
      <c r="D120" s="15" t="s">
        <v>451</v>
      </c>
      <c r="E120" s="43" t="s">
        <v>101</v>
      </c>
      <c r="F120" s="47" t="s">
        <v>3</v>
      </c>
      <c r="G120" s="47" t="s">
        <v>957</v>
      </c>
      <c r="H120" s="47">
        <v>6</v>
      </c>
      <c r="I120" s="47" t="s">
        <v>958</v>
      </c>
      <c r="J120" s="88" t="s">
        <v>959</v>
      </c>
      <c r="K120" s="42"/>
      <c r="L120" s="42"/>
      <c r="M120" s="72" t="s">
        <v>912</v>
      </c>
      <c r="N120" s="42"/>
    </row>
    <row r="121" spans="1:16" s="40" customFormat="1" ht="16.5">
      <c r="A121" s="15" t="s">
        <v>96</v>
      </c>
      <c r="B121" s="15">
        <f>IF($E121="","",SUBTOTAL(3,$E$9:E121))</f>
        <v>99</v>
      </c>
      <c r="C121" s="15" t="str">
        <f t="shared" si="3"/>
        <v>N15.99</v>
      </c>
      <c r="D121" s="15" t="s">
        <v>452</v>
      </c>
      <c r="E121" s="43" t="s">
        <v>102</v>
      </c>
      <c r="F121" s="47" t="s">
        <v>3</v>
      </c>
      <c r="G121" s="47"/>
      <c r="H121" s="47"/>
      <c r="I121" s="47"/>
      <c r="J121" s="42"/>
      <c r="K121" s="42"/>
      <c r="L121" s="42"/>
      <c r="M121" s="42"/>
      <c r="N121" s="42"/>
    </row>
    <row r="122" spans="1:16" s="40" customFormat="1" ht="16.5">
      <c r="A122" s="15" t="s">
        <v>96</v>
      </c>
      <c r="B122" s="15">
        <f>IF($E122="","",SUBTOTAL(3,$E$9:E122))</f>
        <v>100</v>
      </c>
      <c r="C122" s="15" t="str">
        <f t="shared" si="3"/>
        <v>N15.100</v>
      </c>
      <c r="D122" s="15" t="s">
        <v>453</v>
      </c>
      <c r="E122" s="43" t="s">
        <v>103</v>
      </c>
      <c r="F122" s="47" t="s">
        <v>3</v>
      </c>
      <c r="G122" s="47"/>
      <c r="H122" s="47"/>
      <c r="I122" s="47"/>
      <c r="J122" s="42"/>
      <c r="K122" s="42"/>
      <c r="L122" s="42"/>
      <c r="M122" s="42"/>
      <c r="N122" s="42"/>
    </row>
    <row r="123" spans="1:16" s="40" customFormat="1" ht="33">
      <c r="A123" s="15" t="s">
        <v>96</v>
      </c>
      <c r="B123" s="15">
        <v>10</v>
      </c>
      <c r="C123" s="15" t="str">
        <f t="shared" si="3"/>
        <v>N15.10</v>
      </c>
      <c r="D123" s="15" t="s">
        <v>454</v>
      </c>
      <c r="E123" s="43" t="s">
        <v>104</v>
      </c>
      <c r="F123" s="47" t="s">
        <v>3</v>
      </c>
      <c r="G123" s="47">
        <v>40</v>
      </c>
      <c r="H123" s="47">
        <v>480</v>
      </c>
      <c r="I123" s="47" t="s">
        <v>960</v>
      </c>
      <c r="J123" s="47" t="s">
        <v>961</v>
      </c>
      <c r="K123" s="42"/>
      <c r="L123" s="42"/>
      <c r="M123" s="72" t="s">
        <v>912</v>
      </c>
      <c r="N123" s="42"/>
    </row>
    <row r="124" spans="1:16" s="40" customFormat="1" ht="33">
      <c r="A124" s="15" t="s">
        <v>96</v>
      </c>
      <c r="B124" s="15">
        <f>IF($E124="","",SUBTOTAL(3,$E$9:E124))</f>
        <v>102</v>
      </c>
      <c r="C124" s="15" t="str">
        <f t="shared" ref="C124:C141" si="4">A124&amp;"."&amp;B124</f>
        <v>N15.102</v>
      </c>
      <c r="D124" s="15" t="s">
        <v>455</v>
      </c>
      <c r="E124" s="43" t="s">
        <v>105</v>
      </c>
      <c r="F124" s="47" t="s">
        <v>3</v>
      </c>
      <c r="G124" s="47"/>
      <c r="H124" s="47"/>
      <c r="I124" s="47"/>
      <c r="J124" s="42"/>
      <c r="K124" s="42"/>
      <c r="L124" s="42"/>
      <c r="M124" s="42"/>
      <c r="N124" s="42"/>
    </row>
    <row r="125" spans="1:16" s="40" customFormat="1" ht="49.5">
      <c r="A125" s="15" t="s">
        <v>96</v>
      </c>
      <c r="B125" s="15">
        <f>IF($E125="","",SUBTOTAL(3,$E$9:E125))</f>
        <v>103</v>
      </c>
      <c r="C125" s="15" t="str">
        <f t="shared" si="4"/>
        <v>N15.103</v>
      </c>
      <c r="D125" s="15" t="s">
        <v>456</v>
      </c>
      <c r="E125" s="43" t="s">
        <v>276</v>
      </c>
      <c r="F125" s="47" t="s">
        <v>3</v>
      </c>
      <c r="G125" s="47"/>
      <c r="H125" s="47"/>
      <c r="I125" s="47"/>
      <c r="J125" s="42"/>
      <c r="K125" s="42"/>
      <c r="L125" s="42"/>
      <c r="M125" s="42"/>
      <c r="N125" s="42"/>
    </row>
    <row r="126" spans="1:16" s="40" customFormat="1" ht="16.5">
      <c r="A126" s="15" t="s">
        <v>96</v>
      </c>
      <c r="B126" s="15">
        <f>IF($E126="","",SUBTOTAL(3,$E$9:E126))</f>
        <v>104</v>
      </c>
      <c r="C126" s="15" t="str">
        <f t="shared" si="4"/>
        <v>N15.104</v>
      </c>
      <c r="D126" s="15" t="s">
        <v>457</v>
      </c>
      <c r="E126" s="43" t="s">
        <v>106</v>
      </c>
      <c r="F126" s="47" t="s">
        <v>3</v>
      </c>
      <c r="G126" s="47"/>
      <c r="H126" s="47"/>
      <c r="I126" s="47"/>
      <c r="J126" s="42"/>
      <c r="K126" s="42"/>
      <c r="L126" s="42"/>
      <c r="M126" s="42"/>
      <c r="N126" s="42"/>
    </row>
    <row r="127" spans="1:16" s="40" customFormat="1" ht="49.5">
      <c r="A127" s="15" t="s">
        <v>96</v>
      </c>
      <c r="B127" s="15">
        <f>IF($E127="","",SUBTOTAL(3,$E$9:E127))</f>
        <v>105</v>
      </c>
      <c r="C127" s="15" t="str">
        <f t="shared" si="4"/>
        <v>N15.105</v>
      </c>
      <c r="D127" s="15" t="s">
        <v>458</v>
      </c>
      <c r="E127" s="43" t="s">
        <v>279</v>
      </c>
      <c r="F127" s="47" t="s">
        <v>3</v>
      </c>
      <c r="G127" s="47"/>
      <c r="H127" s="47"/>
      <c r="I127" s="47"/>
      <c r="J127" s="42"/>
      <c r="K127" s="42"/>
      <c r="L127" s="42"/>
      <c r="M127" s="42"/>
      <c r="N127" s="42"/>
    </row>
    <row r="128" spans="1:16" s="40" customFormat="1" ht="16.5">
      <c r="A128" s="15" t="s">
        <v>96</v>
      </c>
      <c r="B128" s="15">
        <f>IF($E128="","",SUBTOTAL(3,$E$9:E128))</f>
        <v>106</v>
      </c>
      <c r="C128" s="15" t="str">
        <f t="shared" si="4"/>
        <v>N15.106</v>
      </c>
      <c r="D128" s="15" t="s">
        <v>459</v>
      </c>
      <c r="E128" s="43" t="s">
        <v>256</v>
      </c>
      <c r="F128" s="47" t="s">
        <v>3</v>
      </c>
      <c r="G128" s="47"/>
      <c r="H128" s="47"/>
      <c r="I128" s="47"/>
      <c r="J128" s="42"/>
      <c r="K128" s="42"/>
      <c r="L128" s="42"/>
      <c r="M128" s="42"/>
      <c r="N128" s="42"/>
    </row>
    <row r="129" spans="1:16" s="40" customFormat="1" ht="33">
      <c r="A129" s="15" t="s">
        <v>96</v>
      </c>
      <c r="B129" s="15">
        <f>IF($E129="","",SUBTOTAL(3,$E$9:E129))</f>
        <v>107</v>
      </c>
      <c r="C129" s="15" t="str">
        <f t="shared" si="4"/>
        <v>N15.107</v>
      </c>
      <c r="D129" s="15" t="s">
        <v>460</v>
      </c>
      <c r="E129" s="43" t="s">
        <v>194</v>
      </c>
      <c r="F129" s="47" t="s">
        <v>3</v>
      </c>
      <c r="G129" s="47"/>
      <c r="H129" s="47"/>
      <c r="I129" s="47"/>
      <c r="J129" s="42"/>
      <c r="K129" s="42"/>
      <c r="L129" s="42"/>
      <c r="M129" s="42"/>
      <c r="N129" s="42"/>
    </row>
    <row r="130" spans="1:16" s="40" customFormat="1" ht="49.5">
      <c r="A130" s="15" t="s">
        <v>96</v>
      </c>
      <c r="B130" s="15">
        <f>IF($E130="","",SUBTOTAL(3,$E$9:E130))</f>
        <v>108</v>
      </c>
      <c r="C130" s="15" t="str">
        <f t="shared" si="4"/>
        <v>N15.108</v>
      </c>
      <c r="D130" s="15" t="s">
        <v>461</v>
      </c>
      <c r="E130" s="43" t="s">
        <v>271</v>
      </c>
      <c r="F130" s="47" t="s">
        <v>3</v>
      </c>
      <c r="G130" s="47"/>
      <c r="H130" s="47"/>
      <c r="I130" s="47"/>
      <c r="J130" s="42"/>
      <c r="K130" s="42"/>
      <c r="L130" s="42"/>
      <c r="M130" s="42"/>
      <c r="N130" s="42"/>
    </row>
    <row r="131" spans="1:16" s="40" customFormat="1" ht="49.5">
      <c r="A131" s="15" t="s">
        <v>96</v>
      </c>
      <c r="B131" s="15">
        <f>IF($E131="","",SUBTOTAL(3,$E$9:E131))</f>
        <v>109</v>
      </c>
      <c r="C131" s="15" t="str">
        <f t="shared" si="4"/>
        <v>N15.109</v>
      </c>
      <c r="D131" s="15" t="s">
        <v>463</v>
      </c>
      <c r="E131" s="43" t="s">
        <v>270</v>
      </c>
      <c r="F131" s="47" t="s">
        <v>3</v>
      </c>
      <c r="G131" s="47"/>
      <c r="H131" s="47"/>
      <c r="I131" s="47"/>
      <c r="J131" s="42"/>
      <c r="K131" s="42"/>
      <c r="L131" s="42"/>
      <c r="M131" s="42"/>
      <c r="N131" s="42"/>
    </row>
    <row r="132" spans="1:16" s="58" customFormat="1">
      <c r="A132" s="51"/>
      <c r="B132" s="52" t="s">
        <v>107</v>
      </c>
      <c r="C132" s="53" t="s">
        <v>464</v>
      </c>
      <c r="D132" s="54"/>
      <c r="E132" s="55"/>
      <c r="F132" s="56"/>
      <c r="G132" s="56"/>
      <c r="H132" s="56"/>
      <c r="I132" s="56"/>
      <c r="J132" s="57"/>
      <c r="K132" s="57"/>
      <c r="L132" s="57"/>
      <c r="M132" s="57"/>
      <c r="N132" s="57"/>
    </row>
    <row r="133" spans="1:16" s="58" customFormat="1" ht="16.5">
      <c r="A133" s="51" t="s">
        <v>107</v>
      </c>
      <c r="B133" s="15">
        <f>IF($E133="","",SUBTOTAL(3,$E$9:E133))</f>
        <v>110</v>
      </c>
      <c r="C133" s="15" t="str">
        <f t="shared" si="4"/>
        <v>N16.110</v>
      </c>
      <c r="D133" s="54"/>
      <c r="E133" s="2" t="s">
        <v>465</v>
      </c>
      <c r="F133" s="56"/>
      <c r="G133" s="56"/>
      <c r="H133" s="56"/>
      <c r="I133" s="56"/>
      <c r="J133" s="57"/>
      <c r="K133" s="57"/>
      <c r="L133" s="57"/>
      <c r="M133" s="57"/>
      <c r="N133" s="57"/>
      <c r="P133" s="93" t="s">
        <v>466</v>
      </c>
    </row>
    <row r="134" spans="1:16" s="58" customFormat="1" ht="16.5">
      <c r="A134" s="51" t="s">
        <v>107</v>
      </c>
      <c r="B134" s="15">
        <f>IF($E134="","",SUBTOTAL(3,$E$9:E134))</f>
        <v>111</v>
      </c>
      <c r="C134" s="15" t="str">
        <f t="shared" si="4"/>
        <v>N16.111</v>
      </c>
      <c r="D134" s="54"/>
      <c r="E134" s="55" t="s">
        <v>465</v>
      </c>
      <c r="F134" s="56"/>
      <c r="G134" s="56"/>
      <c r="H134" s="56"/>
      <c r="I134" s="56"/>
      <c r="J134" s="57"/>
      <c r="K134" s="57"/>
      <c r="L134" s="57"/>
      <c r="M134" s="57"/>
      <c r="N134" s="57"/>
    </row>
    <row r="135" spans="1:16" s="58" customFormat="1" ht="16.5">
      <c r="A135" s="51" t="s">
        <v>107</v>
      </c>
      <c r="B135" s="59">
        <f>IF($E135="","",SUBTOTAL(3,$E$9:E135))</f>
        <v>112</v>
      </c>
      <c r="C135" s="59" t="str">
        <f t="shared" si="4"/>
        <v>N16.112</v>
      </c>
      <c r="D135" s="60"/>
      <c r="E135" s="61" t="s">
        <v>465</v>
      </c>
      <c r="F135" s="62"/>
      <c r="G135" s="62"/>
      <c r="H135" s="62"/>
      <c r="I135" s="62"/>
      <c r="J135" s="233"/>
      <c r="K135" s="233"/>
      <c r="L135" s="233"/>
      <c r="M135" s="233"/>
      <c r="N135" s="233"/>
    </row>
    <row r="136" spans="1:16" s="58" customFormat="1" ht="16.5">
      <c r="A136" s="54" t="s">
        <v>107</v>
      </c>
      <c r="B136" s="15">
        <f>IF($E136="","",SUBTOTAL(3,$E$9:E136))</f>
        <v>113</v>
      </c>
      <c r="C136" s="15" t="str">
        <f t="shared" si="4"/>
        <v>N16.113</v>
      </c>
      <c r="D136" s="54"/>
      <c r="E136" s="55" t="s">
        <v>467</v>
      </c>
      <c r="F136" s="56"/>
      <c r="G136" s="56"/>
      <c r="H136" s="56"/>
      <c r="I136" s="56"/>
      <c r="J136" s="57"/>
      <c r="K136" s="57"/>
      <c r="L136" s="57"/>
      <c r="M136" s="57"/>
      <c r="N136" s="57"/>
    </row>
    <row r="137" spans="1:16" s="58" customFormat="1" ht="16.5">
      <c r="A137" s="54" t="s">
        <v>107</v>
      </c>
      <c r="B137" s="15">
        <f>IF($E137="","",SUBTOTAL(3,$E$9:E137))</f>
        <v>114</v>
      </c>
      <c r="C137" s="15" t="str">
        <f t="shared" si="4"/>
        <v>N16.114</v>
      </c>
      <c r="D137" s="54"/>
      <c r="E137" s="55" t="s">
        <v>465</v>
      </c>
      <c r="F137" s="56"/>
      <c r="G137" s="56"/>
      <c r="H137" s="56"/>
      <c r="I137" s="56"/>
      <c r="J137" s="57"/>
      <c r="K137" s="57"/>
      <c r="L137" s="57"/>
      <c r="M137" s="57"/>
      <c r="N137" s="57"/>
    </row>
    <row r="138" spans="1:16" s="58" customFormat="1" ht="16.5">
      <c r="A138" s="51" t="s">
        <v>107</v>
      </c>
      <c r="B138" s="63" t="str">
        <f>IF($E138="","",SUBTOTAL(3,$E$9:E138))</f>
        <v/>
      </c>
      <c r="C138" s="63" t="str">
        <f t="shared" si="4"/>
        <v>N16.</v>
      </c>
      <c r="D138" s="51"/>
      <c r="E138" s="64"/>
      <c r="F138" s="65"/>
      <c r="G138" s="65"/>
      <c r="H138" s="65"/>
      <c r="I138" s="65"/>
    </row>
    <row r="139" spans="1:16" s="58" customFormat="1" ht="16.5">
      <c r="A139" s="51" t="s">
        <v>107</v>
      </c>
      <c r="B139" s="20" t="str">
        <f>IF($E139="","",SUBTOTAL(3,$E$9:E139))</f>
        <v/>
      </c>
      <c r="C139" s="20" t="str">
        <f t="shared" si="4"/>
        <v>N16.</v>
      </c>
      <c r="D139" s="51"/>
      <c r="E139" s="64"/>
      <c r="F139" s="65"/>
      <c r="G139" s="65"/>
      <c r="H139" s="65"/>
      <c r="I139" s="65"/>
    </row>
    <row r="140" spans="1:16" s="58" customFormat="1" ht="16.5">
      <c r="A140" s="51" t="s">
        <v>107</v>
      </c>
      <c r="B140" s="20" t="str">
        <f>IF($E140="","",SUBTOTAL(3,$E$9:E140))</f>
        <v/>
      </c>
      <c r="C140" s="20" t="str">
        <f t="shared" si="4"/>
        <v>N16.</v>
      </c>
      <c r="D140" s="51"/>
      <c r="E140" s="64"/>
      <c r="F140" s="65"/>
      <c r="G140" s="65"/>
      <c r="H140" s="65"/>
      <c r="I140" s="65"/>
    </row>
    <row r="141" spans="1:16" s="58" customFormat="1" ht="16.5">
      <c r="A141" s="51" t="s">
        <v>107</v>
      </c>
      <c r="B141" s="20" t="str">
        <f>IF($E141="","",SUBTOTAL(3,$E$9:E141))</f>
        <v/>
      </c>
      <c r="C141" s="20" t="str">
        <f t="shared" si="4"/>
        <v>N16.</v>
      </c>
      <c r="D141" s="51"/>
      <c r="E141" s="64"/>
      <c r="F141" s="65"/>
      <c r="G141" s="65"/>
      <c r="H141" s="65"/>
      <c r="I141" s="65"/>
    </row>
    <row r="142" spans="1:16" s="58" customFormat="1" ht="16.5">
      <c r="A142" s="51"/>
      <c r="B142" s="51"/>
      <c r="C142" s="51"/>
      <c r="D142" s="51"/>
      <c r="E142" s="64"/>
      <c r="F142" s="65"/>
      <c r="G142" s="65"/>
      <c r="H142" s="65"/>
      <c r="I142" s="65"/>
      <c r="L142" s="649" t="s">
        <v>730</v>
      </c>
      <c r="M142" s="649"/>
      <c r="N142" s="649"/>
      <c r="O142" s="66"/>
    </row>
    <row r="143" spans="1:16" s="58" customFormat="1">
      <c r="A143" s="51"/>
      <c r="B143" s="51"/>
      <c r="C143" s="51"/>
      <c r="D143" s="51"/>
      <c r="E143" s="64"/>
      <c r="F143" s="65"/>
      <c r="G143" s="65"/>
      <c r="H143" s="65"/>
      <c r="I143" s="65"/>
    </row>
    <row r="144" spans="1:16"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sheetData>
  <mergeCells count="5">
    <mergeCell ref="B1:E1"/>
    <mergeCell ref="B2:E2"/>
    <mergeCell ref="A3:N3"/>
    <mergeCell ref="A4:N4"/>
    <mergeCell ref="L142:N142"/>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workbookViewId="0"/>
  </sheetViews>
  <sheetFormatPr defaultColWidth="4.375" defaultRowHeight="15.75"/>
  <cols>
    <col min="1" max="2" width="8.125" style="67" customWidth="1"/>
    <col min="3" max="3" width="10.875" style="67" customWidth="1"/>
    <col min="4" max="4" width="13.375" style="67" customWidth="1"/>
    <col min="5" max="5" width="28.125" style="64" customWidth="1"/>
    <col min="6" max="6" width="7.625" style="68" customWidth="1"/>
    <col min="7" max="7" width="9.875" style="68" customWidth="1"/>
    <col min="8" max="8" width="7.625" style="68" customWidth="1"/>
    <col min="9" max="9" width="27.875" style="68" customWidth="1"/>
    <col min="10" max="10" width="31.5"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909</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202.5" customHeight="1">
      <c r="A9" s="15" t="s">
        <v>6</v>
      </c>
      <c r="B9" s="15">
        <f>IF($E9="","",SUBTOTAL(3,$E$9:E9))</f>
        <v>1</v>
      </c>
      <c r="C9" s="15" t="str">
        <f>A9&amp;"."&amp;B9</f>
        <v>N01.1</v>
      </c>
      <c r="D9" s="15" t="s">
        <v>292</v>
      </c>
      <c r="E9" s="43" t="s">
        <v>8</v>
      </c>
      <c r="F9" s="15" t="s">
        <v>3</v>
      </c>
      <c r="G9" s="15">
        <v>50</v>
      </c>
      <c r="H9" s="15">
        <v>600</v>
      </c>
      <c r="I9" s="15" t="s">
        <v>910</v>
      </c>
      <c r="J9" s="72" t="s">
        <v>911</v>
      </c>
      <c r="K9" s="42"/>
      <c r="L9" s="42"/>
      <c r="M9" s="72" t="s">
        <v>912</v>
      </c>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201.75" customHeight="1">
      <c r="A12" s="15" t="s">
        <v>6</v>
      </c>
      <c r="B12" s="15">
        <v>2</v>
      </c>
      <c r="C12" s="15" t="str">
        <f t="shared" si="0"/>
        <v>N01.2</v>
      </c>
      <c r="D12" s="15" t="s">
        <v>295</v>
      </c>
      <c r="E12" s="43" t="s">
        <v>10</v>
      </c>
      <c r="F12" s="15" t="s">
        <v>3</v>
      </c>
      <c r="G12" s="15">
        <v>140</v>
      </c>
      <c r="H12" s="15">
        <v>1680</v>
      </c>
      <c r="I12" s="72" t="s">
        <v>913</v>
      </c>
      <c r="J12" s="72" t="s">
        <v>911</v>
      </c>
      <c r="K12" s="42"/>
      <c r="L12" s="42"/>
      <c r="M12" s="72" t="s">
        <v>912</v>
      </c>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72" t="s">
        <v>911</v>
      </c>
      <c r="K13" s="42"/>
      <c r="L13" s="42"/>
      <c r="M13" s="42"/>
      <c r="N13" s="42"/>
    </row>
    <row r="14" spans="1:19" s="40" customFormat="1" ht="50.1" hidden="1" customHeight="1">
      <c r="A14" s="15" t="s">
        <v>6</v>
      </c>
      <c r="B14" s="15">
        <f>IF($E14="","",SUBTOTAL(3,$E$9:E14))</f>
        <v>6</v>
      </c>
      <c r="C14" s="15" t="str">
        <f t="shared" si="0"/>
        <v>N01.6</v>
      </c>
      <c r="D14" s="15" t="s">
        <v>298</v>
      </c>
      <c r="E14" s="43" t="s">
        <v>12</v>
      </c>
      <c r="F14" s="15" t="s">
        <v>3</v>
      </c>
      <c r="G14" s="15"/>
      <c r="H14" s="15"/>
      <c r="I14" s="15"/>
      <c r="J14" s="72" t="s">
        <v>911</v>
      </c>
      <c r="K14" s="42"/>
      <c r="L14" s="42"/>
      <c r="M14" s="42"/>
      <c r="N14" s="42"/>
    </row>
    <row r="15" spans="1:19" s="40" customFormat="1" ht="191.25" customHeight="1">
      <c r="A15" s="15" t="s">
        <v>6</v>
      </c>
      <c r="B15" s="15">
        <v>3</v>
      </c>
      <c r="C15" s="15" t="str">
        <f t="shared" si="0"/>
        <v>N01.3</v>
      </c>
      <c r="D15" s="15" t="s">
        <v>299</v>
      </c>
      <c r="E15" s="43" t="s">
        <v>13</v>
      </c>
      <c r="F15" s="15" t="s">
        <v>3</v>
      </c>
      <c r="G15" s="15">
        <v>100</v>
      </c>
      <c r="H15" s="15">
        <v>1200</v>
      </c>
      <c r="I15" s="15" t="s">
        <v>910</v>
      </c>
      <c r="J15" s="72" t="s">
        <v>911</v>
      </c>
      <c r="K15" s="42"/>
      <c r="L15" s="42"/>
      <c r="M15" s="72" t="s">
        <v>912</v>
      </c>
      <c r="N15" s="42"/>
    </row>
    <row r="16" spans="1:19" s="40" customFormat="1" ht="195.75" customHeight="1">
      <c r="A16" s="15" t="s">
        <v>6</v>
      </c>
      <c r="B16" s="15">
        <v>4</v>
      </c>
      <c r="C16" s="15" t="str">
        <f t="shared" si="0"/>
        <v>N01.4</v>
      </c>
      <c r="D16" s="15" t="s">
        <v>300</v>
      </c>
      <c r="E16" s="43" t="s">
        <v>301</v>
      </c>
      <c r="F16" s="15" t="s">
        <v>3</v>
      </c>
      <c r="G16" s="15">
        <v>30</v>
      </c>
      <c r="H16" s="15">
        <v>360</v>
      </c>
      <c r="I16" s="47" t="s">
        <v>914</v>
      </c>
      <c r="J16" s="72" t="s">
        <v>911</v>
      </c>
      <c r="K16" s="42"/>
      <c r="L16" s="42"/>
      <c r="M16" s="72" t="s">
        <v>912</v>
      </c>
      <c r="N16" s="42"/>
    </row>
    <row r="17" spans="1:14" s="40" customFormat="1" ht="181.5">
      <c r="A17" s="15" t="s">
        <v>6</v>
      </c>
      <c r="B17" s="15">
        <f>IF($E17="","",SUBTOTAL(3,$E$9:E17))</f>
        <v>9</v>
      </c>
      <c r="C17" s="15" t="str">
        <f t="shared" si="0"/>
        <v>N01.9</v>
      </c>
      <c r="D17" s="15" t="s">
        <v>302</v>
      </c>
      <c r="E17" s="43" t="s">
        <v>15</v>
      </c>
      <c r="F17" s="15" t="s">
        <v>3</v>
      </c>
      <c r="G17" s="15"/>
      <c r="H17" s="15"/>
      <c r="I17" s="15"/>
      <c r="J17" s="72" t="s">
        <v>911</v>
      </c>
      <c r="K17" s="42"/>
      <c r="L17" s="42"/>
      <c r="M17" s="42"/>
      <c r="N17" s="42"/>
    </row>
    <row r="18" spans="1:14" s="40" customFormat="1" ht="181.5">
      <c r="A18" s="15" t="s">
        <v>6</v>
      </c>
      <c r="B18" s="15">
        <v>5</v>
      </c>
      <c r="C18" s="15" t="str">
        <f t="shared" si="0"/>
        <v>N01.5</v>
      </c>
      <c r="D18" s="15" t="s">
        <v>303</v>
      </c>
      <c r="E18" s="43" t="s">
        <v>16</v>
      </c>
      <c r="F18" s="15" t="s">
        <v>3</v>
      </c>
      <c r="G18" s="15"/>
      <c r="H18" s="15"/>
      <c r="I18" s="15"/>
      <c r="J18" s="72" t="s">
        <v>911</v>
      </c>
      <c r="K18" s="42"/>
      <c r="L18" s="42"/>
      <c r="M18" s="42"/>
      <c r="N18" s="42"/>
    </row>
    <row r="19" spans="1:14" s="40" customFormat="1" ht="181.5">
      <c r="A19" s="15" t="s">
        <v>6</v>
      </c>
      <c r="B19" s="15">
        <v>6</v>
      </c>
      <c r="C19" s="15" t="str">
        <f t="shared" si="0"/>
        <v>N01.6</v>
      </c>
      <c r="D19" s="15" t="s">
        <v>304</v>
      </c>
      <c r="E19" s="43" t="s">
        <v>17</v>
      </c>
      <c r="F19" s="15" t="s">
        <v>3</v>
      </c>
      <c r="G19" s="15">
        <v>100</v>
      </c>
      <c r="H19" s="15">
        <v>1200</v>
      </c>
      <c r="I19" s="15" t="s">
        <v>910</v>
      </c>
      <c r="J19" s="72" t="s">
        <v>911</v>
      </c>
      <c r="K19" s="42"/>
      <c r="L19" s="42"/>
      <c r="M19" s="72" t="s">
        <v>912</v>
      </c>
      <c r="N19" s="42"/>
    </row>
    <row r="20" spans="1:14" s="46" customFormat="1" ht="181.5">
      <c r="A20" s="15" t="s">
        <v>6</v>
      </c>
      <c r="B20" s="15">
        <f>IF($E20="","",SUBTOTAL(3,$E$9:E20))</f>
        <v>12</v>
      </c>
      <c r="C20" s="15" t="str">
        <f t="shared" si="0"/>
        <v>N01.12</v>
      </c>
      <c r="D20" s="15" t="s">
        <v>305</v>
      </c>
      <c r="E20" s="43" t="s">
        <v>306</v>
      </c>
      <c r="F20" s="44"/>
      <c r="G20" s="44"/>
      <c r="H20" s="44"/>
      <c r="I20" s="44"/>
      <c r="J20" s="72" t="s">
        <v>911</v>
      </c>
      <c r="K20" s="45"/>
      <c r="L20" s="45"/>
      <c r="M20" s="45"/>
      <c r="N20" s="45"/>
    </row>
    <row r="21" spans="1:14" s="40" customFormat="1" ht="181.5">
      <c r="A21" s="15" t="s">
        <v>6</v>
      </c>
      <c r="B21" s="15">
        <f>IF($E21="","",SUBTOTAL(3,$E$9:E21))</f>
        <v>13</v>
      </c>
      <c r="C21" s="15" t="str">
        <f t="shared" si="0"/>
        <v>N01.13</v>
      </c>
      <c r="D21" s="15" t="s">
        <v>307</v>
      </c>
      <c r="E21" s="43" t="s">
        <v>18</v>
      </c>
      <c r="F21" s="15" t="s">
        <v>3</v>
      </c>
      <c r="G21" s="15"/>
      <c r="H21" s="15"/>
      <c r="I21" s="15"/>
      <c r="J21" s="72" t="s">
        <v>911</v>
      </c>
      <c r="K21" s="42"/>
      <c r="L21" s="42"/>
      <c r="M21" s="42"/>
      <c r="N21" s="42"/>
    </row>
    <row r="22" spans="1:14" s="40" customFormat="1" ht="181.5">
      <c r="A22" s="15" t="s">
        <v>6</v>
      </c>
      <c r="B22" s="15">
        <f>IF($E22="","",SUBTOTAL(3,$E$9:E22))</f>
        <v>14</v>
      </c>
      <c r="C22" s="15" t="str">
        <f t="shared" si="0"/>
        <v>N01.14</v>
      </c>
      <c r="D22" s="15" t="s">
        <v>308</v>
      </c>
      <c r="E22" s="43" t="s">
        <v>123</v>
      </c>
      <c r="F22" s="15" t="s">
        <v>3</v>
      </c>
      <c r="G22" s="15"/>
      <c r="H22" s="15"/>
      <c r="I22" s="15"/>
      <c r="J22" s="72" t="s">
        <v>911</v>
      </c>
      <c r="K22" s="42"/>
      <c r="L22" s="42"/>
      <c r="M22" s="42"/>
      <c r="N22" s="42"/>
    </row>
    <row r="23" spans="1:14" s="40" customFormat="1" ht="181.5">
      <c r="A23" s="15" t="s">
        <v>6</v>
      </c>
      <c r="B23" s="15">
        <f>IF($E23="","",SUBTOTAL(3,$E$9:E23))</f>
        <v>15</v>
      </c>
      <c r="C23" s="15" t="str">
        <f>A23&amp;"."&amp;B23</f>
        <v>N01.15</v>
      </c>
      <c r="D23" s="15" t="s">
        <v>309</v>
      </c>
      <c r="E23" s="43" t="s">
        <v>247</v>
      </c>
      <c r="F23" s="15" t="s">
        <v>3</v>
      </c>
      <c r="G23" s="15"/>
      <c r="H23" s="15"/>
      <c r="I23" s="15"/>
      <c r="J23" s="72" t="s">
        <v>911</v>
      </c>
      <c r="K23" s="42"/>
      <c r="L23" s="42"/>
      <c r="M23" s="42"/>
      <c r="N23" s="42"/>
    </row>
    <row r="24" spans="1:14" s="40" customFormat="1" ht="181.5">
      <c r="A24" s="15" t="s">
        <v>6</v>
      </c>
      <c r="B24" s="15">
        <f>IF($E24="","",SUBTOTAL(3,$E$9:E24))</f>
        <v>16</v>
      </c>
      <c r="C24" s="15" t="str">
        <f t="shared" si="0"/>
        <v>N01.16</v>
      </c>
      <c r="D24" s="15" t="s">
        <v>310</v>
      </c>
      <c r="E24" s="43" t="s">
        <v>268</v>
      </c>
      <c r="F24" s="15" t="s">
        <v>3</v>
      </c>
      <c r="G24" s="15"/>
      <c r="H24" s="15"/>
      <c r="I24" s="15"/>
      <c r="J24" s="72" t="s">
        <v>911</v>
      </c>
      <c r="K24" s="42"/>
      <c r="L24" s="42"/>
      <c r="M24" s="42"/>
      <c r="N24" s="42"/>
    </row>
    <row r="25" spans="1:14" s="40" customFormat="1" ht="181.5">
      <c r="A25" s="15" t="s">
        <v>6</v>
      </c>
      <c r="B25" s="15">
        <f>IF($E25="","",SUBTOTAL(3,$E$9:E25))</f>
        <v>17</v>
      </c>
      <c r="C25" s="15" t="str">
        <f t="shared" si="0"/>
        <v>N01.17</v>
      </c>
      <c r="D25" s="15" t="s">
        <v>311</v>
      </c>
      <c r="E25" s="43" t="s">
        <v>265</v>
      </c>
      <c r="F25" s="15" t="s">
        <v>3</v>
      </c>
      <c r="G25" s="15"/>
      <c r="H25" s="15"/>
      <c r="I25" s="15"/>
      <c r="J25" s="72" t="s">
        <v>911</v>
      </c>
      <c r="K25" s="42"/>
      <c r="L25" s="42"/>
      <c r="M25" s="42"/>
      <c r="N25" s="42"/>
    </row>
    <row r="26" spans="1:14" s="40" customFormat="1" ht="181.5">
      <c r="A26" s="15" t="s">
        <v>6</v>
      </c>
      <c r="B26" s="15">
        <v>7</v>
      </c>
      <c r="C26" s="15" t="str">
        <f t="shared" si="0"/>
        <v>N01.7</v>
      </c>
      <c r="D26" s="15" t="s">
        <v>312</v>
      </c>
      <c r="E26" s="43" t="s">
        <v>266</v>
      </c>
      <c r="F26" s="15" t="s">
        <v>3</v>
      </c>
      <c r="G26" s="15">
        <v>140</v>
      </c>
      <c r="H26" s="15">
        <v>1680</v>
      </c>
      <c r="I26" s="15" t="s">
        <v>910</v>
      </c>
      <c r="J26" s="72" t="s">
        <v>911</v>
      </c>
      <c r="K26" s="42"/>
      <c r="L26" s="42"/>
      <c r="M26" s="72" t="s">
        <v>912</v>
      </c>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33">
      <c r="A39" s="15" t="s">
        <v>21</v>
      </c>
      <c r="B39" s="15">
        <f>IF($E39="","",SUBTOTAL(3,$E$9:E39))</f>
        <v>30</v>
      </c>
      <c r="C39" s="15" t="str">
        <f t="shared" si="0"/>
        <v>N02.30</v>
      </c>
      <c r="D39" s="15" t="s">
        <v>329</v>
      </c>
      <c r="E39" s="43" t="s">
        <v>330</v>
      </c>
      <c r="F39" s="47" t="s">
        <v>113</v>
      </c>
      <c r="G39" s="47"/>
      <c r="H39" s="47"/>
      <c r="I39" s="47"/>
      <c r="J39" s="42"/>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c r="H44" s="47"/>
      <c r="I44" s="47"/>
      <c r="J44" s="5"/>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42"/>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148.5">
      <c r="A55" s="40" t="s">
        <v>32</v>
      </c>
      <c r="B55" s="15">
        <v>8</v>
      </c>
      <c r="C55" s="15" t="str">
        <f t="shared" si="0"/>
        <v>N03.8</v>
      </c>
      <c r="D55" s="15" t="s">
        <v>359</v>
      </c>
      <c r="E55" s="43" t="s">
        <v>34</v>
      </c>
      <c r="F55" s="47" t="s">
        <v>114</v>
      </c>
      <c r="G55" s="47">
        <v>120</v>
      </c>
      <c r="H55" s="47">
        <v>1440</v>
      </c>
      <c r="I55" s="15" t="s">
        <v>910</v>
      </c>
      <c r="J55" s="72" t="s">
        <v>915</v>
      </c>
      <c r="K55" s="42"/>
      <c r="L55" s="42"/>
      <c r="M55" s="72" t="s">
        <v>912</v>
      </c>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49.5">
      <c r="A58" s="40" t="s">
        <v>32</v>
      </c>
      <c r="B58" s="15">
        <v>9</v>
      </c>
      <c r="C58" s="15" t="str">
        <f t="shared" si="0"/>
        <v>N03.9</v>
      </c>
      <c r="D58" s="15" t="s">
        <v>362</v>
      </c>
      <c r="E58" s="43" t="s">
        <v>37</v>
      </c>
      <c r="F58" s="47" t="s">
        <v>3</v>
      </c>
      <c r="G58" s="47">
        <v>100</v>
      </c>
      <c r="H58" s="47">
        <v>1200</v>
      </c>
      <c r="I58" s="15" t="s">
        <v>910</v>
      </c>
      <c r="J58" s="72" t="s">
        <v>916</v>
      </c>
      <c r="K58" s="42"/>
      <c r="L58" s="42"/>
      <c r="M58" s="72" t="s">
        <v>912</v>
      </c>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c r="H83" s="47"/>
      <c r="I83" s="47"/>
      <c r="J83" s="42"/>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c r="H85" s="47"/>
      <c r="I85" s="47"/>
      <c r="J85" s="42"/>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49.5">
      <c r="A93" s="40" t="s">
        <v>45</v>
      </c>
      <c r="B93" s="15">
        <v>10</v>
      </c>
      <c r="C93" s="15" t="str">
        <f t="shared" si="2"/>
        <v>N04.10</v>
      </c>
      <c r="D93" s="15" t="s">
        <v>394</v>
      </c>
      <c r="E93" s="43" t="s">
        <v>70</v>
      </c>
      <c r="F93" s="47" t="s">
        <v>115</v>
      </c>
      <c r="G93" s="47">
        <v>12</v>
      </c>
      <c r="H93" s="47">
        <v>144</v>
      </c>
      <c r="I93" s="15" t="s">
        <v>910</v>
      </c>
      <c r="J93" s="42" t="s">
        <v>917</v>
      </c>
      <c r="K93" s="42"/>
      <c r="L93" s="42"/>
      <c r="M93" s="72" t="s">
        <v>912</v>
      </c>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7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t="s">
        <v>918</v>
      </c>
      <c r="L98" s="5"/>
      <c r="M98" s="5"/>
      <c r="N98" s="5"/>
    </row>
    <row r="99" spans="1:16" s="40" customFormat="1" ht="49.5">
      <c r="A99" s="40" t="s">
        <v>45</v>
      </c>
      <c r="B99" s="15">
        <v>11</v>
      </c>
      <c r="C99" s="15" t="str">
        <f t="shared" si="2"/>
        <v>N04.11</v>
      </c>
      <c r="D99" s="15" t="s">
        <v>400</v>
      </c>
      <c r="E99" s="43" t="s">
        <v>76</v>
      </c>
      <c r="F99" s="47" t="s">
        <v>117</v>
      </c>
      <c r="G99" s="47">
        <v>2500</v>
      </c>
      <c r="H99" s="47">
        <v>30000</v>
      </c>
      <c r="I99" s="15" t="s">
        <v>919</v>
      </c>
      <c r="J99" s="42" t="s">
        <v>920</v>
      </c>
      <c r="K99" s="42"/>
      <c r="L99" s="42"/>
      <c r="M99" s="72" t="s">
        <v>912</v>
      </c>
      <c r="N99" s="42"/>
    </row>
    <row r="100" spans="1:16" s="40" customFormat="1" ht="16.5">
      <c r="B100" s="13" t="s">
        <v>77</v>
      </c>
      <c r="C100" s="26" t="s">
        <v>78</v>
      </c>
      <c r="D100" s="26"/>
      <c r="E100" s="50"/>
      <c r="F100" s="22"/>
      <c r="G100" s="22"/>
      <c r="H100" s="22"/>
      <c r="I100" s="22"/>
      <c r="J100" s="42"/>
      <c r="K100" s="42"/>
      <c r="L100" s="42"/>
      <c r="M100" s="42"/>
      <c r="N100" s="42"/>
    </row>
    <row r="101" spans="1:16" s="40" customFormat="1" ht="49.5">
      <c r="A101" s="40" t="s">
        <v>77</v>
      </c>
      <c r="B101" s="15">
        <v>12</v>
      </c>
      <c r="C101" s="15" t="str">
        <f t="shared" si="2"/>
        <v>N08.12</v>
      </c>
      <c r="D101" s="15" t="s">
        <v>401</v>
      </c>
      <c r="E101" s="43" t="s">
        <v>402</v>
      </c>
      <c r="F101" s="47" t="s">
        <v>118</v>
      </c>
      <c r="G101" s="47">
        <v>1</v>
      </c>
      <c r="H101" s="47">
        <v>4</v>
      </c>
      <c r="I101" s="15" t="s">
        <v>910</v>
      </c>
      <c r="J101" s="42" t="s">
        <v>921</v>
      </c>
      <c r="K101" s="42"/>
      <c r="L101" s="42"/>
      <c r="M101" s="72" t="s">
        <v>912</v>
      </c>
      <c r="N101" s="42"/>
    </row>
    <row r="102" spans="1:16" s="40" customFormat="1" ht="132">
      <c r="A102" s="40" t="s">
        <v>77</v>
      </c>
      <c r="B102" s="15">
        <f>IF($E102="","",SUBTOTAL(3,$E$9:E102))</f>
        <v>87</v>
      </c>
      <c r="C102" s="15" t="str">
        <f t="shared" si="2"/>
        <v>N08.87</v>
      </c>
      <c r="D102" s="15" t="s">
        <v>403</v>
      </c>
      <c r="E102" s="43" t="s">
        <v>404</v>
      </c>
      <c r="F102" s="47" t="s">
        <v>118</v>
      </c>
      <c r="G102" s="47"/>
      <c r="H102" s="47"/>
      <c r="I102" s="47"/>
      <c r="J102" s="72" t="s">
        <v>664</v>
      </c>
      <c r="K102" s="42"/>
      <c r="L102" s="42"/>
      <c r="M102" s="42"/>
      <c r="N102" s="42"/>
    </row>
    <row r="103" spans="1:16" s="40" customFormat="1" ht="132">
      <c r="A103" s="40" t="s">
        <v>77</v>
      </c>
      <c r="B103" s="15">
        <v>13</v>
      </c>
      <c r="C103" s="15" t="str">
        <f t="shared" si="2"/>
        <v>N08.13</v>
      </c>
      <c r="D103" s="15" t="s">
        <v>405</v>
      </c>
      <c r="E103" s="43" t="s">
        <v>406</v>
      </c>
      <c r="F103" s="47" t="s">
        <v>116</v>
      </c>
      <c r="G103" s="47">
        <v>3000</v>
      </c>
      <c r="H103" s="47">
        <v>36000</v>
      </c>
      <c r="I103" s="15" t="s">
        <v>919</v>
      </c>
      <c r="J103" s="72" t="s">
        <v>664</v>
      </c>
      <c r="K103" s="42"/>
      <c r="L103" s="42"/>
      <c r="M103" s="72" t="s">
        <v>912</v>
      </c>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42"/>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42"/>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42"/>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42"/>
      <c r="N107" s="42"/>
    </row>
    <row r="108" spans="1:16" s="40" customFormat="1" ht="66">
      <c r="A108" s="40" t="s">
        <v>77</v>
      </c>
      <c r="B108" s="15">
        <f>IF($E108="","",SUBTOTAL(3,$E$9:E108))</f>
        <v>93</v>
      </c>
      <c r="C108" s="15" t="str">
        <f t="shared" si="2"/>
        <v>N08.93</v>
      </c>
      <c r="D108" s="15" t="s">
        <v>412</v>
      </c>
      <c r="E108" s="43" t="s">
        <v>278</v>
      </c>
      <c r="F108" s="47" t="s">
        <v>116</v>
      </c>
      <c r="G108" s="47"/>
      <c r="H108" s="47"/>
      <c r="I108" s="47"/>
      <c r="J108" s="42"/>
      <c r="K108" s="42"/>
      <c r="L108" s="42"/>
      <c r="M108" s="42"/>
      <c r="N108" s="42"/>
      <c r="P108" s="92" t="s">
        <v>774</v>
      </c>
    </row>
    <row r="109" spans="1:16" s="40" customFormat="1" ht="16.5">
      <c r="B109" s="13" t="s">
        <v>83</v>
      </c>
      <c r="C109" s="24" t="s">
        <v>86</v>
      </c>
      <c r="D109" s="24"/>
      <c r="E109" s="50"/>
      <c r="F109" s="22"/>
      <c r="G109" s="22"/>
      <c r="H109" s="22"/>
      <c r="I109" s="22"/>
      <c r="J109" s="42"/>
      <c r="K109" s="42"/>
      <c r="L109" s="42"/>
      <c r="M109" s="42"/>
      <c r="N109" s="42"/>
    </row>
    <row r="110" spans="1:16" s="40" customFormat="1" ht="16.5">
      <c r="A110" s="40" t="s">
        <v>83</v>
      </c>
      <c r="B110" s="15">
        <f>IF($E110="","",SUBTOTAL(3,$E$9:E110))</f>
        <v>94</v>
      </c>
      <c r="C110" s="15" t="str">
        <f t="shared" si="2"/>
        <v>N09.94</v>
      </c>
      <c r="D110" s="15" t="s">
        <v>413</v>
      </c>
      <c r="E110" s="43" t="s">
        <v>87</v>
      </c>
      <c r="F110" s="47" t="s">
        <v>118</v>
      </c>
      <c r="G110" s="47"/>
      <c r="H110" s="47"/>
      <c r="I110" s="47"/>
      <c r="J110" s="42"/>
      <c r="K110" s="42"/>
      <c r="L110" s="42"/>
      <c r="M110" s="42"/>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42"/>
      <c r="N111" s="42"/>
      <c r="P111" s="92" t="s">
        <v>775</v>
      </c>
    </row>
    <row r="112" spans="1:16" s="40" customFormat="1" ht="49.5">
      <c r="A112" s="40" t="s">
        <v>83</v>
      </c>
      <c r="B112" s="15">
        <v>14</v>
      </c>
      <c r="C112" s="15" t="str">
        <f t="shared" si="2"/>
        <v>N09.14</v>
      </c>
      <c r="D112" s="15" t="s">
        <v>415</v>
      </c>
      <c r="E112" s="43" t="s">
        <v>416</v>
      </c>
      <c r="F112" s="47" t="s">
        <v>119</v>
      </c>
      <c r="G112" s="47">
        <v>30</v>
      </c>
      <c r="H112" s="47">
        <v>360</v>
      </c>
      <c r="I112" s="15" t="s">
        <v>919</v>
      </c>
      <c r="J112" s="72" t="s">
        <v>922</v>
      </c>
      <c r="K112" s="42"/>
      <c r="L112" s="42"/>
      <c r="M112" s="72" t="s">
        <v>912</v>
      </c>
      <c r="N112" s="42"/>
    </row>
    <row r="113" spans="1:16" s="40" customFormat="1" ht="16.5">
      <c r="A113" s="13" t="s">
        <v>84</v>
      </c>
      <c r="B113" s="13" t="s">
        <v>84</v>
      </c>
      <c r="C113" s="24" t="s">
        <v>90</v>
      </c>
      <c r="D113" s="24"/>
      <c r="E113" s="50"/>
      <c r="F113" s="22"/>
      <c r="G113" s="22"/>
      <c r="H113" s="22"/>
      <c r="I113" s="22"/>
      <c r="J113" s="42"/>
      <c r="K113" s="42"/>
      <c r="L113" s="42"/>
      <c r="M113" s="42"/>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42"/>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42"/>
      <c r="N115" s="42"/>
    </row>
    <row r="116" spans="1:16" s="40" customFormat="1" ht="49.5">
      <c r="A116" s="15" t="s">
        <v>84</v>
      </c>
      <c r="B116" s="15">
        <f>IF($E116="","",SUBTOTAL(3,$E$9:E116))</f>
        <v>99</v>
      </c>
      <c r="C116" s="15" t="str">
        <f t="shared" si="2"/>
        <v>N10.99</v>
      </c>
      <c r="D116" s="15" t="s">
        <v>419</v>
      </c>
      <c r="E116" s="43" t="s">
        <v>257</v>
      </c>
      <c r="F116" s="47" t="s">
        <v>115</v>
      </c>
      <c r="G116" s="47"/>
      <c r="H116" s="47"/>
      <c r="I116" s="47"/>
      <c r="J116" s="42"/>
      <c r="K116" s="42"/>
      <c r="L116" s="42"/>
      <c r="M116" s="42"/>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42"/>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42"/>
      <c r="N118" s="42"/>
    </row>
    <row r="119" spans="1:16" s="40" customFormat="1" ht="16.5">
      <c r="B119" s="13" t="s">
        <v>85</v>
      </c>
      <c r="C119" s="24" t="s">
        <v>108</v>
      </c>
      <c r="D119" s="24"/>
      <c r="E119" s="50"/>
      <c r="F119" s="22"/>
      <c r="G119" s="22"/>
      <c r="H119" s="22"/>
      <c r="I119" s="22"/>
      <c r="J119" s="42"/>
      <c r="K119" s="42"/>
      <c r="L119" s="42"/>
      <c r="M119" s="42"/>
      <c r="N119" s="42"/>
    </row>
    <row r="120" spans="1:16" s="40" customFormat="1" ht="49.5">
      <c r="A120" s="15" t="s">
        <v>85</v>
      </c>
      <c r="B120" s="15">
        <f>IF($E120="","",SUBTOTAL(3,$E$9:E120))</f>
        <v>102</v>
      </c>
      <c r="C120" s="15" t="str">
        <f t="shared" si="2"/>
        <v>N11.102</v>
      </c>
      <c r="D120" s="15" t="s">
        <v>422</v>
      </c>
      <c r="E120" s="43" t="s">
        <v>109</v>
      </c>
      <c r="F120" s="47" t="s">
        <v>122</v>
      </c>
      <c r="G120" s="47"/>
      <c r="H120" s="47"/>
      <c r="I120" s="47"/>
      <c r="J120" s="42"/>
      <c r="K120" s="42"/>
      <c r="L120" s="42"/>
      <c r="M120" s="42"/>
      <c r="N120" s="42"/>
    </row>
    <row r="121" spans="1:16" s="40" customFormat="1" ht="49.5">
      <c r="A121" s="15" t="s">
        <v>85</v>
      </c>
      <c r="B121" s="15">
        <f>IF($E121="","",SUBTOTAL(3,$E$9:E121))</f>
        <v>103</v>
      </c>
      <c r="C121" s="15" t="str">
        <f t="shared" si="2"/>
        <v>N11.103</v>
      </c>
      <c r="D121" s="15" t="s">
        <v>423</v>
      </c>
      <c r="E121" s="43" t="s">
        <v>110</v>
      </c>
      <c r="F121" s="47" t="s">
        <v>122</v>
      </c>
      <c r="G121" s="47"/>
      <c r="H121" s="47"/>
      <c r="I121" s="47"/>
      <c r="J121" s="42"/>
      <c r="K121" s="42"/>
      <c r="L121" s="42"/>
      <c r="M121" s="42"/>
      <c r="N121" s="42"/>
    </row>
    <row r="122" spans="1:16" s="40" customFormat="1" ht="16.5">
      <c r="A122" s="15" t="s">
        <v>85</v>
      </c>
      <c r="B122" s="15">
        <f>IF($E122="","",SUBTOTAL(3,$E$9:E122))</f>
        <v>104</v>
      </c>
      <c r="C122" s="15" t="str">
        <f t="shared" si="2"/>
        <v>N11.104</v>
      </c>
      <c r="D122" s="15" t="s">
        <v>424</v>
      </c>
      <c r="E122" s="43" t="s">
        <v>111</v>
      </c>
      <c r="F122" s="47" t="s">
        <v>122</v>
      </c>
      <c r="G122" s="47"/>
      <c r="H122" s="47"/>
      <c r="I122" s="47"/>
      <c r="J122" s="42"/>
      <c r="K122" s="42"/>
      <c r="L122" s="42"/>
      <c r="M122" s="42"/>
      <c r="N122" s="42"/>
    </row>
    <row r="123" spans="1:16" s="40" customFormat="1" ht="33">
      <c r="A123" s="15" t="s">
        <v>85</v>
      </c>
      <c r="B123" s="15">
        <f>IF($E123="","",SUBTOTAL(3,$E$9:E123))</f>
        <v>105</v>
      </c>
      <c r="C123" s="15" t="str">
        <f t="shared" si="2"/>
        <v>N11.105</v>
      </c>
      <c r="D123" s="15" t="s">
        <v>425</v>
      </c>
      <c r="E123" s="43" t="s">
        <v>112</v>
      </c>
      <c r="F123" s="47" t="s">
        <v>5</v>
      </c>
      <c r="G123" s="47"/>
      <c r="H123" s="47"/>
      <c r="I123" s="47"/>
      <c r="J123" s="42"/>
      <c r="K123" s="42"/>
      <c r="L123" s="42"/>
      <c r="M123" s="42"/>
      <c r="N123" s="42"/>
    </row>
    <row r="124" spans="1:16" s="40" customFormat="1" ht="16.5">
      <c r="B124" s="13" t="s">
        <v>89</v>
      </c>
      <c r="C124" s="24" t="s">
        <v>262</v>
      </c>
      <c r="D124" s="24"/>
      <c r="E124" s="50"/>
      <c r="F124" s="22"/>
      <c r="G124" s="22"/>
      <c r="H124" s="22"/>
      <c r="I124" s="22"/>
      <c r="J124" s="42"/>
      <c r="K124" s="42"/>
      <c r="L124" s="42"/>
      <c r="M124" s="42"/>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42"/>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42"/>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42"/>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42"/>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42"/>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42"/>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42"/>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42"/>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42"/>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42"/>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42"/>
      <c r="N135" s="42"/>
    </row>
    <row r="136" spans="1:16" s="40" customFormat="1" ht="16.5">
      <c r="A136" s="13" t="s">
        <v>92</v>
      </c>
      <c r="B136" s="13" t="s">
        <v>92</v>
      </c>
      <c r="C136" s="24" t="s">
        <v>285</v>
      </c>
      <c r="D136" s="24"/>
      <c r="E136" s="50"/>
      <c r="F136" s="22"/>
      <c r="G136" s="22"/>
      <c r="H136" s="22"/>
      <c r="I136" s="22"/>
      <c r="J136" s="42"/>
      <c r="K136" s="42"/>
      <c r="L136" s="42"/>
      <c r="M136" s="42"/>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42"/>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42"/>
      <c r="N138" s="42"/>
    </row>
    <row r="139" spans="1:16" s="40" customFormat="1" ht="16.5">
      <c r="A139" s="13" t="s">
        <v>93</v>
      </c>
      <c r="B139" s="13" t="s">
        <v>93</v>
      </c>
      <c r="C139" s="24" t="s">
        <v>94</v>
      </c>
      <c r="D139" s="24"/>
      <c r="E139" s="50"/>
      <c r="F139" s="22"/>
      <c r="G139" s="22"/>
      <c r="H139" s="22"/>
      <c r="I139" s="22"/>
      <c r="J139" s="42"/>
      <c r="K139" s="42"/>
      <c r="L139" s="42"/>
      <c r="M139" s="42"/>
      <c r="N139" s="42"/>
    </row>
    <row r="140" spans="1:16" s="40" customFormat="1" ht="16.5">
      <c r="A140" s="13" t="s">
        <v>93</v>
      </c>
      <c r="B140" s="15">
        <f>IF($E140="","",SUBTOTAL(3,$E$9:E140))</f>
        <v>119</v>
      </c>
      <c r="C140" s="15" t="str">
        <f t="shared" si="2"/>
        <v>N14.119</v>
      </c>
      <c r="D140" s="15" t="s">
        <v>440</v>
      </c>
      <c r="E140" s="43" t="s">
        <v>254</v>
      </c>
      <c r="F140" s="47" t="s">
        <v>3</v>
      </c>
      <c r="G140" s="47"/>
      <c r="H140" s="47"/>
      <c r="I140" s="47"/>
      <c r="J140" s="42"/>
      <c r="K140" s="42"/>
      <c r="L140" s="42"/>
      <c r="M140" s="42"/>
      <c r="N140" s="42"/>
    </row>
    <row r="141" spans="1:16" s="40" customFormat="1" ht="16.5">
      <c r="A141" s="13" t="s">
        <v>93</v>
      </c>
      <c r="B141" s="15">
        <f>IF($E141="","",SUBTOTAL(3,$E$9:E141))</f>
        <v>120</v>
      </c>
      <c r="C141" s="15" t="str">
        <f t="shared" si="2"/>
        <v>N14.120</v>
      </c>
      <c r="D141" s="15" t="s">
        <v>441</v>
      </c>
      <c r="E141" s="43" t="s">
        <v>95</v>
      </c>
      <c r="F141" s="47" t="s">
        <v>3</v>
      </c>
      <c r="G141" s="47"/>
      <c r="H141" s="47"/>
      <c r="I141" s="47"/>
      <c r="J141" s="42"/>
      <c r="K141" s="42"/>
      <c r="L141" s="42"/>
      <c r="M141" s="42"/>
      <c r="N141" s="42"/>
      <c r="P141" s="92" t="s">
        <v>442</v>
      </c>
    </row>
    <row r="142" spans="1:16" s="40" customFormat="1" ht="16.5">
      <c r="B142" s="13" t="s">
        <v>96</v>
      </c>
      <c r="C142" s="24" t="s">
        <v>97</v>
      </c>
      <c r="D142" s="24"/>
      <c r="E142" s="50"/>
      <c r="F142" s="22"/>
      <c r="G142" s="22"/>
      <c r="H142" s="22"/>
      <c r="I142" s="22"/>
      <c r="J142" s="42"/>
      <c r="K142" s="42"/>
      <c r="L142" s="42"/>
      <c r="M142" s="42"/>
      <c r="N142" s="42"/>
    </row>
    <row r="143" spans="1:16" s="40" customFormat="1" ht="16.5">
      <c r="A143" s="15" t="s">
        <v>96</v>
      </c>
      <c r="B143" s="15">
        <f>IF($E143="","",SUBTOTAL(3,$E$9:E143))</f>
        <v>121</v>
      </c>
      <c r="C143" s="15" t="str">
        <f t="shared" si="2"/>
        <v>N15.121</v>
      </c>
      <c r="D143" s="15" t="s">
        <v>443</v>
      </c>
      <c r="E143" s="43" t="s">
        <v>98</v>
      </c>
      <c r="F143" s="47" t="s">
        <v>3</v>
      </c>
      <c r="G143" s="47"/>
      <c r="H143" s="47"/>
      <c r="I143" s="47"/>
      <c r="J143" s="42"/>
      <c r="K143" s="42"/>
      <c r="L143" s="42"/>
      <c r="M143" s="42"/>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42"/>
      <c r="K144" s="42"/>
      <c r="L144" s="42"/>
      <c r="M144" s="42"/>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42"/>
      <c r="K145" s="42"/>
      <c r="L145" s="42"/>
      <c r="M145" s="42"/>
      <c r="N145" s="42"/>
    </row>
    <row r="146" spans="1:16" s="40" customFormat="1" ht="33">
      <c r="A146" s="15" t="s">
        <v>96</v>
      </c>
      <c r="B146" s="15">
        <f>IF($E146="","",SUBTOTAL(3,$E$9:E146))</f>
        <v>124</v>
      </c>
      <c r="C146" s="15" t="str">
        <f t="shared" si="2"/>
        <v>N15.124</v>
      </c>
      <c r="D146" s="15" t="s">
        <v>446</v>
      </c>
      <c r="E146" s="43" t="s">
        <v>255</v>
      </c>
      <c r="F146" s="47" t="s">
        <v>3</v>
      </c>
      <c r="G146" s="47"/>
      <c r="H146" s="47"/>
      <c r="I146" s="47"/>
      <c r="J146" s="42"/>
      <c r="K146" s="42"/>
      <c r="L146" s="42"/>
      <c r="M146" s="42"/>
      <c r="N146" s="42"/>
    </row>
    <row r="147" spans="1:16" s="40" customFormat="1" ht="16.5">
      <c r="A147" s="15" t="s">
        <v>96</v>
      </c>
      <c r="B147" s="15">
        <f>IF($E147="","",SUBTOTAL(3,$E$9:E147))</f>
        <v>125</v>
      </c>
      <c r="C147" s="15" t="str">
        <f t="shared" si="2"/>
        <v>N15.125</v>
      </c>
      <c r="D147" s="15" t="s">
        <v>447</v>
      </c>
      <c r="E147" s="43" t="s">
        <v>251</v>
      </c>
      <c r="F147" s="47" t="s">
        <v>3</v>
      </c>
      <c r="G147" s="47"/>
      <c r="H147" s="47"/>
      <c r="I147" s="47"/>
      <c r="J147" s="42"/>
      <c r="K147" s="42"/>
      <c r="L147" s="42"/>
      <c r="M147" s="42"/>
      <c r="N147" s="42"/>
    </row>
    <row r="148" spans="1:16" s="40" customFormat="1" ht="49.5">
      <c r="A148" s="15" t="s">
        <v>96</v>
      </c>
      <c r="B148" s="15">
        <v>15</v>
      </c>
      <c r="C148" s="15" t="str">
        <f t="shared" si="2"/>
        <v>N15.15</v>
      </c>
      <c r="D148" s="15" t="s">
        <v>448</v>
      </c>
      <c r="E148" s="43" t="s">
        <v>99</v>
      </c>
      <c r="F148" s="47" t="s">
        <v>3</v>
      </c>
      <c r="G148" s="47">
        <v>1</v>
      </c>
      <c r="H148" s="47">
        <v>12</v>
      </c>
      <c r="I148" s="15" t="s">
        <v>923</v>
      </c>
      <c r="J148" s="42"/>
      <c r="K148" s="42"/>
      <c r="L148" s="42"/>
      <c r="M148" s="72" t="s">
        <v>912</v>
      </c>
      <c r="N148" s="42"/>
    </row>
    <row r="149" spans="1:16" s="40" customFormat="1" ht="33">
      <c r="A149" s="15" t="s">
        <v>96</v>
      </c>
      <c r="B149" s="15">
        <f>IF($E149="","",SUBTOTAL(3,$E$9:E149))</f>
        <v>127</v>
      </c>
      <c r="C149" s="15" t="str">
        <f t="shared" si="2"/>
        <v>N15.127</v>
      </c>
      <c r="D149" s="15" t="s">
        <v>449</v>
      </c>
      <c r="E149" s="43" t="s">
        <v>215</v>
      </c>
      <c r="F149" s="47" t="s">
        <v>3</v>
      </c>
      <c r="G149" s="47"/>
      <c r="H149" s="47"/>
      <c r="I149" s="47"/>
      <c r="J149" s="42"/>
      <c r="K149" s="42"/>
      <c r="L149" s="42"/>
      <c r="M149" s="42"/>
      <c r="N149" s="42"/>
      <c r="P149" s="199" t="s">
        <v>777</v>
      </c>
    </row>
    <row r="150" spans="1:16" s="40" customFormat="1" ht="49.5">
      <c r="A150" s="15" t="s">
        <v>96</v>
      </c>
      <c r="B150" s="15">
        <v>16</v>
      </c>
      <c r="C150" s="15" t="str">
        <f t="shared" si="2"/>
        <v>N15.16</v>
      </c>
      <c r="D150" s="15" t="s">
        <v>450</v>
      </c>
      <c r="E150" s="43" t="s">
        <v>100</v>
      </c>
      <c r="F150" s="47" t="s">
        <v>3</v>
      </c>
      <c r="G150" s="47">
        <v>300</v>
      </c>
      <c r="H150" s="47">
        <v>3600</v>
      </c>
      <c r="I150" s="15" t="s">
        <v>910</v>
      </c>
      <c r="J150" s="72" t="s">
        <v>918</v>
      </c>
      <c r="K150" s="42"/>
      <c r="L150" s="42"/>
      <c r="M150" s="72" t="s">
        <v>912</v>
      </c>
      <c r="N150" s="42"/>
    </row>
    <row r="151" spans="1:16" s="40" customFormat="1" ht="16.5">
      <c r="A151" s="15" t="s">
        <v>96</v>
      </c>
      <c r="B151" s="15">
        <f>IF($E151="","",SUBTOTAL(3,$E$9:E151))</f>
        <v>129</v>
      </c>
      <c r="C151" s="15" t="str">
        <f t="shared" ref="C151:C173" si="3">A151&amp;"."&amp;B151</f>
        <v>N15.129</v>
      </c>
      <c r="D151" s="15" t="s">
        <v>451</v>
      </c>
      <c r="E151" s="43" t="s">
        <v>101</v>
      </c>
      <c r="F151" s="47" t="s">
        <v>3</v>
      </c>
      <c r="G151" s="47"/>
      <c r="H151" s="47"/>
      <c r="I151" s="47"/>
      <c r="J151" s="42"/>
      <c r="K151" s="42"/>
      <c r="L151" s="42"/>
      <c r="M151" s="42"/>
      <c r="N151" s="42"/>
    </row>
    <row r="152" spans="1:16" s="40" customFormat="1" ht="16.5">
      <c r="A152" s="15" t="s">
        <v>96</v>
      </c>
      <c r="B152" s="15">
        <f>IF($E152="","",SUBTOTAL(3,$E$9:E152))</f>
        <v>130</v>
      </c>
      <c r="C152" s="15" t="str">
        <f t="shared" si="3"/>
        <v>N15.130</v>
      </c>
      <c r="D152" s="15" t="s">
        <v>452</v>
      </c>
      <c r="E152" s="43" t="s">
        <v>102</v>
      </c>
      <c r="F152" s="47" t="s">
        <v>3</v>
      </c>
      <c r="G152" s="47"/>
      <c r="H152" s="47"/>
      <c r="I152" s="47"/>
      <c r="J152" s="42"/>
      <c r="K152" s="42"/>
      <c r="L152" s="42"/>
      <c r="M152" s="42"/>
      <c r="N152" s="42"/>
    </row>
    <row r="153" spans="1:16" s="40" customFormat="1" ht="16.5">
      <c r="A153" s="15" t="s">
        <v>96</v>
      </c>
      <c r="B153" s="15">
        <f>IF($E153="","",SUBTOTAL(3,$E$9:E153))</f>
        <v>131</v>
      </c>
      <c r="C153" s="15" t="str">
        <f t="shared" si="3"/>
        <v>N15.131</v>
      </c>
      <c r="D153" s="15" t="s">
        <v>453</v>
      </c>
      <c r="E153" s="43" t="s">
        <v>103</v>
      </c>
      <c r="F153" s="47" t="s">
        <v>3</v>
      </c>
      <c r="G153" s="47"/>
      <c r="H153" s="47"/>
      <c r="I153" s="47"/>
      <c r="J153" s="42"/>
      <c r="K153" s="42"/>
      <c r="L153" s="42"/>
      <c r="M153" s="42"/>
      <c r="N153" s="42"/>
    </row>
    <row r="154" spans="1:16" s="40" customFormat="1" ht="16.5">
      <c r="A154" s="15" t="s">
        <v>96</v>
      </c>
      <c r="B154" s="15">
        <f>IF($E154="","",SUBTOTAL(3,$E$9:E154))</f>
        <v>132</v>
      </c>
      <c r="C154" s="15" t="str">
        <f t="shared" si="3"/>
        <v>N15.132</v>
      </c>
      <c r="D154" s="15" t="s">
        <v>454</v>
      </c>
      <c r="E154" s="43" t="s">
        <v>104</v>
      </c>
      <c r="F154" s="47" t="s">
        <v>3</v>
      </c>
      <c r="G154" s="47"/>
      <c r="H154" s="47"/>
      <c r="I154" s="47"/>
      <c r="J154" s="42"/>
      <c r="K154" s="42"/>
      <c r="L154" s="42"/>
      <c r="M154" s="42"/>
      <c r="N154" s="42"/>
    </row>
    <row r="155" spans="1:16" s="40" customFormat="1" ht="33">
      <c r="A155" s="15" t="s">
        <v>96</v>
      </c>
      <c r="B155" s="15">
        <f>IF($E155="","",SUBTOTAL(3,$E$9:E155))</f>
        <v>133</v>
      </c>
      <c r="C155" s="15" t="str">
        <f t="shared" si="3"/>
        <v>N15.133</v>
      </c>
      <c r="D155" s="15" t="s">
        <v>455</v>
      </c>
      <c r="E155" s="43" t="s">
        <v>105</v>
      </c>
      <c r="F155" s="47" t="s">
        <v>3</v>
      </c>
      <c r="G155" s="47"/>
      <c r="H155" s="47"/>
      <c r="I155" s="47"/>
      <c r="J155" s="42"/>
      <c r="K155" s="42"/>
      <c r="L155" s="42"/>
      <c r="M155" s="42"/>
      <c r="N155" s="42"/>
    </row>
    <row r="156" spans="1:16" s="40" customFormat="1" ht="49.5">
      <c r="A156" s="15" t="s">
        <v>96</v>
      </c>
      <c r="B156" s="15">
        <f>IF($E156="","",SUBTOTAL(3,$E$9:E156))</f>
        <v>134</v>
      </c>
      <c r="C156" s="15" t="str">
        <f t="shared" si="3"/>
        <v>N15.134</v>
      </c>
      <c r="D156" s="15" t="s">
        <v>456</v>
      </c>
      <c r="E156" s="43" t="s">
        <v>276</v>
      </c>
      <c r="F156" s="47" t="s">
        <v>3</v>
      </c>
      <c r="G156" s="47"/>
      <c r="H156" s="47"/>
      <c r="I156" s="47"/>
      <c r="J156" s="42"/>
      <c r="K156" s="42"/>
      <c r="L156" s="42"/>
      <c r="M156" s="42"/>
      <c r="N156" s="42"/>
    </row>
    <row r="157" spans="1:16" s="40" customFormat="1" ht="16.5">
      <c r="A157" s="15" t="s">
        <v>96</v>
      </c>
      <c r="B157" s="15">
        <f>IF($E157="","",SUBTOTAL(3,$E$9:E157))</f>
        <v>135</v>
      </c>
      <c r="C157" s="15" t="str">
        <f t="shared" si="3"/>
        <v>N15.135</v>
      </c>
      <c r="D157" s="15" t="s">
        <v>457</v>
      </c>
      <c r="E157" s="43" t="s">
        <v>106</v>
      </c>
      <c r="F157" s="47" t="s">
        <v>3</v>
      </c>
      <c r="G157" s="47"/>
      <c r="H157" s="47"/>
      <c r="I157" s="47"/>
      <c r="J157" s="42"/>
      <c r="K157" s="42"/>
      <c r="L157" s="42"/>
      <c r="M157" s="42"/>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49.5">
      <c r="A162" s="15" t="s">
        <v>96</v>
      </c>
      <c r="B162" s="15">
        <v>17</v>
      </c>
      <c r="C162" s="15" t="str">
        <f t="shared" si="3"/>
        <v>N15.17</v>
      </c>
      <c r="D162" s="15" t="s">
        <v>462</v>
      </c>
      <c r="E162" s="43" t="s">
        <v>133</v>
      </c>
      <c r="F162" s="47" t="s">
        <v>3</v>
      </c>
      <c r="G162" s="47">
        <v>10</v>
      </c>
      <c r="H162" s="47">
        <v>120</v>
      </c>
      <c r="I162" s="47" t="s">
        <v>924</v>
      </c>
      <c r="J162" s="42"/>
      <c r="K162" s="42"/>
      <c r="L162" s="42"/>
      <c r="M162" s="72" t="s">
        <v>912</v>
      </c>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58" customFormat="1" ht="82.5">
      <c r="A165" s="51" t="s">
        <v>107</v>
      </c>
      <c r="B165" s="15">
        <v>18</v>
      </c>
      <c r="C165" s="15" t="str">
        <f t="shared" si="3"/>
        <v>N16.18</v>
      </c>
      <c r="D165" s="54" t="s">
        <v>936</v>
      </c>
      <c r="E165" s="2" t="s">
        <v>925</v>
      </c>
      <c r="F165" s="47" t="s">
        <v>3</v>
      </c>
      <c r="G165" s="56">
        <v>2</v>
      </c>
      <c r="H165" s="56">
        <v>24</v>
      </c>
      <c r="I165" s="15" t="s">
        <v>919</v>
      </c>
      <c r="J165" s="230" t="s">
        <v>926</v>
      </c>
      <c r="K165" s="57"/>
      <c r="L165" s="57"/>
      <c r="M165" s="72" t="s">
        <v>912</v>
      </c>
      <c r="N165" s="42"/>
      <c r="P165" s="93" t="s">
        <v>466</v>
      </c>
    </row>
    <row r="166" spans="1:16" s="58" customFormat="1" ht="75">
      <c r="A166" s="51" t="s">
        <v>107</v>
      </c>
      <c r="B166" s="15">
        <v>19</v>
      </c>
      <c r="C166" s="15" t="str">
        <f t="shared" si="3"/>
        <v>N16.19</v>
      </c>
      <c r="D166" s="54" t="s">
        <v>938</v>
      </c>
      <c r="E166" s="231" t="s">
        <v>927</v>
      </c>
      <c r="F166" s="47" t="s">
        <v>3</v>
      </c>
      <c r="G166" s="56">
        <v>1</v>
      </c>
      <c r="H166" s="56">
        <v>2</v>
      </c>
      <c r="I166" s="15" t="s">
        <v>919</v>
      </c>
      <c r="J166" s="57" t="s">
        <v>928</v>
      </c>
      <c r="K166" s="57"/>
      <c r="L166" s="57"/>
      <c r="M166" s="72" t="s">
        <v>912</v>
      </c>
      <c r="N166" s="42"/>
    </row>
    <row r="167" spans="1:16" s="58" customFormat="1" ht="49.5">
      <c r="A167" s="51" t="s">
        <v>107</v>
      </c>
      <c r="B167" s="59">
        <v>20</v>
      </c>
      <c r="C167" s="59" t="str">
        <f t="shared" si="3"/>
        <v>N16.20</v>
      </c>
      <c r="D167" s="60" t="s">
        <v>937</v>
      </c>
      <c r="E167" s="232" t="s">
        <v>929</v>
      </c>
      <c r="F167" s="47" t="s">
        <v>3</v>
      </c>
      <c r="G167" s="62">
        <v>1</v>
      </c>
      <c r="H167" s="62">
        <v>12</v>
      </c>
      <c r="I167" s="47" t="s">
        <v>930</v>
      </c>
      <c r="J167" s="57" t="s">
        <v>931</v>
      </c>
      <c r="K167" s="233"/>
      <c r="L167" s="233"/>
      <c r="M167" s="72" t="s">
        <v>912</v>
      </c>
      <c r="N167" s="42"/>
      <c r="P167" s="56"/>
    </row>
    <row r="168" spans="1:16" s="58" customFormat="1" ht="75">
      <c r="A168" s="54" t="s">
        <v>107</v>
      </c>
      <c r="B168" s="15">
        <v>21</v>
      </c>
      <c r="C168" s="15" t="str">
        <f t="shared" si="3"/>
        <v>N16.21</v>
      </c>
      <c r="D168" s="54" t="s">
        <v>939</v>
      </c>
      <c r="E168" s="234" t="s">
        <v>932</v>
      </c>
      <c r="F168" s="56" t="s">
        <v>3</v>
      </c>
      <c r="G168" s="56">
        <v>1</v>
      </c>
      <c r="H168" s="56">
        <v>2</v>
      </c>
      <c r="I168" s="15" t="s">
        <v>919</v>
      </c>
      <c r="J168" s="57" t="s">
        <v>928</v>
      </c>
      <c r="K168" s="57"/>
      <c r="L168" s="57"/>
      <c r="M168" s="72" t="s">
        <v>912</v>
      </c>
      <c r="N168" s="42"/>
    </row>
    <row r="169" spans="1:16" s="58" customFormat="1" ht="49.5">
      <c r="A169" s="54" t="s">
        <v>107</v>
      </c>
      <c r="B169" s="15">
        <v>22</v>
      </c>
      <c r="C169" s="15" t="str">
        <f t="shared" si="3"/>
        <v>N16.22</v>
      </c>
      <c r="D169" s="54" t="s">
        <v>940</v>
      </c>
      <c r="E169" s="234" t="s">
        <v>933</v>
      </c>
      <c r="F169" s="235" t="s">
        <v>3</v>
      </c>
      <c r="G169" s="56">
        <v>1</v>
      </c>
      <c r="H169" s="56">
        <v>4</v>
      </c>
      <c r="I169" s="15" t="s">
        <v>934</v>
      </c>
      <c r="J169" s="230" t="s">
        <v>935</v>
      </c>
      <c r="K169" s="57"/>
      <c r="L169" s="57"/>
      <c r="M169" s="72" t="s">
        <v>912</v>
      </c>
      <c r="N169" s="57"/>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649" t="s">
        <v>728</v>
      </c>
      <c r="M174" s="649"/>
      <c r="N174" s="649"/>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55"/>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29.875" style="68" customWidth="1"/>
    <col min="10" max="10" width="24.5" style="68" customWidth="1"/>
    <col min="11" max="12" width="19.125" style="68" customWidth="1"/>
    <col min="13" max="13" width="15.625" style="68" customWidth="1"/>
    <col min="14" max="14" width="20.375" style="66" customWidth="1"/>
    <col min="15" max="16384" width="4.375" style="66"/>
  </cols>
  <sheetData>
    <row r="1" spans="1:17" s="28" customFormat="1" ht="31.35" customHeight="1">
      <c r="A1" s="4"/>
      <c r="B1" s="732" t="s">
        <v>468</v>
      </c>
      <c r="C1" s="732"/>
      <c r="D1" s="732"/>
      <c r="E1" s="732"/>
      <c r="N1" s="32" t="s">
        <v>469</v>
      </c>
      <c r="O1" s="33"/>
      <c r="P1" s="33"/>
      <c r="Q1" s="33"/>
    </row>
    <row r="2" spans="1:17" s="28" customFormat="1" ht="28.5" customHeight="1">
      <c r="A2" s="4"/>
      <c r="B2" s="733" t="s">
        <v>805</v>
      </c>
      <c r="C2" s="733"/>
      <c r="D2" s="733"/>
      <c r="E2" s="733"/>
      <c r="O2" s="34"/>
      <c r="P2" s="34"/>
      <c r="Q2" s="34"/>
    </row>
    <row r="3" spans="1:17" s="27" customFormat="1" ht="33.75" customHeight="1">
      <c r="A3" s="730" t="s">
        <v>474</v>
      </c>
      <c r="B3" s="730"/>
      <c r="C3" s="730"/>
      <c r="D3" s="730"/>
      <c r="E3" s="730"/>
      <c r="F3" s="730"/>
      <c r="G3" s="730"/>
      <c r="H3" s="730"/>
      <c r="I3" s="730"/>
      <c r="J3" s="730"/>
      <c r="K3" s="730"/>
      <c r="L3" s="730"/>
      <c r="M3" s="730"/>
      <c r="N3" s="730"/>
      <c r="O3" s="83"/>
    </row>
    <row r="4" spans="1:17" s="27" customFormat="1" ht="26.25" customHeight="1">
      <c r="A4" s="731" t="s">
        <v>476</v>
      </c>
      <c r="B4" s="731"/>
      <c r="C4" s="731"/>
      <c r="D4" s="731"/>
      <c r="E4" s="731"/>
      <c r="F4" s="731"/>
      <c r="G4" s="731"/>
      <c r="H4" s="731"/>
      <c r="I4" s="731"/>
      <c r="J4" s="731"/>
      <c r="K4" s="731"/>
      <c r="L4" s="731"/>
      <c r="M4" s="731"/>
      <c r="N4" s="731"/>
    </row>
    <row r="5" spans="1:17" s="38" customFormat="1" ht="20.25">
      <c r="A5" s="35"/>
      <c r="B5" s="35"/>
      <c r="C5" s="35"/>
      <c r="D5" s="35"/>
      <c r="E5" s="36"/>
      <c r="F5" s="37"/>
      <c r="G5" s="37"/>
      <c r="H5" s="37"/>
      <c r="I5" s="37"/>
      <c r="J5" s="37"/>
      <c r="K5" s="37"/>
      <c r="L5" s="37"/>
      <c r="M5" s="37"/>
    </row>
    <row r="6" spans="1:17" s="39" customFormat="1" ht="66.75" customHeight="1">
      <c r="A6" s="25"/>
      <c r="B6" s="25" t="s">
        <v>0</v>
      </c>
      <c r="C6" s="25" t="s">
        <v>284</v>
      </c>
      <c r="D6" s="25"/>
      <c r="E6" s="25" t="s">
        <v>1</v>
      </c>
      <c r="F6" s="25" t="s">
        <v>2</v>
      </c>
      <c r="G6" s="25" t="s">
        <v>477</v>
      </c>
      <c r="H6" s="25" t="s">
        <v>478</v>
      </c>
      <c r="I6" s="25" t="s">
        <v>197</v>
      </c>
      <c r="J6" s="25" t="s">
        <v>479</v>
      </c>
      <c r="K6" s="25" t="s">
        <v>806</v>
      </c>
      <c r="L6" s="25" t="s">
        <v>807</v>
      </c>
      <c r="M6" s="25" t="s">
        <v>480</v>
      </c>
      <c r="N6" s="12" t="s">
        <v>199</v>
      </c>
    </row>
    <row r="7" spans="1:17" s="39" customFormat="1" ht="16.5">
      <c r="A7" s="11"/>
      <c r="B7" s="11" t="s">
        <v>135</v>
      </c>
      <c r="C7" s="11" t="s">
        <v>196</v>
      </c>
      <c r="D7" s="11"/>
      <c r="E7" s="25" t="s">
        <v>136</v>
      </c>
      <c r="F7" s="12" t="s">
        <v>137</v>
      </c>
      <c r="G7" s="12" t="s">
        <v>138</v>
      </c>
      <c r="H7" s="12" t="s">
        <v>291</v>
      </c>
      <c r="I7" s="12" t="s">
        <v>200</v>
      </c>
      <c r="J7" s="12" t="s">
        <v>201</v>
      </c>
      <c r="K7" s="12" t="s">
        <v>202</v>
      </c>
      <c r="L7" s="12" t="s">
        <v>219</v>
      </c>
      <c r="M7" s="12" t="s">
        <v>204</v>
      </c>
      <c r="N7" s="11" t="s">
        <v>237</v>
      </c>
    </row>
    <row r="8" spans="1:17" s="40" customFormat="1" ht="24.95" customHeight="1">
      <c r="B8" s="13" t="s">
        <v>6</v>
      </c>
      <c r="C8" s="22" t="s">
        <v>7</v>
      </c>
      <c r="D8" s="22"/>
      <c r="E8" s="41"/>
      <c r="F8" s="22"/>
      <c r="G8" s="22"/>
      <c r="H8" s="22"/>
      <c r="I8" s="22"/>
      <c r="J8" s="22"/>
      <c r="K8" s="22"/>
      <c r="L8" s="22"/>
      <c r="M8" s="22"/>
      <c r="N8" s="42"/>
    </row>
    <row r="9" spans="1:17" s="40" customFormat="1" ht="43.35" customHeight="1">
      <c r="A9" s="15" t="s">
        <v>6</v>
      </c>
      <c r="B9" s="15">
        <f>IF($E9="","",SUBTOTAL(3,$E$9:E9))</f>
        <v>1</v>
      </c>
      <c r="C9" s="15" t="str">
        <f>A9&amp;"."&amp;B9</f>
        <v>N01.1</v>
      </c>
      <c r="D9" s="15" t="s">
        <v>292</v>
      </c>
      <c r="E9" s="43" t="s">
        <v>8</v>
      </c>
      <c r="F9" s="15" t="s">
        <v>3</v>
      </c>
      <c r="G9" s="15">
        <v>60</v>
      </c>
      <c r="H9" s="15">
        <f>G9*12</f>
        <v>720</v>
      </c>
      <c r="I9" s="15" t="s">
        <v>808</v>
      </c>
      <c r="J9" s="675" t="s">
        <v>515</v>
      </c>
      <c r="K9" s="15"/>
      <c r="L9" s="15"/>
      <c r="M9" s="15"/>
      <c r="N9" s="42"/>
    </row>
    <row r="10" spans="1:17" s="40" customFormat="1" ht="50.1" customHeight="1">
      <c r="A10" s="15" t="s">
        <v>6</v>
      </c>
      <c r="B10" s="15">
        <f>IF($E10="","",SUBTOTAL(3,$E$9:E10))</f>
        <v>2</v>
      </c>
      <c r="C10" s="15" t="str">
        <f t="shared" ref="C10:C47" si="0">A10&amp;"."&amp;B10</f>
        <v>N01.2</v>
      </c>
      <c r="D10" s="15" t="s">
        <v>293</v>
      </c>
      <c r="E10" s="43" t="s">
        <v>9</v>
      </c>
      <c r="F10" s="15" t="s">
        <v>3</v>
      </c>
      <c r="G10" s="15">
        <v>150</v>
      </c>
      <c r="H10" s="15">
        <f t="shared" ref="H10:H47" si="1">G10*12</f>
        <v>1800</v>
      </c>
      <c r="I10" s="15" t="s">
        <v>809</v>
      </c>
      <c r="J10" s="676"/>
      <c r="K10" s="15"/>
      <c r="L10" s="15"/>
      <c r="M10" s="15"/>
      <c r="N10" s="42"/>
    </row>
    <row r="11" spans="1:17" s="40" customFormat="1" ht="50.1" customHeight="1">
      <c r="A11" s="15" t="s">
        <v>6</v>
      </c>
      <c r="B11" s="15">
        <f>IF($E11="","",SUBTOTAL(3,$E$9:E11))</f>
        <v>3</v>
      </c>
      <c r="C11" s="15" t="str">
        <f t="shared" si="0"/>
        <v>N01.3</v>
      </c>
      <c r="D11" s="15" t="s">
        <v>295</v>
      </c>
      <c r="E11" s="43" t="s">
        <v>10</v>
      </c>
      <c r="F11" s="15" t="s">
        <v>3</v>
      </c>
      <c r="G11" s="15">
        <v>20</v>
      </c>
      <c r="H11" s="15">
        <f t="shared" si="1"/>
        <v>240</v>
      </c>
      <c r="I11" s="15" t="s">
        <v>810</v>
      </c>
      <c r="J11" s="676"/>
      <c r="K11" s="15"/>
      <c r="L11" s="15"/>
      <c r="M11" s="15"/>
      <c r="N11" s="42"/>
    </row>
    <row r="12" spans="1:17" s="40" customFormat="1" ht="50.1" customHeight="1">
      <c r="A12" s="15" t="s">
        <v>6</v>
      </c>
      <c r="B12" s="15">
        <f>IF($E12="","",SUBTOTAL(3,$E$9:E12))</f>
        <v>4</v>
      </c>
      <c r="C12" s="15" t="str">
        <f t="shared" si="0"/>
        <v>N01.4</v>
      </c>
      <c r="D12" s="15" t="s">
        <v>299</v>
      </c>
      <c r="E12" s="43" t="s">
        <v>13</v>
      </c>
      <c r="F12" s="15" t="s">
        <v>3</v>
      </c>
      <c r="G12" s="15">
        <v>900</v>
      </c>
      <c r="H12" s="15">
        <f t="shared" si="1"/>
        <v>10800</v>
      </c>
      <c r="I12" s="47" t="s">
        <v>811</v>
      </c>
      <c r="J12" s="676"/>
      <c r="K12" s="47"/>
      <c r="L12" s="47"/>
      <c r="M12" s="47"/>
      <c r="N12" s="42"/>
    </row>
    <row r="13" spans="1:17" s="40" customFormat="1" ht="50.1" customHeight="1">
      <c r="A13" s="15" t="s">
        <v>6</v>
      </c>
      <c r="B13" s="15">
        <f>IF($E13="","",SUBTOTAL(3,$E$9:E13))</f>
        <v>5</v>
      </c>
      <c r="C13" s="15" t="str">
        <f t="shared" si="0"/>
        <v>N01.5</v>
      </c>
      <c r="D13" s="15" t="s">
        <v>300</v>
      </c>
      <c r="E13" s="43" t="s">
        <v>301</v>
      </c>
      <c r="F13" s="15" t="s">
        <v>3</v>
      </c>
      <c r="G13" s="15">
        <v>20</v>
      </c>
      <c r="H13" s="15">
        <f t="shared" si="1"/>
        <v>240</v>
      </c>
      <c r="I13" s="15" t="s">
        <v>812</v>
      </c>
      <c r="J13" s="677"/>
      <c r="K13" s="15"/>
      <c r="L13" s="15"/>
      <c r="M13" s="15"/>
      <c r="N13" s="42"/>
    </row>
    <row r="14" spans="1:17" s="40" customFormat="1" ht="50.1" customHeight="1">
      <c r="A14" s="15" t="s">
        <v>6</v>
      </c>
      <c r="B14" s="15">
        <f>IF($E14="","",SUBTOTAL(3,$E$9:E14))</f>
        <v>6</v>
      </c>
      <c r="C14" s="15" t="str">
        <f t="shared" si="0"/>
        <v>N01.6</v>
      </c>
      <c r="D14" s="15" t="s">
        <v>302</v>
      </c>
      <c r="E14" s="43" t="s">
        <v>15</v>
      </c>
      <c r="F14" s="15" t="s">
        <v>3</v>
      </c>
      <c r="G14" s="15">
        <v>10</v>
      </c>
      <c r="H14" s="15">
        <f t="shared" si="1"/>
        <v>120</v>
      </c>
      <c r="I14" s="15" t="s">
        <v>813</v>
      </c>
      <c r="J14" s="47" t="s">
        <v>814</v>
      </c>
      <c r="K14" s="15"/>
      <c r="L14" s="15"/>
      <c r="M14" s="15"/>
      <c r="N14" s="42"/>
    </row>
    <row r="15" spans="1:17" s="40" customFormat="1" ht="50.1" customHeight="1">
      <c r="A15" s="15" t="s">
        <v>6</v>
      </c>
      <c r="B15" s="15">
        <f>IF($E15="","",SUBTOTAL(3,$E$9:E15))</f>
        <v>7</v>
      </c>
      <c r="C15" s="15" t="str">
        <f t="shared" si="0"/>
        <v>N01.7</v>
      </c>
      <c r="D15" s="15" t="s">
        <v>304</v>
      </c>
      <c r="E15" s="43" t="s">
        <v>17</v>
      </c>
      <c r="F15" s="15" t="s">
        <v>3</v>
      </c>
      <c r="G15" s="15">
        <v>300</v>
      </c>
      <c r="H15" s="15">
        <f t="shared" si="1"/>
        <v>3600</v>
      </c>
      <c r="I15" s="15" t="s">
        <v>815</v>
      </c>
      <c r="J15" s="224" t="s">
        <v>816</v>
      </c>
      <c r="K15" s="15"/>
      <c r="L15" s="15"/>
      <c r="M15" s="15"/>
      <c r="N15" s="42"/>
    </row>
    <row r="16" spans="1:17" s="40" customFormat="1" ht="69.95" customHeight="1">
      <c r="A16" s="15" t="s">
        <v>6</v>
      </c>
      <c r="B16" s="15">
        <f>IF($E16="","",SUBTOTAL(3,$E$9:E16))</f>
        <v>8</v>
      </c>
      <c r="C16" s="15" t="str">
        <f t="shared" si="0"/>
        <v>N01.8</v>
      </c>
      <c r="D16" s="15" t="s">
        <v>310</v>
      </c>
      <c r="E16" s="43" t="s">
        <v>268</v>
      </c>
      <c r="F16" s="15" t="s">
        <v>3</v>
      </c>
      <c r="G16" s="15">
        <v>2</v>
      </c>
      <c r="H16" s="15">
        <f t="shared" si="1"/>
        <v>24</v>
      </c>
      <c r="I16" s="15" t="s">
        <v>817</v>
      </c>
      <c r="J16" s="675" t="s">
        <v>818</v>
      </c>
      <c r="K16" s="15"/>
      <c r="L16" s="15"/>
      <c r="M16" s="15"/>
      <c r="N16" s="42"/>
    </row>
    <row r="17" spans="1:14" s="40" customFormat="1" ht="49.5">
      <c r="A17" s="15" t="s">
        <v>6</v>
      </c>
      <c r="B17" s="15">
        <f>IF($E17="","",SUBTOTAL(3,$E$9:E17))</f>
        <v>9</v>
      </c>
      <c r="C17" s="15" t="str">
        <f t="shared" si="0"/>
        <v>N01.9</v>
      </c>
      <c r="D17" s="15" t="s">
        <v>311</v>
      </c>
      <c r="E17" s="43" t="s">
        <v>265</v>
      </c>
      <c r="F17" s="15" t="s">
        <v>3</v>
      </c>
      <c r="G17" s="15">
        <v>30</v>
      </c>
      <c r="H17" s="15">
        <f>G17*5</f>
        <v>150</v>
      </c>
      <c r="I17" s="15" t="s">
        <v>819</v>
      </c>
      <c r="J17" s="676"/>
      <c r="K17" s="15"/>
      <c r="L17" s="15"/>
      <c r="M17" s="15"/>
      <c r="N17" s="72" t="s">
        <v>820</v>
      </c>
    </row>
    <row r="18" spans="1:14" s="40" customFormat="1" ht="49.5">
      <c r="A18" s="15" t="s">
        <v>6</v>
      </c>
      <c r="B18" s="15">
        <f>IF($E18="","",SUBTOTAL(3,$E$9:E18))</f>
        <v>10</v>
      </c>
      <c r="C18" s="15" t="str">
        <f t="shared" si="0"/>
        <v>N01.10</v>
      </c>
      <c r="D18" s="15" t="s">
        <v>312</v>
      </c>
      <c r="E18" s="43" t="s">
        <v>266</v>
      </c>
      <c r="F18" s="15" t="s">
        <v>3</v>
      </c>
      <c r="G18" s="15">
        <v>600</v>
      </c>
      <c r="H18" s="15">
        <f t="shared" si="1"/>
        <v>7200</v>
      </c>
      <c r="I18" s="15" t="s">
        <v>821</v>
      </c>
      <c r="J18" s="676"/>
      <c r="K18" s="15"/>
      <c r="L18" s="15"/>
      <c r="M18" s="15"/>
      <c r="N18" s="42"/>
    </row>
    <row r="19" spans="1:14" s="40" customFormat="1" ht="49.5">
      <c r="A19" s="15" t="s">
        <v>6</v>
      </c>
      <c r="B19" s="15">
        <f>IF($E19="","",SUBTOTAL(3,$E$9:E19))</f>
        <v>11</v>
      </c>
      <c r="C19" s="15" t="str">
        <f t="shared" si="0"/>
        <v>N01.11</v>
      </c>
      <c r="D19" s="15" t="s">
        <v>313</v>
      </c>
      <c r="E19" s="43" t="s">
        <v>267</v>
      </c>
      <c r="F19" s="15" t="s">
        <v>3</v>
      </c>
      <c r="G19" s="15">
        <v>300</v>
      </c>
      <c r="H19" s="15">
        <f t="shared" si="1"/>
        <v>3600</v>
      </c>
      <c r="I19" s="15" t="s">
        <v>822</v>
      </c>
      <c r="J19" s="677"/>
      <c r="K19" s="15"/>
      <c r="L19" s="15"/>
      <c r="M19" s="15"/>
      <c r="N19" s="42"/>
    </row>
    <row r="20" spans="1:14" s="40" customFormat="1" ht="33">
      <c r="A20" s="15" t="s">
        <v>6</v>
      </c>
      <c r="B20" s="15">
        <f>IF($E20="","",SUBTOTAL(3,$E$9:E20))</f>
        <v>12</v>
      </c>
      <c r="C20" s="15" t="str">
        <f t="shared" si="0"/>
        <v>N01.12</v>
      </c>
      <c r="D20" s="15" t="s">
        <v>318</v>
      </c>
      <c r="E20" s="43" t="s">
        <v>20</v>
      </c>
      <c r="F20" s="47" t="s">
        <v>3</v>
      </c>
      <c r="G20" s="47">
        <v>600</v>
      </c>
      <c r="H20" s="15">
        <f t="shared" si="1"/>
        <v>7200</v>
      </c>
      <c r="I20" s="47" t="s">
        <v>823</v>
      </c>
      <c r="J20" s="47" t="s">
        <v>824</v>
      </c>
      <c r="K20" s="47"/>
      <c r="L20" s="47"/>
      <c r="M20" s="47"/>
      <c r="N20" s="42"/>
    </row>
    <row r="21" spans="1:14" s="40" customFormat="1" ht="16.5">
      <c r="B21" s="13" t="s">
        <v>21</v>
      </c>
      <c r="C21" s="22" t="s">
        <v>22</v>
      </c>
      <c r="D21" s="22"/>
      <c r="E21" s="41"/>
      <c r="F21" s="22"/>
      <c r="G21" s="22"/>
      <c r="H21" s="15"/>
      <c r="I21" s="22"/>
      <c r="J21" s="41"/>
      <c r="K21" s="22"/>
      <c r="L21" s="22"/>
      <c r="M21" s="22"/>
      <c r="N21" s="42"/>
    </row>
    <row r="22" spans="1:14" s="27" customFormat="1" ht="49.5">
      <c r="A22" s="15" t="s">
        <v>21</v>
      </c>
      <c r="B22" s="15">
        <f>IF($E22="","",SUBTOTAL(3,$E$9:E22))</f>
        <v>13</v>
      </c>
      <c r="C22" s="15" t="str">
        <f t="shared" si="0"/>
        <v>N02.13</v>
      </c>
      <c r="D22" s="15" t="s">
        <v>337</v>
      </c>
      <c r="E22" s="43" t="s">
        <v>338</v>
      </c>
      <c r="F22" s="47" t="s">
        <v>113</v>
      </c>
      <c r="G22" s="47">
        <v>30</v>
      </c>
      <c r="H22" s="15">
        <f t="shared" si="1"/>
        <v>360</v>
      </c>
      <c r="I22" s="47" t="s">
        <v>825</v>
      </c>
      <c r="J22" s="737" t="s">
        <v>826</v>
      </c>
      <c r="K22" s="47"/>
      <c r="L22" s="47"/>
      <c r="M22" s="47"/>
      <c r="N22" s="5"/>
    </row>
    <row r="23" spans="1:14" s="27" customFormat="1" ht="49.5">
      <c r="A23" s="15" t="s">
        <v>21</v>
      </c>
      <c r="B23" s="15">
        <f>IF($E23="","",SUBTOTAL(3,$E$9:E23))</f>
        <v>14</v>
      </c>
      <c r="C23" s="15" t="str">
        <f t="shared" si="0"/>
        <v>N02.14</v>
      </c>
      <c r="D23" s="15" t="s">
        <v>339</v>
      </c>
      <c r="E23" s="43" t="s">
        <v>340</v>
      </c>
      <c r="F23" s="47" t="s">
        <v>113</v>
      </c>
      <c r="G23" s="47">
        <v>90</v>
      </c>
      <c r="H23" s="15">
        <f t="shared" si="1"/>
        <v>1080</v>
      </c>
      <c r="I23" s="47" t="s">
        <v>827</v>
      </c>
      <c r="J23" s="737"/>
      <c r="K23" s="47"/>
      <c r="L23" s="47"/>
      <c r="M23" s="47"/>
      <c r="N23" s="5"/>
    </row>
    <row r="24" spans="1:14" s="40" customFormat="1" ht="49.5">
      <c r="A24" s="15" t="s">
        <v>21</v>
      </c>
      <c r="B24" s="15">
        <f>IF($E24="","",SUBTOTAL(3,$E$9:E24))</f>
        <v>15</v>
      </c>
      <c r="C24" s="15" t="str">
        <f t="shared" si="0"/>
        <v>N02.15</v>
      </c>
      <c r="D24" s="15" t="s">
        <v>341</v>
      </c>
      <c r="E24" s="43" t="s">
        <v>342</v>
      </c>
      <c r="F24" s="47" t="s">
        <v>113</v>
      </c>
      <c r="G24" s="47">
        <v>30</v>
      </c>
      <c r="H24" s="15">
        <f t="shared" si="1"/>
        <v>360</v>
      </c>
      <c r="I24" s="47" t="s">
        <v>828</v>
      </c>
      <c r="J24" s="737"/>
      <c r="K24" s="47"/>
      <c r="L24" s="47"/>
      <c r="M24" s="47"/>
      <c r="N24" s="42"/>
    </row>
    <row r="25" spans="1:14" s="40" customFormat="1" ht="49.5">
      <c r="A25" s="15" t="s">
        <v>21</v>
      </c>
      <c r="B25" s="15">
        <f>IF($E25="","",SUBTOTAL(3,$E$9:E25))</f>
        <v>16</v>
      </c>
      <c r="C25" s="15" t="str">
        <f t="shared" si="0"/>
        <v>N02.16</v>
      </c>
      <c r="D25" s="15" t="s">
        <v>343</v>
      </c>
      <c r="E25" s="43" t="s">
        <v>344</v>
      </c>
      <c r="F25" s="47" t="s">
        <v>113</v>
      </c>
      <c r="G25" s="47">
        <v>10</v>
      </c>
      <c r="H25" s="15">
        <f t="shared" si="1"/>
        <v>120</v>
      </c>
      <c r="I25" s="47" t="s">
        <v>829</v>
      </c>
      <c r="J25" s="738"/>
      <c r="K25" s="47"/>
      <c r="L25" s="47"/>
      <c r="M25" s="47"/>
      <c r="N25" s="42"/>
    </row>
    <row r="26" spans="1:14" s="40" customFormat="1" ht="33">
      <c r="A26" s="15" t="s">
        <v>21</v>
      </c>
      <c r="B26" s="15">
        <f>IF($E26="","",SUBTOTAL(3,$E$9:E26))</f>
        <v>17</v>
      </c>
      <c r="C26" s="111" t="s">
        <v>164</v>
      </c>
      <c r="D26" s="15" t="s">
        <v>353</v>
      </c>
      <c r="E26" s="112" t="s">
        <v>24</v>
      </c>
      <c r="F26" s="47" t="s">
        <v>113</v>
      </c>
      <c r="G26" s="47">
        <v>10</v>
      </c>
      <c r="H26" s="15">
        <f t="shared" si="1"/>
        <v>120</v>
      </c>
      <c r="I26" s="47" t="s">
        <v>830</v>
      </c>
      <c r="J26" s="738" t="s">
        <v>525</v>
      </c>
      <c r="K26" s="47"/>
      <c r="L26" s="47"/>
      <c r="M26" s="47"/>
      <c r="N26" s="42"/>
    </row>
    <row r="27" spans="1:14" s="40" customFormat="1" ht="33">
      <c r="A27" s="15" t="s">
        <v>21</v>
      </c>
      <c r="B27" s="15">
        <f>IF($E27="","",SUBTOTAL(3,$E$9:E27))</f>
        <v>18</v>
      </c>
      <c r="C27" s="111" t="s">
        <v>165</v>
      </c>
      <c r="D27" s="15" t="s">
        <v>355</v>
      </c>
      <c r="E27" s="112" t="s">
        <v>25</v>
      </c>
      <c r="F27" s="47" t="s">
        <v>113</v>
      </c>
      <c r="G27" s="47">
        <v>10</v>
      </c>
      <c r="H27" s="15">
        <f t="shared" si="1"/>
        <v>120</v>
      </c>
      <c r="I27" s="47" t="s">
        <v>831</v>
      </c>
      <c r="J27" s="739"/>
      <c r="K27" s="47"/>
      <c r="L27" s="47"/>
      <c r="M27" s="47"/>
      <c r="N27" s="42"/>
    </row>
    <row r="28" spans="1:14" s="40" customFormat="1" ht="16.5">
      <c r="B28" s="13" t="s">
        <v>32</v>
      </c>
      <c r="C28" s="22" t="s">
        <v>33</v>
      </c>
      <c r="D28" s="22"/>
      <c r="E28" s="41"/>
      <c r="F28" s="22"/>
      <c r="G28" s="22"/>
      <c r="H28" s="15"/>
      <c r="I28" s="22"/>
      <c r="J28" s="120"/>
      <c r="K28" s="22"/>
      <c r="L28" s="22"/>
      <c r="M28" s="22"/>
      <c r="N28" s="42"/>
    </row>
    <row r="29" spans="1:14" s="40" customFormat="1" ht="247.5">
      <c r="A29" s="40" t="s">
        <v>32</v>
      </c>
      <c r="B29" s="15">
        <f>IF($E29="","",SUBTOTAL(3,$E$9:E29))</f>
        <v>19</v>
      </c>
      <c r="C29" s="15" t="str">
        <f t="shared" si="0"/>
        <v>N03.19</v>
      </c>
      <c r="D29" s="15" t="s">
        <v>359</v>
      </c>
      <c r="E29" s="43" t="s">
        <v>34</v>
      </c>
      <c r="F29" s="47" t="s">
        <v>114</v>
      </c>
      <c r="G29" s="47">
        <v>300</v>
      </c>
      <c r="H29" s="15">
        <f t="shared" si="1"/>
        <v>3600</v>
      </c>
      <c r="I29" s="47" t="s">
        <v>832</v>
      </c>
      <c r="J29" s="225" t="s">
        <v>833</v>
      </c>
      <c r="K29" s="47"/>
      <c r="L29" s="47"/>
      <c r="M29" s="47"/>
      <c r="N29" s="42"/>
    </row>
    <row r="30" spans="1:14" s="40" customFormat="1" ht="16.5">
      <c r="A30" s="40" t="s">
        <v>32</v>
      </c>
      <c r="B30" s="15">
        <f>IF($E30="","",SUBTOTAL(3,$E$9:E30))</f>
        <v>20</v>
      </c>
      <c r="C30" s="15" t="str">
        <f t="shared" si="0"/>
        <v>N03.20</v>
      </c>
      <c r="D30" s="15" t="s">
        <v>360</v>
      </c>
      <c r="E30" s="43" t="s">
        <v>35</v>
      </c>
      <c r="F30" s="47" t="s">
        <v>3</v>
      </c>
      <c r="G30" s="47">
        <v>10</v>
      </c>
      <c r="H30" s="15">
        <f t="shared" si="1"/>
        <v>120</v>
      </c>
      <c r="I30" s="47" t="s">
        <v>834</v>
      </c>
      <c r="J30" s="47" t="s">
        <v>835</v>
      </c>
      <c r="K30" s="47"/>
      <c r="L30" s="47"/>
      <c r="M30" s="47"/>
      <c r="N30" s="42"/>
    </row>
    <row r="31" spans="1:14" s="40" customFormat="1" ht="33">
      <c r="A31" s="40" t="s">
        <v>32</v>
      </c>
      <c r="B31" s="15">
        <f>IF($E31="","",SUBTOTAL(3,$E$9:E31))</f>
        <v>21</v>
      </c>
      <c r="C31" s="15" t="str">
        <f t="shared" si="0"/>
        <v>N03.21</v>
      </c>
      <c r="D31" s="15" t="s">
        <v>361</v>
      </c>
      <c r="E31" s="43" t="s">
        <v>36</v>
      </c>
      <c r="F31" s="47" t="s">
        <v>3</v>
      </c>
      <c r="G31" s="47">
        <v>5</v>
      </c>
      <c r="H31" s="15">
        <f t="shared" si="1"/>
        <v>60</v>
      </c>
      <c r="I31" s="47" t="s">
        <v>836</v>
      </c>
      <c r="J31" s="47" t="s">
        <v>837</v>
      </c>
      <c r="K31" s="47"/>
      <c r="L31" s="47"/>
      <c r="M31" s="47"/>
      <c r="N31" s="42"/>
    </row>
    <row r="32" spans="1:14" s="40" customFormat="1" ht="33">
      <c r="A32" s="40" t="s">
        <v>32</v>
      </c>
      <c r="B32" s="15">
        <f>IF($E32="","",SUBTOTAL(3,$E$9:E32))</f>
        <v>22</v>
      </c>
      <c r="C32" s="15" t="str">
        <f t="shared" si="0"/>
        <v>N03.22</v>
      </c>
      <c r="D32" s="15" t="s">
        <v>362</v>
      </c>
      <c r="E32" s="43" t="s">
        <v>37</v>
      </c>
      <c r="F32" s="47" t="s">
        <v>3</v>
      </c>
      <c r="G32" s="47">
        <v>30</v>
      </c>
      <c r="H32" s="15">
        <f t="shared" si="1"/>
        <v>360</v>
      </c>
      <c r="I32" s="47" t="s">
        <v>838</v>
      </c>
      <c r="J32" s="47" t="s">
        <v>837</v>
      </c>
      <c r="K32" s="47"/>
      <c r="L32" s="47"/>
      <c r="M32" s="47"/>
      <c r="N32" s="42"/>
    </row>
    <row r="33" spans="1:14" s="40" customFormat="1" ht="16.5">
      <c r="A33" s="40" t="s">
        <v>32</v>
      </c>
      <c r="B33" s="15">
        <f>IF($E33="","",SUBTOTAL(3,$E$9:E33))</f>
        <v>23</v>
      </c>
      <c r="C33" s="15" t="str">
        <f t="shared" si="0"/>
        <v>N03.23</v>
      </c>
      <c r="D33" s="15" t="s">
        <v>363</v>
      </c>
      <c r="E33" s="43" t="s">
        <v>128</v>
      </c>
      <c r="F33" s="47" t="s">
        <v>243</v>
      </c>
      <c r="G33" s="47">
        <v>5</v>
      </c>
      <c r="H33" s="15">
        <f t="shared" si="1"/>
        <v>60</v>
      </c>
      <c r="I33" s="47" t="s">
        <v>839</v>
      </c>
      <c r="J33" s="47" t="s">
        <v>837</v>
      </c>
      <c r="K33" s="47"/>
      <c r="L33" s="47"/>
      <c r="M33" s="47"/>
      <c r="N33" s="42"/>
    </row>
    <row r="34" spans="1:14" s="40" customFormat="1" ht="33">
      <c r="A34" s="40" t="s">
        <v>32</v>
      </c>
      <c r="B34" s="15">
        <f>IF($E34="","",SUBTOTAL(3,$E$9:E34))</f>
        <v>24</v>
      </c>
      <c r="C34" s="15" t="str">
        <f t="shared" si="0"/>
        <v>N03.24</v>
      </c>
      <c r="D34" s="15" t="s">
        <v>364</v>
      </c>
      <c r="E34" s="43" t="s">
        <v>38</v>
      </c>
      <c r="F34" s="47" t="s">
        <v>3</v>
      </c>
      <c r="G34" s="47">
        <v>60</v>
      </c>
      <c r="H34" s="15">
        <f t="shared" si="1"/>
        <v>720</v>
      </c>
      <c r="I34" s="47" t="s">
        <v>840</v>
      </c>
      <c r="J34" s="47" t="s">
        <v>841</v>
      </c>
      <c r="K34" s="47"/>
      <c r="L34" s="47"/>
      <c r="M34" s="47"/>
      <c r="N34" s="42"/>
    </row>
    <row r="35" spans="1:14" s="40" customFormat="1" ht="33">
      <c r="A35" s="40" t="s">
        <v>32</v>
      </c>
      <c r="B35" s="15">
        <f>IF($E35="","",SUBTOTAL(3,$E$9:E35))</f>
        <v>25</v>
      </c>
      <c r="C35" s="15" t="str">
        <f t="shared" si="0"/>
        <v>N03.25</v>
      </c>
      <c r="D35" s="15" t="s">
        <v>365</v>
      </c>
      <c r="E35" s="43" t="s">
        <v>39</v>
      </c>
      <c r="F35" s="47" t="s">
        <v>3</v>
      </c>
      <c r="G35" s="47">
        <v>10</v>
      </c>
      <c r="H35" s="15">
        <f t="shared" si="1"/>
        <v>120</v>
      </c>
      <c r="I35" s="47" t="s">
        <v>842</v>
      </c>
      <c r="J35" s="47" t="s">
        <v>841</v>
      </c>
      <c r="K35" s="47"/>
      <c r="L35" s="47"/>
      <c r="M35" s="47"/>
      <c r="N35" s="42"/>
    </row>
    <row r="36" spans="1:14" s="40" customFormat="1" ht="33">
      <c r="A36" s="40" t="s">
        <v>32</v>
      </c>
      <c r="B36" s="15">
        <f>IF($E36="","",SUBTOTAL(3,$E$9:E36))</f>
        <v>26</v>
      </c>
      <c r="C36" s="15" t="str">
        <f t="shared" si="0"/>
        <v>N03.26</v>
      </c>
      <c r="D36" s="15" t="s">
        <v>366</v>
      </c>
      <c r="E36" s="43" t="s">
        <v>40</v>
      </c>
      <c r="F36" s="47" t="s">
        <v>3</v>
      </c>
      <c r="G36" s="47">
        <v>30</v>
      </c>
      <c r="H36" s="15">
        <f t="shared" si="1"/>
        <v>360</v>
      </c>
      <c r="I36" s="47" t="s">
        <v>843</v>
      </c>
      <c r="J36" s="47" t="s">
        <v>844</v>
      </c>
      <c r="K36" s="47"/>
      <c r="L36" s="47"/>
      <c r="M36" s="47"/>
      <c r="N36" s="42"/>
    </row>
    <row r="37" spans="1:14" s="40" customFormat="1" ht="33">
      <c r="A37" s="40" t="s">
        <v>32</v>
      </c>
      <c r="B37" s="15">
        <f>IF($E37="","",SUBTOTAL(3,$E$9:E37))</f>
        <v>27</v>
      </c>
      <c r="C37" s="15" t="str">
        <f t="shared" si="0"/>
        <v>N03.27</v>
      </c>
      <c r="D37" s="15" t="s">
        <v>367</v>
      </c>
      <c r="E37" s="43" t="s">
        <v>41</v>
      </c>
      <c r="F37" s="47" t="s">
        <v>3</v>
      </c>
      <c r="G37" s="47">
        <v>3</v>
      </c>
      <c r="H37" s="15">
        <f t="shared" si="1"/>
        <v>36</v>
      </c>
      <c r="I37" s="47" t="s">
        <v>845</v>
      </c>
      <c r="J37" s="47" t="s">
        <v>844</v>
      </c>
      <c r="K37" s="47"/>
      <c r="L37" s="47"/>
      <c r="M37" s="47"/>
      <c r="N37" s="42"/>
    </row>
    <row r="38" spans="1:14" s="40" customFormat="1" ht="66">
      <c r="A38" s="40" t="s">
        <v>32</v>
      </c>
      <c r="B38" s="15">
        <f>IF($E38="","",SUBTOTAL(3,$E$9:E38))</f>
        <v>28</v>
      </c>
      <c r="C38" s="15" t="str">
        <f t="shared" si="0"/>
        <v>N03.28</v>
      </c>
      <c r="D38" s="15" t="s">
        <v>370</v>
      </c>
      <c r="E38" s="43" t="s">
        <v>43</v>
      </c>
      <c r="F38" s="47" t="s">
        <v>3</v>
      </c>
      <c r="G38" s="47">
        <v>10</v>
      </c>
      <c r="H38" s="15">
        <f t="shared" si="1"/>
        <v>120</v>
      </c>
      <c r="I38" s="47" t="s">
        <v>846</v>
      </c>
      <c r="J38" s="47" t="s">
        <v>847</v>
      </c>
      <c r="K38" s="47"/>
      <c r="L38" s="47"/>
      <c r="M38" s="47"/>
      <c r="N38" s="42"/>
    </row>
    <row r="39" spans="1:14" s="40" customFormat="1" ht="247.5">
      <c r="A39" s="40" t="s">
        <v>32</v>
      </c>
      <c r="B39" s="15">
        <f>IF($E39="","",SUBTOTAL(3,$E$9:E39))</f>
        <v>29</v>
      </c>
      <c r="C39" s="15" t="str">
        <f t="shared" si="0"/>
        <v>N03.29</v>
      </c>
      <c r="D39" s="15" t="s">
        <v>371</v>
      </c>
      <c r="E39" s="43" t="s">
        <v>44</v>
      </c>
      <c r="F39" s="47" t="s">
        <v>5</v>
      </c>
      <c r="G39" s="47">
        <v>30</v>
      </c>
      <c r="H39" s="15">
        <f>G39*5</f>
        <v>150</v>
      </c>
      <c r="I39" s="47" t="s">
        <v>819</v>
      </c>
      <c r="J39" s="225" t="s">
        <v>833</v>
      </c>
      <c r="K39" s="47"/>
      <c r="L39" s="47"/>
      <c r="M39" s="47"/>
      <c r="N39" s="72" t="s">
        <v>820</v>
      </c>
    </row>
    <row r="40" spans="1:14" s="40" customFormat="1" ht="16.5">
      <c r="B40" s="13" t="s">
        <v>45</v>
      </c>
      <c r="C40" s="22" t="s">
        <v>46</v>
      </c>
      <c r="D40" s="22"/>
      <c r="E40" s="41"/>
      <c r="F40" s="22"/>
      <c r="G40" s="22"/>
      <c r="H40" s="15"/>
      <c r="I40" s="22"/>
      <c r="J40" s="41"/>
      <c r="K40" s="22"/>
      <c r="L40" s="22"/>
      <c r="M40" s="22"/>
      <c r="N40" s="42"/>
    </row>
    <row r="41" spans="1:14" s="40" customFormat="1" ht="49.5">
      <c r="A41" s="40" t="s">
        <v>45</v>
      </c>
      <c r="B41" s="15">
        <f>IF($E41="","",SUBTOTAL(3,$E$9:E41))</f>
        <v>30</v>
      </c>
      <c r="C41" s="15" t="str">
        <f t="shared" si="0"/>
        <v>N04.30</v>
      </c>
      <c r="D41" s="15" t="s">
        <v>372</v>
      </c>
      <c r="E41" s="43" t="s">
        <v>47</v>
      </c>
      <c r="F41" s="47" t="s">
        <v>3</v>
      </c>
      <c r="G41" s="47">
        <v>10</v>
      </c>
      <c r="H41" s="15">
        <f t="shared" si="1"/>
        <v>120</v>
      </c>
      <c r="I41" s="47" t="s">
        <v>848</v>
      </c>
      <c r="J41" s="47" t="s">
        <v>849</v>
      </c>
      <c r="K41" s="47"/>
      <c r="L41" s="47"/>
      <c r="M41" s="47"/>
      <c r="N41" s="72" t="s">
        <v>850</v>
      </c>
    </row>
    <row r="42" spans="1:14" s="40" customFormat="1" ht="33">
      <c r="A42" s="40" t="s">
        <v>45</v>
      </c>
      <c r="B42" s="15">
        <f>IF($E42="","",SUBTOTAL(3,$E$9:E42))</f>
        <v>31</v>
      </c>
      <c r="C42" s="15" t="str">
        <f t="shared" si="0"/>
        <v>N04.31</v>
      </c>
      <c r="D42" s="15" t="s">
        <v>375</v>
      </c>
      <c r="E42" s="43" t="s">
        <v>49</v>
      </c>
      <c r="F42" s="47" t="s">
        <v>114</v>
      </c>
      <c r="G42" s="47">
        <v>5</v>
      </c>
      <c r="H42" s="15">
        <f t="shared" si="1"/>
        <v>60</v>
      </c>
      <c r="I42" s="47" t="s">
        <v>851</v>
      </c>
      <c r="J42" s="47" t="s">
        <v>837</v>
      </c>
      <c r="K42" s="47"/>
      <c r="L42" s="47"/>
      <c r="M42" s="47"/>
      <c r="N42" s="42"/>
    </row>
    <row r="43" spans="1:14" s="40" customFormat="1" ht="33">
      <c r="A43" s="40" t="s">
        <v>45</v>
      </c>
      <c r="B43" s="15">
        <f>IF($E43="","",SUBTOTAL(3,$E$9:E43))</f>
        <v>32</v>
      </c>
      <c r="C43" s="15" t="str">
        <f t="shared" si="0"/>
        <v>N04.32</v>
      </c>
      <c r="D43" s="15" t="s">
        <v>376</v>
      </c>
      <c r="E43" s="43" t="s">
        <v>50</v>
      </c>
      <c r="F43" s="47" t="s">
        <v>114</v>
      </c>
      <c r="G43" s="47">
        <v>10</v>
      </c>
      <c r="H43" s="15">
        <f t="shared" si="1"/>
        <v>120</v>
      </c>
      <c r="I43" s="47" t="s">
        <v>852</v>
      </c>
      <c r="J43" s="47" t="s">
        <v>837</v>
      </c>
      <c r="K43" s="47"/>
      <c r="L43" s="47"/>
      <c r="M43" s="47"/>
      <c r="N43" s="42"/>
    </row>
    <row r="44" spans="1:14" s="40" customFormat="1" ht="33">
      <c r="A44" s="40" t="s">
        <v>45</v>
      </c>
      <c r="B44" s="15">
        <f>IF($E44="","",SUBTOTAL(3,$E$9:E44))</f>
        <v>33</v>
      </c>
      <c r="C44" s="15" t="str">
        <f t="shared" si="0"/>
        <v>N04.33</v>
      </c>
      <c r="D44" s="15" t="s">
        <v>377</v>
      </c>
      <c r="E44" s="43" t="s">
        <v>51</v>
      </c>
      <c r="F44" s="47" t="s">
        <v>3</v>
      </c>
      <c r="G44" s="47">
        <v>5</v>
      </c>
      <c r="H44" s="15">
        <f t="shared" si="1"/>
        <v>60</v>
      </c>
      <c r="I44" s="47" t="s">
        <v>853</v>
      </c>
      <c r="J44" s="47" t="s">
        <v>837</v>
      </c>
      <c r="K44" s="47"/>
      <c r="L44" s="47"/>
      <c r="M44" s="47"/>
      <c r="N44" s="42"/>
    </row>
    <row r="45" spans="1:14" s="40" customFormat="1" ht="49.5">
      <c r="A45" s="40" t="s">
        <v>45</v>
      </c>
      <c r="B45" s="15">
        <f>IF($E45="","",SUBTOTAL(3,$E$9:E45))</f>
        <v>34</v>
      </c>
      <c r="C45" s="15" t="str">
        <f t="shared" si="0"/>
        <v>N04.34</v>
      </c>
      <c r="D45" s="15" t="s">
        <v>379</v>
      </c>
      <c r="E45" s="43" t="s">
        <v>53</v>
      </c>
      <c r="F45" s="47" t="s">
        <v>3</v>
      </c>
      <c r="G45" s="47">
        <v>10</v>
      </c>
      <c r="H45" s="15">
        <f t="shared" si="1"/>
        <v>120</v>
      </c>
      <c r="I45" s="47" t="s">
        <v>854</v>
      </c>
      <c r="J45" s="47"/>
      <c r="K45" s="47"/>
      <c r="L45" s="47"/>
      <c r="M45" s="47"/>
      <c r="N45" s="42"/>
    </row>
    <row r="46" spans="1:14" s="40" customFormat="1" ht="16.5">
      <c r="A46" s="40" t="s">
        <v>45</v>
      </c>
      <c r="B46" s="15">
        <f>IF($E46="","",SUBTOTAL(3,$E$9:E46))</f>
        <v>35</v>
      </c>
      <c r="C46" s="15" t="str">
        <f t="shared" si="0"/>
        <v>N04.35</v>
      </c>
      <c r="D46" s="15" t="s">
        <v>380</v>
      </c>
      <c r="E46" s="43" t="s">
        <v>54</v>
      </c>
      <c r="F46" s="47" t="s">
        <v>3</v>
      </c>
      <c r="G46" s="47">
        <v>10</v>
      </c>
      <c r="H46" s="15">
        <f t="shared" si="1"/>
        <v>120</v>
      </c>
      <c r="I46" s="47" t="s">
        <v>854</v>
      </c>
      <c r="J46" s="47"/>
      <c r="K46" s="47"/>
      <c r="L46" s="47"/>
      <c r="M46" s="47"/>
      <c r="N46" s="42"/>
    </row>
    <row r="47" spans="1:14" s="40" customFormat="1" ht="33">
      <c r="A47" s="40" t="s">
        <v>45</v>
      </c>
      <c r="B47" s="15">
        <f>IF($E47="","",SUBTOTAL(3,$E$9:E47))</f>
        <v>36</v>
      </c>
      <c r="C47" s="15" t="str">
        <f t="shared" si="0"/>
        <v>N04.36</v>
      </c>
      <c r="D47" s="15" t="s">
        <v>381</v>
      </c>
      <c r="E47" s="43" t="s">
        <v>55</v>
      </c>
      <c r="F47" s="47" t="s">
        <v>3</v>
      </c>
      <c r="G47" s="47">
        <v>5</v>
      </c>
      <c r="H47" s="15">
        <f t="shared" si="1"/>
        <v>60</v>
      </c>
      <c r="I47" s="47" t="s">
        <v>855</v>
      </c>
      <c r="J47" s="47" t="s">
        <v>837</v>
      </c>
      <c r="K47" s="47"/>
      <c r="L47" s="47"/>
      <c r="M47" s="47"/>
      <c r="N47" s="42"/>
    </row>
    <row r="48" spans="1:14" s="40" customFormat="1" ht="16.5">
      <c r="B48" s="13" t="s">
        <v>58</v>
      </c>
      <c r="C48" s="24" t="s">
        <v>59</v>
      </c>
      <c r="D48" s="24"/>
      <c r="E48" s="50"/>
      <c r="F48" s="22"/>
      <c r="G48" s="22"/>
      <c r="H48" s="15"/>
      <c r="I48" s="22"/>
      <c r="J48" s="41"/>
      <c r="K48" s="22"/>
      <c r="L48" s="22"/>
      <c r="M48" s="22"/>
      <c r="N48" s="42"/>
    </row>
    <row r="49" spans="1:14" s="40" customFormat="1" ht="33">
      <c r="A49" s="40" t="s">
        <v>58</v>
      </c>
      <c r="B49" s="15">
        <f>IF($E49="","",SUBTOTAL(3,$E$9:E49))</f>
        <v>37</v>
      </c>
      <c r="C49" s="15" t="str">
        <f>A49&amp;"."&amp;B49</f>
        <v>N05.37</v>
      </c>
      <c r="D49" s="15" t="s">
        <v>385</v>
      </c>
      <c r="E49" s="43" t="s">
        <v>193</v>
      </c>
      <c r="F49" s="47" t="s">
        <v>3</v>
      </c>
      <c r="G49" s="47">
        <v>60</v>
      </c>
      <c r="H49" s="15">
        <f t="shared" ref="H49:H81" si="2">G49*12</f>
        <v>720</v>
      </c>
      <c r="I49" s="47" t="s">
        <v>856</v>
      </c>
      <c r="J49" s="47" t="s">
        <v>857</v>
      </c>
      <c r="K49" s="47"/>
      <c r="L49" s="47"/>
      <c r="M49" s="47"/>
      <c r="N49" s="42"/>
    </row>
    <row r="50" spans="1:14" s="40" customFormat="1" ht="16.5">
      <c r="B50" s="13" t="s">
        <v>62</v>
      </c>
      <c r="C50" s="24" t="s">
        <v>63</v>
      </c>
      <c r="D50" s="24"/>
      <c r="E50" s="50"/>
      <c r="F50" s="22"/>
      <c r="G50" s="22"/>
      <c r="H50" s="15"/>
      <c r="I50" s="22"/>
      <c r="J50" s="41"/>
      <c r="K50" s="22"/>
      <c r="L50" s="22"/>
      <c r="M50" s="22"/>
      <c r="N50" s="42"/>
    </row>
    <row r="51" spans="1:14" s="40" customFormat="1" ht="181.5">
      <c r="A51" s="40" t="s">
        <v>45</v>
      </c>
      <c r="B51" s="15">
        <f>IF($E51="","",SUBTOTAL(3,$E$9:E51))</f>
        <v>38</v>
      </c>
      <c r="C51" s="15" t="str">
        <f t="shared" ref="C51:C97" si="3">A51&amp;"."&amp;B51</f>
        <v>N04.38</v>
      </c>
      <c r="D51" s="15" t="s">
        <v>391</v>
      </c>
      <c r="E51" s="43" t="s">
        <v>67</v>
      </c>
      <c r="F51" s="47" t="s">
        <v>115</v>
      </c>
      <c r="G51" s="47">
        <v>20</v>
      </c>
      <c r="H51" s="15">
        <f t="shared" si="2"/>
        <v>240</v>
      </c>
      <c r="I51" s="47" t="s">
        <v>858</v>
      </c>
      <c r="J51" s="226" t="s">
        <v>859</v>
      </c>
      <c r="K51" s="47"/>
      <c r="L51" s="47"/>
      <c r="M51" s="47"/>
      <c r="N51" s="42"/>
    </row>
    <row r="52" spans="1:14" s="40" customFormat="1" ht="99">
      <c r="A52" s="40" t="s">
        <v>45</v>
      </c>
      <c r="B52" s="15">
        <f>IF($E52="","",SUBTOTAL(3,$E$9:E52))</f>
        <v>39</v>
      </c>
      <c r="C52" s="15" t="str">
        <f t="shared" si="3"/>
        <v>N04.39</v>
      </c>
      <c r="D52" s="15" t="s">
        <v>392</v>
      </c>
      <c r="E52" s="43" t="s">
        <v>68</v>
      </c>
      <c r="F52" s="47" t="s">
        <v>115</v>
      </c>
      <c r="G52" s="47">
        <v>100</v>
      </c>
      <c r="H52" s="15">
        <f t="shared" si="2"/>
        <v>1200</v>
      </c>
      <c r="I52" s="47" t="s">
        <v>860</v>
      </c>
      <c r="J52" s="116" t="s">
        <v>549</v>
      </c>
      <c r="K52" s="47"/>
      <c r="L52" s="47"/>
      <c r="M52" s="47"/>
      <c r="N52" s="42"/>
    </row>
    <row r="53" spans="1:14" s="40" customFormat="1" ht="115.5">
      <c r="A53" s="40" t="s">
        <v>45</v>
      </c>
      <c r="B53" s="15">
        <f>IF($E53="","",SUBTOTAL(3,$E$9:E53))</f>
        <v>40</v>
      </c>
      <c r="C53" s="15" t="str">
        <f t="shared" si="3"/>
        <v>N04.40</v>
      </c>
      <c r="D53" s="15" t="s">
        <v>394</v>
      </c>
      <c r="E53" s="43" t="s">
        <v>70</v>
      </c>
      <c r="F53" s="47" t="s">
        <v>115</v>
      </c>
      <c r="G53" s="47">
        <v>36</v>
      </c>
      <c r="H53" s="15">
        <f t="shared" si="2"/>
        <v>432</v>
      </c>
      <c r="I53" s="47" t="s">
        <v>861</v>
      </c>
      <c r="J53" s="116" t="s">
        <v>555</v>
      </c>
      <c r="K53" s="47"/>
      <c r="L53" s="47"/>
      <c r="M53" s="47"/>
      <c r="N53" s="42"/>
    </row>
    <row r="54" spans="1:14" s="40" customFormat="1" ht="33">
      <c r="A54" s="40" t="s">
        <v>45</v>
      </c>
      <c r="B54" s="15">
        <f>IF($E54="","",SUBTOTAL(3,$E$9:E54))</f>
        <v>41</v>
      </c>
      <c r="C54" s="15" t="str">
        <f t="shared" si="3"/>
        <v>N04.41</v>
      </c>
      <c r="D54" s="15" t="s">
        <v>395</v>
      </c>
      <c r="E54" s="43" t="s">
        <v>71</v>
      </c>
      <c r="F54" s="47" t="s">
        <v>116</v>
      </c>
      <c r="G54" s="47">
        <v>100</v>
      </c>
      <c r="H54" s="15">
        <f t="shared" si="2"/>
        <v>1200</v>
      </c>
      <c r="I54" s="47" t="s">
        <v>861</v>
      </c>
      <c r="J54" s="47" t="s">
        <v>862</v>
      </c>
      <c r="K54" s="47"/>
      <c r="L54" s="47"/>
      <c r="M54" s="47"/>
      <c r="N54" s="42"/>
    </row>
    <row r="55" spans="1:14" s="40" customFormat="1" ht="16.5">
      <c r="A55" s="40" t="s">
        <v>45</v>
      </c>
      <c r="B55" s="15">
        <f>IF($E55="","",SUBTOTAL(3,$E$9:E55))</f>
        <v>42</v>
      </c>
      <c r="C55" s="15" t="str">
        <f t="shared" si="3"/>
        <v>N04.42</v>
      </c>
      <c r="D55" s="15" t="s">
        <v>396</v>
      </c>
      <c r="E55" s="43" t="s">
        <v>72</v>
      </c>
      <c r="F55" s="47" t="s">
        <v>114</v>
      </c>
      <c r="G55" s="47">
        <v>10</v>
      </c>
      <c r="H55" s="15">
        <f t="shared" si="2"/>
        <v>120</v>
      </c>
      <c r="I55" s="47" t="s">
        <v>863</v>
      </c>
      <c r="J55" s="47" t="s">
        <v>864</v>
      </c>
      <c r="K55" s="47"/>
      <c r="L55" s="47"/>
      <c r="M55" s="47"/>
      <c r="N55" s="42"/>
    </row>
    <row r="56" spans="1:14" s="40" customFormat="1" ht="16.5">
      <c r="B56" s="13" t="s">
        <v>73</v>
      </c>
      <c r="C56" s="24" t="s">
        <v>74</v>
      </c>
      <c r="D56" s="24"/>
      <c r="E56" s="50"/>
      <c r="F56" s="22"/>
      <c r="G56" s="22"/>
      <c r="H56" s="15"/>
      <c r="I56" s="22"/>
      <c r="J56" s="41"/>
      <c r="K56" s="22"/>
      <c r="L56" s="22"/>
      <c r="M56" s="22"/>
      <c r="N56" s="42"/>
    </row>
    <row r="57" spans="1:14" s="40" customFormat="1" ht="132">
      <c r="A57" s="40" t="s">
        <v>45</v>
      </c>
      <c r="B57" s="15">
        <f>IF($E57="","",SUBTOTAL(3,$E$9:E57))</f>
        <v>43</v>
      </c>
      <c r="C57" s="15" t="str">
        <f t="shared" si="3"/>
        <v>N04.43</v>
      </c>
      <c r="D57" s="15" t="s">
        <v>397</v>
      </c>
      <c r="E57" s="43" t="s">
        <v>75</v>
      </c>
      <c r="F57" s="47" t="s">
        <v>117</v>
      </c>
      <c r="G57" s="47">
        <v>150</v>
      </c>
      <c r="H57" s="15">
        <f t="shared" si="2"/>
        <v>1800</v>
      </c>
      <c r="I57" s="47" t="s">
        <v>865</v>
      </c>
      <c r="J57" s="227" t="s">
        <v>866</v>
      </c>
      <c r="K57" s="47"/>
      <c r="L57" s="47"/>
      <c r="M57" s="47"/>
      <c r="N57" s="42"/>
    </row>
    <row r="58" spans="1:14" s="27" customFormat="1" ht="132">
      <c r="A58" s="40" t="s">
        <v>45</v>
      </c>
      <c r="B58" s="15">
        <f>IF($E58="","",SUBTOTAL(3,$E$9:E58))</f>
        <v>44</v>
      </c>
      <c r="C58" s="15" t="str">
        <f t="shared" si="3"/>
        <v>N04.44</v>
      </c>
      <c r="D58" s="15" t="s">
        <v>398</v>
      </c>
      <c r="E58" s="43" t="s">
        <v>399</v>
      </c>
      <c r="F58" s="47" t="s">
        <v>117</v>
      </c>
      <c r="G58" s="47">
        <v>100</v>
      </c>
      <c r="H58" s="15">
        <f t="shared" si="2"/>
        <v>1200</v>
      </c>
      <c r="I58" s="47" t="s">
        <v>867</v>
      </c>
      <c r="J58" s="227" t="s">
        <v>868</v>
      </c>
      <c r="K58" s="47"/>
      <c r="L58" s="47"/>
      <c r="M58" s="47"/>
      <c r="N58" s="5"/>
    </row>
    <row r="59" spans="1:14" s="40" customFormat="1" ht="148.5">
      <c r="A59" s="40" t="s">
        <v>45</v>
      </c>
      <c r="B59" s="15">
        <f>IF($E59="","",SUBTOTAL(3,$E$9:E59))</f>
        <v>45</v>
      </c>
      <c r="C59" s="15" t="str">
        <f t="shared" si="3"/>
        <v>N04.45</v>
      </c>
      <c r="D59" s="15" t="s">
        <v>400</v>
      </c>
      <c r="E59" s="43" t="s">
        <v>76</v>
      </c>
      <c r="F59" s="47" t="s">
        <v>117</v>
      </c>
      <c r="G59" s="47">
        <v>1000</v>
      </c>
      <c r="H59" s="15">
        <f t="shared" si="2"/>
        <v>12000</v>
      </c>
      <c r="I59" s="47" t="s">
        <v>869</v>
      </c>
      <c r="J59" s="228" t="s">
        <v>870</v>
      </c>
      <c r="K59" s="47"/>
      <c r="L59" s="47"/>
      <c r="M59" s="47"/>
      <c r="N59" s="42"/>
    </row>
    <row r="60" spans="1:14" s="40" customFormat="1" ht="16.5">
      <c r="B60" s="13" t="s">
        <v>77</v>
      </c>
      <c r="C60" s="26" t="s">
        <v>78</v>
      </c>
      <c r="D60" s="26"/>
      <c r="E60" s="50"/>
      <c r="F60" s="22"/>
      <c r="G60" s="22"/>
      <c r="H60" s="15">
        <f t="shared" si="2"/>
        <v>0</v>
      </c>
      <c r="I60" s="22"/>
      <c r="J60" s="41"/>
      <c r="K60" s="22"/>
      <c r="L60" s="22"/>
      <c r="M60" s="22"/>
      <c r="N60" s="42"/>
    </row>
    <row r="61" spans="1:14" s="40" customFormat="1" ht="66">
      <c r="A61" s="40" t="s">
        <v>77</v>
      </c>
      <c r="B61" s="15">
        <f>IF($E61="","",SUBTOTAL(3,$E$9:E61))</f>
        <v>46</v>
      </c>
      <c r="C61" s="15" t="str">
        <f t="shared" si="3"/>
        <v>N08.46</v>
      </c>
      <c r="D61" s="15" t="s">
        <v>401</v>
      </c>
      <c r="E61" s="43" t="s">
        <v>402</v>
      </c>
      <c r="F61" s="47" t="s">
        <v>118</v>
      </c>
      <c r="G61" s="47">
        <v>2</v>
      </c>
      <c r="H61" s="15">
        <f t="shared" si="2"/>
        <v>24</v>
      </c>
      <c r="I61" s="47" t="s">
        <v>871</v>
      </c>
      <c r="J61" s="116" t="s">
        <v>569</v>
      </c>
      <c r="K61" s="47"/>
      <c r="L61" s="47"/>
      <c r="M61" s="47"/>
      <c r="N61" s="42"/>
    </row>
    <row r="62" spans="1:14" s="40" customFormat="1" ht="99">
      <c r="A62" s="40" t="s">
        <v>77</v>
      </c>
      <c r="B62" s="15">
        <f>IF($E62="","",SUBTOTAL(3,$E$9:E62))</f>
        <v>47</v>
      </c>
      <c r="C62" s="15" t="str">
        <f t="shared" si="3"/>
        <v>N08.47</v>
      </c>
      <c r="D62" s="15" t="s">
        <v>405</v>
      </c>
      <c r="E62" s="43" t="s">
        <v>406</v>
      </c>
      <c r="F62" s="47" t="s">
        <v>116</v>
      </c>
      <c r="G62" s="47">
        <v>2000</v>
      </c>
      <c r="H62" s="15">
        <f t="shared" si="2"/>
        <v>24000</v>
      </c>
      <c r="I62" s="47" t="s">
        <v>860</v>
      </c>
      <c r="J62" s="116" t="s">
        <v>575</v>
      </c>
      <c r="K62" s="47"/>
      <c r="L62" s="47"/>
      <c r="M62" s="47"/>
      <c r="N62" s="42"/>
    </row>
    <row r="63" spans="1:14" s="40" customFormat="1" ht="66">
      <c r="A63" s="40" t="s">
        <v>77</v>
      </c>
      <c r="B63" s="15">
        <f>IF($E63="","",SUBTOTAL(3,$E$9:E63))</f>
        <v>48</v>
      </c>
      <c r="C63" s="15" t="str">
        <f t="shared" si="3"/>
        <v>N08.48</v>
      </c>
      <c r="D63" s="15" t="s">
        <v>411</v>
      </c>
      <c r="E63" s="43" t="s">
        <v>82</v>
      </c>
      <c r="F63" s="47" t="s">
        <v>115</v>
      </c>
      <c r="G63" s="47">
        <v>3</v>
      </c>
      <c r="H63" s="15">
        <f t="shared" si="2"/>
        <v>36</v>
      </c>
      <c r="I63" s="47" t="s">
        <v>872</v>
      </c>
      <c r="J63" s="116" t="s">
        <v>578</v>
      </c>
      <c r="K63" s="47"/>
      <c r="L63" s="47"/>
      <c r="M63" s="47"/>
      <c r="N63" s="42"/>
    </row>
    <row r="64" spans="1:14" s="40" customFormat="1" ht="16.5">
      <c r="B64" s="13" t="s">
        <v>83</v>
      </c>
      <c r="C64" s="24" t="s">
        <v>86</v>
      </c>
      <c r="D64" s="24"/>
      <c r="E64" s="50"/>
      <c r="F64" s="22"/>
      <c r="G64" s="22"/>
      <c r="H64" s="15"/>
      <c r="I64" s="22"/>
      <c r="J64" s="41"/>
      <c r="K64" s="22"/>
      <c r="L64" s="22"/>
      <c r="M64" s="22"/>
      <c r="N64" s="42"/>
    </row>
    <row r="65" spans="1:14" s="40" customFormat="1" ht="33">
      <c r="A65" s="40" t="s">
        <v>83</v>
      </c>
      <c r="B65" s="15">
        <f>IF($E65="","",SUBTOTAL(3,$E$9:E65))</f>
        <v>49</v>
      </c>
      <c r="C65" s="15" t="str">
        <f t="shared" si="3"/>
        <v>N09.49</v>
      </c>
      <c r="D65" s="15" t="s">
        <v>415</v>
      </c>
      <c r="E65" s="43" t="s">
        <v>416</v>
      </c>
      <c r="F65" s="47" t="s">
        <v>119</v>
      </c>
      <c r="G65" s="47">
        <v>164</v>
      </c>
      <c r="H65" s="15">
        <f t="shared" si="2"/>
        <v>1968</v>
      </c>
      <c r="I65" s="47" t="s">
        <v>873</v>
      </c>
      <c r="J65" s="47"/>
      <c r="K65" s="47"/>
      <c r="L65" s="47"/>
      <c r="M65" s="47"/>
      <c r="N65" s="42"/>
    </row>
    <row r="66" spans="1:14" s="40" customFormat="1" ht="16.5">
      <c r="A66" s="13" t="s">
        <v>84</v>
      </c>
      <c r="B66" s="13" t="s">
        <v>84</v>
      </c>
      <c r="C66" s="24" t="s">
        <v>90</v>
      </c>
      <c r="D66" s="24"/>
      <c r="E66" s="50"/>
      <c r="F66" s="22"/>
      <c r="G66" s="22"/>
      <c r="H66" s="15"/>
      <c r="I66" s="22"/>
      <c r="J66" s="41"/>
      <c r="K66" s="22"/>
      <c r="L66" s="22"/>
      <c r="M66" s="22"/>
      <c r="N66" s="42"/>
    </row>
    <row r="67" spans="1:14" s="40" customFormat="1" ht="33">
      <c r="A67" s="15" t="s">
        <v>84</v>
      </c>
      <c r="B67" s="15">
        <f>IF($E67="","",SUBTOTAL(3,$E$9:E67))</f>
        <v>50</v>
      </c>
      <c r="C67" s="15" t="str">
        <f t="shared" si="3"/>
        <v>N10.50</v>
      </c>
      <c r="D67" s="15" t="s">
        <v>417</v>
      </c>
      <c r="E67" s="43" t="s">
        <v>91</v>
      </c>
      <c r="F67" s="47" t="s">
        <v>115</v>
      </c>
      <c r="G67" s="47">
        <v>20</v>
      </c>
      <c r="H67" s="15">
        <f t="shared" si="2"/>
        <v>240</v>
      </c>
      <c r="I67" s="47" t="s">
        <v>874</v>
      </c>
      <c r="J67" s="47" t="s">
        <v>875</v>
      </c>
      <c r="K67" s="47"/>
      <c r="L67" s="47"/>
      <c r="M67" s="47"/>
      <c r="N67" s="42"/>
    </row>
    <row r="68" spans="1:14" s="40" customFormat="1" ht="16.5">
      <c r="B68" s="13" t="s">
        <v>89</v>
      </c>
      <c r="C68" s="24" t="s">
        <v>262</v>
      </c>
      <c r="D68" s="24"/>
      <c r="E68" s="50"/>
      <c r="F68" s="22"/>
      <c r="G68" s="22"/>
      <c r="H68" s="15"/>
      <c r="I68" s="22"/>
      <c r="J68" s="41"/>
      <c r="K68" s="22"/>
      <c r="L68" s="22"/>
      <c r="M68" s="22"/>
      <c r="N68" s="42"/>
    </row>
    <row r="69" spans="1:14" s="40" customFormat="1" ht="82.5">
      <c r="A69" s="15" t="s">
        <v>89</v>
      </c>
      <c r="B69" s="15">
        <f>IF($E69="","",SUBTOTAL(3,$E$9:E69))</f>
        <v>51</v>
      </c>
      <c r="C69" s="15" t="str">
        <f t="shared" si="3"/>
        <v>N12.51</v>
      </c>
      <c r="D69" s="15" t="s">
        <v>426</v>
      </c>
      <c r="E69" s="43" t="s">
        <v>876</v>
      </c>
      <c r="F69" s="47" t="s">
        <v>3</v>
      </c>
      <c r="G69" s="47">
        <v>2</v>
      </c>
      <c r="H69" s="15">
        <f t="shared" si="2"/>
        <v>24</v>
      </c>
      <c r="I69" s="47" t="s">
        <v>877</v>
      </c>
      <c r="J69" s="116" t="s">
        <v>583</v>
      </c>
      <c r="K69" s="47"/>
      <c r="L69" s="47"/>
      <c r="M69" s="47"/>
      <c r="N69" s="42"/>
    </row>
    <row r="70" spans="1:14" s="40" customFormat="1" ht="16.5">
      <c r="A70" s="15" t="s">
        <v>89</v>
      </c>
      <c r="B70" s="15">
        <f>IF($E70="","",SUBTOTAL(3,$E$9:E70))</f>
        <v>52</v>
      </c>
      <c r="C70" s="15" t="str">
        <f t="shared" si="3"/>
        <v>N12.52</v>
      </c>
      <c r="D70" s="15" t="s">
        <v>427</v>
      </c>
      <c r="E70" s="43" t="s">
        <v>263</v>
      </c>
      <c r="F70" s="47" t="s">
        <v>3</v>
      </c>
      <c r="G70" s="47">
        <v>2</v>
      </c>
      <c r="H70" s="15">
        <f t="shared" si="2"/>
        <v>24</v>
      </c>
      <c r="I70" s="47" t="s">
        <v>878</v>
      </c>
      <c r="J70" s="47"/>
      <c r="K70" s="47"/>
      <c r="L70" s="47"/>
      <c r="M70" s="47"/>
      <c r="N70" s="42"/>
    </row>
    <row r="71" spans="1:14" s="40" customFormat="1" ht="33">
      <c r="A71" s="15" t="s">
        <v>89</v>
      </c>
      <c r="B71" s="15">
        <f>IF($E71="","",SUBTOTAL(3,$E$9:E71))</f>
        <v>53</v>
      </c>
      <c r="C71" s="15" t="str">
        <f t="shared" si="3"/>
        <v>N12.53</v>
      </c>
      <c r="D71" s="15" t="s">
        <v>428</v>
      </c>
      <c r="E71" s="43" t="s">
        <v>206</v>
      </c>
      <c r="F71" s="47" t="s">
        <v>3</v>
      </c>
      <c r="G71" s="47">
        <v>2</v>
      </c>
      <c r="H71" s="15">
        <f t="shared" si="2"/>
        <v>24</v>
      </c>
      <c r="I71" s="47" t="s">
        <v>879</v>
      </c>
      <c r="J71" s="116" t="s">
        <v>586</v>
      </c>
      <c r="K71" s="47"/>
      <c r="L71" s="47"/>
      <c r="M71" s="47"/>
      <c r="N71" s="42"/>
    </row>
    <row r="72" spans="1:14" s="40" customFormat="1" ht="115.5">
      <c r="A72" s="15" t="s">
        <v>89</v>
      </c>
      <c r="B72" s="15">
        <f>IF($E72="","",SUBTOTAL(3,$E$9:E72))</f>
        <v>54</v>
      </c>
      <c r="C72" s="15" t="str">
        <f t="shared" si="3"/>
        <v>N12.54</v>
      </c>
      <c r="D72" s="15" t="s">
        <v>429</v>
      </c>
      <c r="E72" s="43" t="s">
        <v>208</v>
      </c>
      <c r="F72" s="47" t="s">
        <v>3</v>
      </c>
      <c r="G72" s="47">
        <v>4</v>
      </c>
      <c r="H72" s="15">
        <f t="shared" si="2"/>
        <v>48</v>
      </c>
      <c r="I72" s="47" t="s">
        <v>880</v>
      </c>
      <c r="J72" s="116" t="s">
        <v>589</v>
      </c>
      <c r="K72" s="47"/>
      <c r="L72" s="47"/>
      <c r="M72" s="47"/>
      <c r="N72" s="42"/>
    </row>
    <row r="73" spans="1:14" s="40" customFormat="1" ht="148.5">
      <c r="A73" s="15" t="s">
        <v>89</v>
      </c>
      <c r="B73" s="15">
        <f>IF($E73="","",SUBTOTAL(3,$E$9:E73))</f>
        <v>55</v>
      </c>
      <c r="C73" s="15" t="str">
        <f t="shared" si="3"/>
        <v>N12.55</v>
      </c>
      <c r="D73" s="15" t="s">
        <v>430</v>
      </c>
      <c r="E73" s="43" t="s">
        <v>250</v>
      </c>
      <c r="F73" s="47" t="s">
        <v>3</v>
      </c>
      <c r="G73" s="47">
        <v>2</v>
      </c>
      <c r="H73" s="15">
        <f t="shared" si="2"/>
        <v>24</v>
      </c>
      <c r="I73" s="47" t="s">
        <v>881</v>
      </c>
      <c r="J73" s="139" t="s">
        <v>882</v>
      </c>
      <c r="K73" s="47"/>
      <c r="L73" s="47"/>
      <c r="M73" s="47"/>
      <c r="N73" s="42"/>
    </row>
    <row r="74" spans="1:14" s="40" customFormat="1" ht="16.5">
      <c r="A74" s="15" t="s">
        <v>89</v>
      </c>
      <c r="B74" s="15">
        <f>IF($E74="","",SUBTOTAL(3,$E$9:E74))</f>
        <v>56</v>
      </c>
      <c r="C74" s="15" t="str">
        <f t="shared" si="3"/>
        <v>N12.56</v>
      </c>
      <c r="D74" s="15" t="s">
        <v>431</v>
      </c>
      <c r="E74" s="43" t="s">
        <v>209</v>
      </c>
      <c r="F74" s="47" t="s">
        <v>3</v>
      </c>
      <c r="G74" s="47">
        <v>2</v>
      </c>
      <c r="H74" s="15">
        <f t="shared" si="2"/>
        <v>24</v>
      </c>
      <c r="I74" s="47" t="s">
        <v>883</v>
      </c>
      <c r="J74" s="47"/>
      <c r="K74" s="47"/>
      <c r="L74" s="47"/>
      <c r="M74" s="47"/>
      <c r="N74" s="42"/>
    </row>
    <row r="75" spans="1:14" s="40" customFormat="1" ht="132">
      <c r="A75" s="15" t="s">
        <v>89</v>
      </c>
      <c r="B75" s="15">
        <f>IF($E75="","",SUBTOTAL(3,$E$9:E75))</f>
        <v>57</v>
      </c>
      <c r="C75" s="15" t="str">
        <f t="shared" si="3"/>
        <v>N12.57</v>
      </c>
      <c r="D75" s="15" t="s">
        <v>432</v>
      </c>
      <c r="E75" s="43" t="s">
        <v>210</v>
      </c>
      <c r="F75" s="47" t="s">
        <v>3</v>
      </c>
      <c r="G75" s="47">
        <v>4</v>
      </c>
      <c r="H75" s="15">
        <f t="shared" si="2"/>
        <v>48</v>
      </c>
      <c r="I75" s="47" t="s">
        <v>884</v>
      </c>
      <c r="J75" s="139" t="s">
        <v>592</v>
      </c>
      <c r="K75" s="47"/>
      <c r="L75" s="47"/>
      <c r="M75" s="47"/>
      <c r="N75" s="42"/>
    </row>
    <row r="76" spans="1:14" s="40" customFormat="1" ht="82.5">
      <c r="A76" s="15" t="s">
        <v>89</v>
      </c>
      <c r="B76" s="15">
        <f>IF($E76="","",SUBTOTAL(3,$E$9:E76))</f>
        <v>58</v>
      </c>
      <c r="C76" s="15" t="str">
        <f t="shared" si="3"/>
        <v>N12.58</v>
      </c>
      <c r="D76" s="15" t="s">
        <v>433</v>
      </c>
      <c r="E76" s="43" t="s">
        <v>211</v>
      </c>
      <c r="F76" s="47" t="s">
        <v>3</v>
      </c>
      <c r="G76" s="47">
        <v>2</v>
      </c>
      <c r="H76" s="15">
        <f t="shared" si="2"/>
        <v>24</v>
      </c>
      <c r="I76" s="47" t="s">
        <v>885</v>
      </c>
      <c r="J76" s="116" t="s">
        <v>595</v>
      </c>
      <c r="K76" s="47"/>
      <c r="L76" s="47"/>
      <c r="M76" s="47"/>
      <c r="N76" s="42"/>
    </row>
    <row r="77" spans="1:14" s="40" customFormat="1" ht="16.5">
      <c r="A77" s="13" t="s">
        <v>93</v>
      </c>
      <c r="B77" s="13" t="s">
        <v>93</v>
      </c>
      <c r="C77" s="24" t="s">
        <v>94</v>
      </c>
      <c r="D77" s="24"/>
      <c r="E77" s="50"/>
      <c r="F77" s="22"/>
      <c r="G77" s="22"/>
      <c r="H77" s="15"/>
      <c r="I77" s="22"/>
      <c r="J77" s="41"/>
      <c r="K77" s="22"/>
      <c r="L77" s="22"/>
      <c r="M77" s="22"/>
      <c r="N77" s="42"/>
    </row>
    <row r="78" spans="1:14" s="40" customFormat="1" ht="33">
      <c r="A78" s="13" t="s">
        <v>93</v>
      </c>
      <c r="B78" s="15">
        <f>IF($E78="","",SUBTOTAL(3,$E$9:E78))</f>
        <v>59</v>
      </c>
      <c r="C78" s="15" t="str">
        <f t="shared" si="3"/>
        <v>N14.59</v>
      </c>
      <c r="D78" s="15" t="s">
        <v>440</v>
      </c>
      <c r="E78" s="43" t="s">
        <v>254</v>
      </c>
      <c r="F78" s="47" t="s">
        <v>3</v>
      </c>
      <c r="G78" s="47">
        <v>200</v>
      </c>
      <c r="H78" s="15">
        <f t="shared" si="2"/>
        <v>2400</v>
      </c>
      <c r="I78" s="47" t="s">
        <v>886</v>
      </c>
      <c r="J78" s="47" t="s">
        <v>887</v>
      </c>
      <c r="K78" s="47"/>
      <c r="L78" s="47"/>
      <c r="M78" s="47"/>
      <c r="N78" s="42"/>
    </row>
    <row r="79" spans="1:14" s="40" customFormat="1" ht="165">
      <c r="A79" s="13" t="s">
        <v>93</v>
      </c>
      <c r="B79" s="15">
        <f>IF($E79="","",SUBTOTAL(3,$E$9:E79))</f>
        <v>60</v>
      </c>
      <c r="C79" s="15" t="str">
        <f t="shared" si="3"/>
        <v>N14.60</v>
      </c>
      <c r="D79" s="15" t="s">
        <v>441</v>
      </c>
      <c r="E79" s="43" t="s">
        <v>95</v>
      </c>
      <c r="F79" s="47" t="s">
        <v>3</v>
      </c>
      <c r="G79" s="47">
        <v>1400</v>
      </c>
      <c r="H79" s="15">
        <f t="shared" si="2"/>
        <v>16800</v>
      </c>
      <c r="I79" s="47" t="s">
        <v>888</v>
      </c>
      <c r="J79" s="140" t="s">
        <v>603</v>
      </c>
      <c r="K79" s="47"/>
      <c r="L79" s="47"/>
      <c r="M79" s="47"/>
      <c r="N79" s="42"/>
    </row>
    <row r="80" spans="1:14" s="40" customFormat="1" ht="16.5">
      <c r="B80" s="13" t="s">
        <v>96</v>
      </c>
      <c r="C80" s="24" t="s">
        <v>97</v>
      </c>
      <c r="D80" s="24"/>
      <c r="E80" s="50"/>
      <c r="F80" s="22"/>
      <c r="G80" s="22"/>
      <c r="H80" s="15"/>
      <c r="I80" s="22"/>
      <c r="J80" s="41"/>
      <c r="K80" s="22"/>
      <c r="L80" s="22"/>
      <c r="M80" s="22"/>
      <c r="N80" s="42"/>
    </row>
    <row r="81" spans="1:14" s="40" customFormat="1" ht="16.5">
      <c r="A81" s="15" t="s">
        <v>96</v>
      </c>
      <c r="B81" s="15">
        <f>IF($E81="","",SUBTOTAL(3,$E$9:E81))</f>
        <v>61</v>
      </c>
      <c r="C81" s="15" t="str">
        <f t="shared" si="3"/>
        <v>N15.61</v>
      </c>
      <c r="D81" s="15" t="s">
        <v>443</v>
      </c>
      <c r="E81" s="43" t="s">
        <v>98</v>
      </c>
      <c r="F81" s="47" t="s">
        <v>3</v>
      </c>
      <c r="G81" s="47">
        <v>2</v>
      </c>
      <c r="H81" s="15">
        <f t="shared" si="2"/>
        <v>24</v>
      </c>
      <c r="I81" s="47" t="s">
        <v>889</v>
      </c>
      <c r="J81" s="47" t="s">
        <v>890</v>
      </c>
      <c r="K81" s="47"/>
      <c r="L81" s="47"/>
      <c r="M81" s="47"/>
      <c r="N81" s="42"/>
    </row>
    <row r="82" spans="1:14" s="40" customFormat="1" ht="121.5">
      <c r="A82" s="15" t="s">
        <v>96</v>
      </c>
      <c r="B82" s="15">
        <f>IF($E82="","",SUBTOTAL(3,$E$9:E82))</f>
        <v>62</v>
      </c>
      <c r="C82" s="15" t="str">
        <f t="shared" si="3"/>
        <v>N15.62</v>
      </c>
      <c r="D82" s="15" t="s">
        <v>444</v>
      </c>
      <c r="E82" s="43" t="s">
        <v>274</v>
      </c>
      <c r="F82" s="47" t="s">
        <v>5</v>
      </c>
      <c r="G82" s="47"/>
      <c r="H82" s="15">
        <v>4</v>
      </c>
      <c r="I82" s="47" t="s">
        <v>891</v>
      </c>
      <c r="J82" s="47"/>
      <c r="K82" s="47"/>
      <c r="L82" s="47"/>
      <c r="M82" s="47"/>
      <c r="N82" s="42"/>
    </row>
    <row r="83" spans="1:14" s="40" customFormat="1" ht="115.5">
      <c r="A83" s="15" t="s">
        <v>96</v>
      </c>
      <c r="B83" s="15">
        <f>IF($E83="","",SUBTOTAL(3,$E$9:E83))</f>
        <v>63</v>
      </c>
      <c r="C83" s="15" t="str">
        <f t="shared" si="3"/>
        <v>N15.63</v>
      </c>
      <c r="D83" s="15" t="s">
        <v>445</v>
      </c>
      <c r="E83" s="43" t="s">
        <v>275</v>
      </c>
      <c r="F83" s="47" t="s">
        <v>5</v>
      </c>
      <c r="G83" s="47"/>
      <c r="H83" s="15">
        <v>2</v>
      </c>
      <c r="I83" s="47" t="s">
        <v>892</v>
      </c>
      <c r="J83" s="47"/>
      <c r="K83" s="47"/>
      <c r="L83" s="47"/>
      <c r="M83" s="47"/>
      <c r="N83" s="42"/>
    </row>
    <row r="84" spans="1:14" s="40" customFormat="1" ht="33">
      <c r="A84" s="15" t="s">
        <v>96</v>
      </c>
      <c r="B84" s="15">
        <f>IF($E84="","",SUBTOTAL(3,$E$9:E84))</f>
        <v>64</v>
      </c>
      <c r="C84" s="15" t="str">
        <f t="shared" si="3"/>
        <v>N15.64</v>
      </c>
      <c r="D84" s="15" t="s">
        <v>446</v>
      </c>
      <c r="E84" s="43" t="s">
        <v>255</v>
      </c>
      <c r="F84" s="47" t="s">
        <v>3</v>
      </c>
      <c r="G84" s="47">
        <v>5</v>
      </c>
      <c r="H84" s="15">
        <f t="shared" ref="H84:H89" si="4">G84*12</f>
        <v>60</v>
      </c>
      <c r="I84" s="47" t="s">
        <v>893</v>
      </c>
      <c r="J84" s="47"/>
      <c r="K84" s="47"/>
      <c r="L84" s="47"/>
      <c r="M84" s="47"/>
      <c r="N84" s="42"/>
    </row>
    <row r="85" spans="1:14" s="40" customFormat="1" ht="16.5">
      <c r="A85" s="15" t="s">
        <v>96</v>
      </c>
      <c r="B85" s="15">
        <f>IF($E85="","",SUBTOTAL(3,$E$9:E85))</f>
        <v>65</v>
      </c>
      <c r="C85" s="15" t="str">
        <f t="shared" si="3"/>
        <v>N15.65</v>
      </c>
      <c r="D85" s="15" t="s">
        <v>447</v>
      </c>
      <c r="E85" s="43" t="s">
        <v>251</v>
      </c>
      <c r="F85" s="47" t="s">
        <v>3</v>
      </c>
      <c r="G85" s="47">
        <v>1</v>
      </c>
      <c r="H85" s="15">
        <f t="shared" si="4"/>
        <v>12</v>
      </c>
      <c r="I85" s="47" t="s">
        <v>894</v>
      </c>
      <c r="J85" s="47"/>
      <c r="K85" s="47"/>
      <c r="L85" s="47"/>
      <c r="M85" s="47"/>
      <c r="N85" s="42"/>
    </row>
    <row r="86" spans="1:14" s="40" customFormat="1" ht="33">
      <c r="A86" s="15" t="s">
        <v>96</v>
      </c>
      <c r="B86" s="15">
        <f>IF($E86="","",SUBTOTAL(3,$E$9:E86))</f>
        <v>66</v>
      </c>
      <c r="C86" s="15" t="str">
        <f t="shared" si="3"/>
        <v>N15.66</v>
      </c>
      <c r="D86" s="15" t="s">
        <v>448</v>
      </c>
      <c r="E86" s="43" t="s">
        <v>99</v>
      </c>
      <c r="F86" s="47" t="s">
        <v>3</v>
      </c>
      <c r="G86" s="47">
        <v>2</v>
      </c>
      <c r="H86" s="15">
        <f t="shared" si="4"/>
        <v>24</v>
      </c>
      <c r="I86" s="47" t="s">
        <v>894</v>
      </c>
      <c r="J86" s="47"/>
      <c r="K86" s="47"/>
      <c r="L86" s="47"/>
      <c r="M86" s="47"/>
      <c r="N86" s="42"/>
    </row>
    <row r="87" spans="1:14" s="40" customFormat="1" ht="16.5">
      <c r="A87" s="15" t="s">
        <v>96</v>
      </c>
      <c r="B87" s="15">
        <f>IF($E87="","",SUBTOTAL(3,$E$9:E87))</f>
        <v>67</v>
      </c>
      <c r="C87" s="15" t="str">
        <f t="shared" si="3"/>
        <v>N15.67</v>
      </c>
      <c r="D87" s="15" t="s">
        <v>450</v>
      </c>
      <c r="E87" s="43" t="s">
        <v>100</v>
      </c>
      <c r="F87" s="47" t="s">
        <v>3</v>
      </c>
      <c r="G87" s="47">
        <v>10</v>
      </c>
      <c r="H87" s="15">
        <f t="shared" si="4"/>
        <v>120</v>
      </c>
      <c r="I87" s="47" t="s">
        <v>895</v>
      </c>
      <c r="J87" s="47"/>
      <c r="K87" s="47"/>
      <c r="L87" s="47"/>
      <c r="M87" s="47"/>
      <c r="N87" s="42"/>
    </row>
    <row r="88" spans="1:14" s="40" customFormat="1" ht="33">
      <c r="A88" s="15" t="s">
        <v>96</v>
      </c>
      <c r="B88" s="15">
        <f>IF($E88="","",SUBTOTAL(3,$E$9:E88))</f>
        <v>68</v>
      </c>
      <c r="C88" s="15" t="str">
        <f t="shared" si="3"/>
        <v>N15.68</v>
      </c>
      <c r="D88" s="15" t="s">
        <v>451</v>
      </c>
      <c r="E88" s="43" t="s">
        <v>101</v>
      </c>
      <c r="F88" s="47" t="s">
        <v>3</v>
      </c>
      <c r="G88" s="47">
        <v>4</v>
      </c>
      <c r="H88" s="15">
        <f t="shared" si="4"/>
        <v>48</v>
      </c>
      <c r="I88" s="47" t="s">
        <v>896</v>
      </c>
      <c r="J88" s="47"/>
      <c r="K88" s="47"/>
      <c r="L88" s="47"/>
      <c r="M88" s="47"/>
      <c r="N88" s="42"/>
    </row>
    <row r="89" spans="1:14" s="40" customFormat="1" ht="16.5">
      <c r="A89" s="15" t="s">
        <v>96</v>
      </c>
      <c r="B89" s="15">
        <f>IF($E89="","",SUBTOTAL(3,$E$9:E89))</f>
        <v>69</v>
      </c>
      <c r="C89" s="15" t="str">
        <f t="shared" si="3"/>
        <v>N15.69</v>
      </c>
      <c r="D89" s="15" t="s">
        <v>452</v>
      </c>
      <c r="E89" s="43" t="s">
        <v>102</v>
      </c>
      <c r="F89" s="47" t="s">
        <v>3</v>
      </c>
      <c r="G89" s="47">
        <v>30</v>
      </c>
      <c r="H89" s="15">
        <f t="shared" si="4"/>
        <v>360</v>
      </c>
      <c r="I89" s="47" t="s">
        <v>897</v>
      </c>
      <c r="J89" s="47"/>
      <c r="K89" s="47"/>
      <c r="L89" s="47"/>
      <c r="M89" s="47"/>
      <c r="N89" s="42"/>
    </row>
    <row r="90" spans="1:14" s="58" customFormat="1" ht="16.5">
      <c r="A90" s="51"/>
      <c r="B90" s="52" t="s">
        <v>107</v>
      </c>
      <c r="C90" s="53" t="s">
        <v>464</v>
      </c>
      <c r="D90" s="54"/>
      <c r="E90" s="55"/>
      <c r="F90" s="56"/>
      <c r="G90" s="56"/>
      <c r="H90" s="15"/>
      <c r="I90" s="56"/>
      <c r="J90" s="56"/>
      <c r="K90" s="56"/>
      <c r="L90" s="56"/>
      <c r="M90" s="56"/>
      <c r="N90" s="57"/>
    </row>
    <row r="91" spans="1:14" s="58" customFormat="1" ht="33">
      <c r="A91" s="51" t="s">
        <v>107</v>
      </c>
      <c r="B91" s="15">
        <f>IF($E91="","",SUBTOTAL(3,$E$9:E91))</f>
        <v>70</v>
      </c>
      <c r="C91" s="15" t="str">
        <f t="shared" si="3"/>
        <v>N16.70</v>
      </c>
      <c r="D91" s="54"/>
      <c r="E91" s="2" t="s">
        <v>898</v>
      </c>
      <c r="F91" s="19" t="s">
        <v>207</v>
      </c>
      <c r="G91" s="19"/>
      <c r="H91" s="15">
        <v>4</v>
      </c>
      <c r="I91" s="19" t="s">
        <v>899</v>
      </c>
      <c r="J91" s="19" t="s">
        <v>900</v>
      </c>
      <c r="K91" s="19" t="s">
        <v>901</v>
      </c>
      <c r="L91" s="19"/>
      <c r="M91" s="19"/>
      <c r="N91" s="57"/>
    </row>
    <row r="92" spans="1:14" s="58" customFormat="1" ht="132">
      <c r="A92" s="51" t="s">
        <v>107</v>
      </c>
      <c r="B92" s="15">
        <f>IF($E92="","",SUBTOTAL(3,$E$9:E92))</f>
        <v>71</v>
      </c>
      <c r="C92" s="15" t="str">
        <f t="shared" si="3"/>
        <v>N16.71</v>
      </c>
      <c r="D92" s="54"/>
      <c r="E92" s="2" t="s">
        <v>902</v>
      </c>
      <c r="F92" s="19" t="s">
        <v>207</v>
      </c>
      <c r="G92" s="56"/>
      <c r="H92" s="15">
        <v>2</v>
      </c>
      <c r="I92" s="19" t="s">
        <v>903</v>
      </c>
      <c r="J92" s="4" t="s">
        <v>904</v>
      </c>
      <c r="K92" s="19" t="s">
        <v>905</v>
      </c>
      <c r="L92" s="56"/>
      <c r="M92" s="56"/>
      <c r="N92" s="57"/>
    </row>
    <row r="93" spans="1:14" s="58" customFormat="1" ht="16.5">
      <c r="A93" s="51" t="s">
        <v>107</v>
      </c>
      <c r="B93" s="15">
        <f>IF($E93="","",SUBTOTAL(3,$E$9:E93))</f>
        <v>72</v>
      </c>
      <c r="C93" s="15" t="str">
        <f t="shared" si="3"/>
        <v>N16.72</v>
      </c>
      <c r="D93" s="54"/>
      <c r="E93" s="55" t="s">
        <v>465</v>
      </c>
      <c r="F93" s="56"/>
      <c r="G93" s="56"/>
      <c r="H93" s="15"/>
      <c r="I93" s="56"/>
      <c r="J93" s="56"/>
      <c r="K93" s="56"/>
      <c r="L93" s="56"/>
      <c r="M93" s="56"/>
      <c r="N93" s="57"/>
    </row>
    <row r="94" spans="1:14" s="58" customFormat="1" ht="16.5">
      <c r="A94" s="51" t="s">
        <v>107</v>
      </c>
      <c r="B94" s="63" t="str">
        <f>IF($E94="","",SUBTOTAL(3,$E$9:E94))</f>
        <v/>
      </c>
      <c r="C94" s="63" t="str">
        <f t="shared" si="3"/>
        <v>N16.</v>
      </c>
      <c r="D94" s="51"/>
      <c r="E94" s="64"/>
      <c r="F94" s="65"/>
      <c r="G94" s="65"/>
      <c r="H94" s="65"/>
      <c r="I94" s="65"/>
      <c r="J94" s="65"/>
      <c r="K94" s="65"/>
      <c r="L94" s="65"/>
      <c r="M94" s="65"/>
    </row>
    <row r="95" spans="1:14" s="58" customFormat="1" ht="16.5">
      <c r="A95" s="51" t="s">
        <v>107</v>
      </c>
      <c r="B95" s="20" t="str">
        <f>IF($E95="","",SUBTOTAL(3,$E$9:E95))</f>
        <v/>
      </c>
      <c r="C95" s="20" t="str">
        <f t="shared" si="3"/>
        <v>N16.</v>
      </c>
      <c r="D95" s="51"/>
      <c r="E95" s="64"/>
      <c r="F95" s="65"/>
      <c r="G95" s="65"/>
      <c r="H95" s="65"/>
      <c r="I95" s="65"/>
      <c r="J95" s="65"/>
      <c r="K95" s="65"/>
      <c r="L95" s="65"/>
      <c r="M95" s="65"/>
    </row>
    <row r="96" spans="1:14" s="58" customFormat="1" ht="16.5">
      <c r="A96" s="51" t="s">
        <v>107</v>
      </c>
      <c r="B96" s="20" t="str">
        <f>IF($E96="","",SUBTOTAL(3,$E$9:E96))</f>
        <v/>
      </c>
      <c r="C96" s="20" t="str">
        <f t="shared" si="3"/>
        <v>N16.</v>
      </c>
      <c r="D96" s="51"/>
      <c r="E96" s="64"/>
      <c r="F96" s="65"/>
      <c r="G96" s="65"/>
      <c r="H96" s="65"/>
      <c r="I96" s="65"/>
      <c r="J96" s="65"/>
      <c r="K96" s="65"/>
      <c r="L96" s="65"/>
      <c r="M96" s="65"/>
    </row>
    <row r="97" spans="1:13" s="58" customFormat="1" ht="16.5">
      <c r="A97" s="51" t="s">
        <v>107</v>
      </c>
      <c r="B97" s="20" t="str">
        <f>IF($E97="","",SUBTOTAL(3,$E$9:E97))</f>
        <v/>
      </c>
      <c r="C97" s="20" t="str">
        <f t="shared" si="3"/>
        <v>N16.</v>
      </c>
      <c r="D97" s="51"/>
      <c r="E97" s="64"/>
      <c r="F97" s="65"/>
      <c r="G97" s="65"/>
      <c r="H97" s="65"/>
      <c r="I97" s="65"/>
      <c r="J97" s="65"/>
      <c r="K97" s="65"/>
      <c r="L97" s="65"/>
      <c r="M97" s="65"/>
    </row>
    <row r="98" spans="1:13" s="58" customFormat="1" ht="18.75">
      <c r="A98" s="51"/>
      <c r="B98" s="51"/>
      <c r="C98" s="51"/>
      <c r="D98" s="51"/>
      <c r="E98" s="64"/>
      <c r="F98" s="65"/>
      <c r="G98" s="65"/>
      <c r="H98" s="65"/>
      <c r="J98" s="229"/>
      <c r="K98" s="229"/>
      <c r="L98" s="740" t="s">
        <v>906</v>
      </c>
      <c r="M98" s="740"/>
    </row>
    <row r="99" spans="1:13" s="58" customFormat="1" ht="18.75">
      <c r="A99" s="51"/>
      <c r="B99" s="51"/>
      <c r="C99" s="51"/>
      <c r="D99" s="51"/>
      <c r="E99" s="64"/>
      <c r="F99" s="65"/>
      <c r="G99" s="65"/>
      <c r="H99" s="65"/>
      <c r="J99" s="229"/>
      <c r="K99" s="229"/>
      <c r="L99" s="740" t="s">
        <v>907</v>
      </c>
      <c r="M99" s="740"/>
    </row>
    <row r="100" spans="1:13" s="58" customFormat="1" ht="18.75">
      <c r="A100" s="51"/>
      <c r="B100" s="51"/>
      <c r="C100" s="51"/>
      <c r="D100" s="51"/>
      <c r="E100" s="64"/>
      <c r="F100" s="65"/>
      <c r="G100" s="65"/>
      <c r="H100" s="65"/>
      <c r="I100" s="229"/>
      <c r="J100" s="229"/>
      <c r="K100" s="229"/>
      <c r="L100" s="229"/>
      <c r="M100" s="229"/>
    </row>
    <row r="101" spans="1:13" s="58" customFormat="1">
      <c r="A101" s="51"/>
      <c r="B101" s="51"/>
      <c r="C101" s="51"/>
      <c r="D101" s="51"/>
      <c r="E101" s="64"/>
      <c r="F101" s="65"/>
      <c r="G101" s="65"/>
      <c r="H101" s="65"/>
      <c r="I101" s="65"/>
      <c r="J101" s="65"/>
      <c r="K101" s="65"/>
      <c r="L101" s="65"/>
      <c r="M101" s="65"/>
    </row>
    <row r="102" spans="1:13" s="58" customFormat="1">
      <c r="A102" s="51"/>
      <c r="B102" s="51"/>
      <c r="C102" s="51"/>
      <c r="D102" s="51"/>
      <c r="E102" s="64"/>
      <c r="F102" s="65"/>
      <c r="G102" s="65"/>
      <c r="H102" s="65"/>
      <c r="I102" s="65"/>
      <c r="J102" s="65"/>
      <c r="K102" s="65"/>
      <c r="L102" s="65"/>
      <c r="M102" s="65"/>
    </row>
    <row r="103" spans="1:13" s="58" customFormat="1">
      <c r="A103" s="51"/>
      <c r="B103" s="51"/>
      <c r="C103" s="51"/>
      <c r="D103" s="51"/>
      <c r="E103" s="64"/>
      <c r="F103" s="65"/>
      <c r="G103" s="65"/>
      <c r="H103" s="65"/>
      <c r="I103" s="65"/>
      <c r="J103" s="65"/>
      <c r="K103" s="65"/>
      <c r="L103" s="65"/>
      <c r="M103" s="65"/>
    </row>
    <row r="104" spans="1:13" s="58" customFormat="1">
      <c r="A104" s="51"/>
      <c r="B104" s="51"/>
      <c r="C104" s="51"/>
      <c r="D104" s="51"/>
      <c r="E104" s="64"/>
      <c r="F104" s="65"/>
      <c r="G104" s="65"/>
      <c r="H104" s="65"/>
      <c r="I104" s="65"/>
      <c r="J104" s="65"/>
      <c r="K104" s="65"/>
      <c r="L104" s="65"/>
      <c r="M104" s="65"/>
    </row>
    <row r="105" spans="1:13" s="58" customFormat="1">
      <c r="A105" s="51"/>
      <c r="B105" s="51"/>
      <c r="C105" s="51"/>
      <c r="D105" s="51"/>
      <c r="E105" s="64"/>
      <c r="F105" s="65"/>
      <c r="G105" s="65"/>
      <c r="H105" s="65"/>
      <c r="I105" s="65"/>
      <c r="J105" s="65"/>
      <c r="K105" s="65"/>
      <c r="L105" s="65"/>
      <c r="M105" s="65"/>
    </row>
    <row r="106" spans="1:13" s="58" customFormat="1">
      <c r="A106" s="51"/>
      <c r="B106" s="51"/>
      <c r="C106" s="51"/>
      <c r="D106" s="51"/>
      <c r="E106" s="64"/>
      <c r="F106" s="65"/>
      <c r="G106" s="65"/>
      <c r="H106" s="65"/>
      <c r="I106" s="65"/>
      <c r="J106" s="65"/>
      <c r="K106" s="65"/>
      <c r="L106" s="65"/>
      <c r="M106" s="65"/>
    </row>
    <row r="107" spans="1:13" s="58" customFormat="1">
      <c r="A107" s="51"/>
      <c r="B107" s="51"/>
      <c r="C107" s="51"/>
      <c r="D107" s="51"/>
      <c r="E107" s="64"/>
      <c r="F107" s="65"/>
      <c r="G107" s="65"/>
      <c r="H107" s="65"/>
      <c r="I107" s="65"/>
      <c r="J107" s="65"/>
      <c r="K107" s="65"/>
      <c r="L107" s="65"/>
      <c r="M107" s="65"/>
    </row>
    <row r="108" spans="1:13" s="58" customFormat="1">
      <c r="A108" s="51"/>
      <c r="B108" s="51"/>
      <c r="C108" s="51"/>
      <c r="D108" s="51"/>
      <c r="E108" s="64"/>
      <c r="F108" s="65"/>
      <c r="G108" s="65"/>
      <c r="H108" s="65"/>
      <c r="I108" s="65"/>
      <c r="J108" s="65"/>
      <c r="K108" s="65"/>
      <c r="L108" s="65"/>
      <c r="M108" s="65"/>
    </row>
    <row r="109" spans="1:13" s="58" customFormat="1">
      <c r="A109" s="51"/>
      <c r="B109" s="51"/>
      <c r="C109" s="51"/>
      <c r="D109" s="51"/>
      <c r="E109" s="64"/>
      <c r="F109" s="65"/>
      <c r="G109" s="65"/>
      <c r="H109" s="65"/>
      <c r="I109" s="65"/>
      <c r="J109" s="65"/>
      <c r="K109" s="65"/>
      <c r="L109" s="65"/>
      <c r="M109" s="65"/>
    </row>
    <row r="110" spans="1:13" s="58" customFormat="1">
      <c r="A110" s="51"/>
      <c r="B110" s="51"/>
      <c r="C110" s="51"/>
      <c r="D110" s="51"/>
      <c r="E110" s="64"/>
      <c r="F110" s="65"/>
      <c r="G110" s="65"/>
      <c r="H110" s="65"/>
      <c r="I110" s="65"/>
      <c r="J110" s="65"/>
      <c r="K110" s="65"/>
      <c r="L110" s="65"/>
      <c r="M110" s="65"/>
    </row>
    <row r="111" spans="1:13" s="58" customFormat="1">
      <c r="A111" s="51"/>
      <c r="B111" s="51"/>
      <c r="C111" s="51"/>
      <c r="D111" s="51"/>
      <c r="E111" s="64"/>
      <c r="F111" s="65"/>
      <c r="G111" s="65"/>
      <c r="H111" s="65"/>
      <c r="I111" s="65"/>
      <c r="J111" s="65"/>
      <c r="K111" s="65"/>
      <c r="L111" s="65"/>
      <c r="M111" s="65"/>
    </row>
    <row r="112" spans="1:13" s="58" customFormat="1">
      <c r="A112" s="51"/>
      <c r="B112" s="51"/>
      <c r="C112" s="51"/>
      <c r="D112" s="51"/>
      <c r="E112" s="64"/>
      <c r="F112" s="65"/>
      <c r="G112" s="65"/>
      <c r="H112" s="65"/>
      <c r="I112" s="65"/>
      <c r="J112" s="65"/>
      <c r="K112" s="65"/>
      <c r="L112" s="65"/>
      <c r="M112" s="65"/>
    </row>
    <row r="113" spans="1:13" s="58" customFormat="1">
      <c r="A113" s="51"/>
      <c r="B113" s="51"/>
      <c r="C113" s="51"/>
      <c r="D113" s="51"/>
      <c r="E113" s="64"/>
      <c r="F113" s="65"/>
      <c r="G113" s="65"/>
      <c r="H113" s="65"/>
      <c r="I113" s="65"/>
      <c r="J113" s="65"/>
      <c r="K113" s="65"/>
      <c r="L113" s="65"/>
      <c r="M113" s="65"/>
    </row>
    <row r="114" spans="1:13" s="58" customFormat="1">
      <c r="A114" s="51"/>
      <c r="B114" s="51"/>
      <c r="C114" s="51"/>
      <c r="D114" s="51"/>
      <c r="E114" s="64"/>
      <c r="F114" s="65"/>
      <c r="G114" s="65"/>
      <c r="H114" s="65"/>
      <c r="I114" s="65"/>
      <c r="J114" s="65"/>
      <c r="K114" s="65"/>
      <c r="L114" s="65"/>
      <c r="M114" s="65"/>
    </row>
    <row r="115" spans="1:13" s="58" customFormat="1">
      <c r="A115" s="51"/>
      <c r="B115" s="51"/>
      <c r="C115" s="51"/>
      <c r="D115" s="51"/>
      <c r="E115" s="64"/>
      <c r="F115" s="65"/>
      <c r="G115" s="65"/>
      <c r="H115" s="65"/>
      <c r="I115" s="65"/>
      <c r="J115" s="65"/>
      <c r="K115" s="65"/>
      <c r="L115" s="65"/>
      <c r="M115" s="65"/>
    </row>
    <row r="116" spans="1:13" s="58" customFormat="1">
      <c r="A116" s="51"/>
      <c r="B116" s="51"/>
      <c r="C116" s="51"/>
      <c r="D116" s="51"/>
      <c r="E116" s="64"/>
      <c r="F116" s="65"/>
      <c r="G116" s="65"/>
      <c r="H116" s="65"/>
      <c r="I116" s="65"/>
      <c r="J116" s="65"/>
      <c r="K116" s="65"/>
      <c r="L116" s="65"/>
      <c r="M116" s="65"/>
    </row>
    <row r="117" spans="1:13" s="58" customFormat="1">
      <c r="A117" s="51"/>
      <c r="B117" s="51"/>
      <c r="C117" s="51"/>
      <c r="D117" s="51"/>
      <c r="E117" s="64"/>
      <c r="F117" s="65"/>
      <c r="G117" s="65"/>
      <c r="H117" s="65"/>
      <c r="I117" s="65"/>
      <c r="J117" s="65"/>
      <c r="K117" s="65"/>
      <c r="L117" s="65"/>
      <c r="M117" s="65"/>
    </row>
    <row r="118" spans="1:13" s="58" customFormat="1">
      <c r="A118" s="51"/>
      <c r="B118" s="51"/>
      <c r="C118" s="51"/>
      <c r="D118" s="51"/>
      <c r="E118" s="64"/>
      <c r="F118" s="65"/>
      <c r="G118" s="65"/>
      <c r="H118" s="65"/>
      <c r="I118" s="65"/>
      <c r="J118" s="65"/>
      <c r="K118" s="65"/>
      <c r="L118" s="65"/>
      <c r="M118" s="65"/>
    </row>
    <row r="119" spans="1:13" s="58" customFormat="1">
      <c r="A119" s="51"/>
      <c r="B119" s="51"/>
      <c r="C119" s="51"/>
      <c r="D119" s="51"/>
      <c r="E119" s="64"/>
      <c r="F119" s="65"/>
      <c r="G119" s="65"/>
      <c r="H119" s="65"/>
      <c r="I119" s="65"/>
      <c r="J119" s="65"/>
      <c r="K119" s="65"/>
      <c r="L119" s="65"/>
      <c r="M119" s="65"/>
    </row>
    <row r="120" spans="1:13" s="58" customFormat="1">
      <c r="A120" s="51"/>
      <c r="B120" s="51"/>
      <c r="C120" s="51"/>
      <c r="D120" s="51"/>
      <c r="E120" s="64"/>
      <c r="F120" s="65"/>
      <c r="G120" s="65"/>
      <c r="H120" s="65"/>
      <c r="I120" s="65"/>
      <c r="J120" s="65"/>
      <c r="K120" s="65"/>
      <c r="L120" s="65"/>
      <c r="M120" s="65"/>
    </row>
    <row r="121" spans="1:13" s="58" customFormat="1">
      <c r="A121" s="51"/>
      <c r="B121" s="51"/>
      <c r="C121" s="51"/>
      <c r="D121" s="51"/>
      <c r="E121" s="64"/>
      <c r="F121" s="65"/>
      <c r="G121" s="65"/>
      <c r="H121" s="65"/>
      <c r="I121" s="65"/>
      <c r="J121" s="65"/>
      <c r="K121" s="65"/>
      <c r="L121" s="65"/>
      <c r="M121" s="65"/>
    </row>
    <row r="122" spans="1:13" s="58" customFormat="1">
      <c r="A122" s="51"/>
      <c r="B122" s="51"/>
      <c r="C122" s="51"/>
      <c r="D122" s="51"/>
      <c r="E122" s="64"/>
      <c r="F122" s="65"/>
      <c r="G122" s="65"/>
      <c r="H122" s="65"/>
      <c r="I122" s="65"/>
      <c r="J122" s="65"/>
      <c r="K122" s="65"/>
      <c r="L122" s="65"/>
      <c r="M122" s="65"/>
    </row>
    <row r="123" spans="1:13" s="58" customFormat="1">
      <c r="A123" s="51"/>
      <c r="B123" s="51"/>
      <c r="C123" s="51"/>
      <c r="D123" s="51"/>
      <c r="E123" s="64"/>
      <c r="F123" s="65"/>
      <c r="G123" s="65"/>
      <c r="H123" s="65"/>
      <c r="I123" s="65"/>
      <c r="J123" s="65"/>
      <c r="K123" s="65"/>
      <c r="L123" s="65"/>
      <c r="M123" s="65"/>
    </row>
    <row r="124" spans="1:13" s="58" customFormat="1">
      <c r="A124" s="51"/>
      <c r="B124" s="51"/>
      <c r="C124" s="51"/>
      <c r="D124" s="51"/>
      <c r="E124" s="64"/>
      <c r="F124" s="65"/>
      <c r="G124" s="65"/>
      <c r="H124" s="65"/>
      <c r="I124" s="65"/>
      <c r="J124" s="65"/>
      <c r="K124" s="65"/>
      <c r="L124" s="65"/>
      <c r="M124" s="65"/>
    </row>
    <row r="125" spans="1:13" s="58" customFormat="1">
      <c r="A125" s="51"/>
      <c r="B125" s="51"/>
      <c r="C125" s="51"/>
      <c r="D125" s="51"/>
      <c r="E125" s="64"/>
      <c r="F125" s="65"/>
      <c r="G125" s="65"/>
      <c r="H125" s="65"/>
      <c r="I125" s="65"/>
      <c r="J125" s="65"/>
      <c r="K125" s="65"/>
      <c r="L125" s="65"/>
      <c r="M125" s="65"/>
    </row>
    <row r="126" spans="1:13" s="58" customFormat="1">
      <c r="A126" s="51"/>
      <c r="B126" s="51"/>
      <c r="C126" s="51"/>
      <c r="D126" s="51"/>
      <c r="E126" s="64"/>
      <c r="F126" s="65"/>
      <c r="G126" s="65"/>
      <c r="H126" s="65"/>
      <c r="I126" s="65"/>
      <c r="J126" s="65"/>
      <c r="K126" s="65"/>
      <c r="L126" s="65"/>
      <c r="M126" s="65"/>
    </row>
    <row r="127" spans="1:13" s="58" customFormat="1">
      <c r="A127" s="51"/>
      <c r="B127" s="51"/>
      <c r="C127" s="51"/>
      <c r="D127" s="51"/>
      <c r="E127" s="64"/>
      <c r="F127" s="65"/>
      <c r="G127" s="65"/>
      <c r="H127" s="65"/>
      <c r="I127" s="65"/>
      <c r="J127" s="65"/>
      <c r="K127" s="65"/>
      <c r="L127" s="65"/>
      <c r="M127" s="65"/>
    </row>
    <row r="128" spans="1:13" s="58" customFormat="1">
      <c r="A128" s="51"/>
      <c r="B128" s="51"/>
      <c r="C128" s="51"/>
      <c r="D128" s="51"/>
      <c r="E128" s="64"/>
      <c r="F128" s="65"/>
      <c r="G128" s="65"/>
      <c r="H128" s="65"/>
      <c r="I128" s="65"/>
      <c r="J128" s="65"/>
      <c r="K128" s="65"/>
      <c r="L128" s="65"/>
      <c r="M128" s="65"/>
    </row>
    <row r="129" spans="1:13" s="58" customFormat="1">
      <c r="A129" s="51"/>
      <c r="B129" s="51"/>
      <c r="C129" s="51"/>
      <c r="D129" s="51"/>
      <c r="E129" s="64"/>
      <c r="F129" s="65"/>
      <c r="G129" s="65"/>
      <c r="H129" s="65"/>
      <c r="I129" s="65"/>
      <c r="J129" s="65"/>
      <c r="K129" s="65"/>
      <c r="L129" s="65"/>
      <c r="M129" s="65"/>
    </row>
    <row r="130" spans="1:13" s="58" customFormat="1">
      <c r="A130" s="51"/>
      <c r="B130" s="51"/>
      <c r="C130" s="51"/>
      <c r="D130" s="51"/>
      <c r="E130" s="64"/>
      <c r="F130" s="65"/>
      <c r="G130" s="65"/>
      <c r="H130" s="65"/>
      <c r="I130" s="65"/>
      <c r="J130" s="65"/>
      <c r="K130" s="65"/>
      <c r="L130" s="65"/>
      <c r="M130" s="65"/>
    </row>
    <row r="131" spans="1:13" s="58" customFormat="1">
      <c r="A131" s="51"/>
      <c r="B131" s="51"/>
      <c r="C131" s="51"/>
      <c r="D131" s="51"/>
      <c r="E131" s="64"/>
      <c r="F131" s="65"/>
      <c r="G131" s="65"/>
      <c r="H131" s="65"/>
      <c r="I131" s="65"/>
      <c r="J131" s="65"/>
      <c r="K131" s="65"/>
      <c r="L131" s="65"/>
      <c r="M131" s="65"/>
    </row>
    <row r="132" spans="1:13" s="58" customFormat="1">
      <c r="A132" s="51"/>
      <c r="B132" s="51"/>
      <c r="C132" s="51"/>
      <c r="D132" s="51"/>
      <c r="E132" s="64"/>
      <c r="F132" s="65"/>
      <c r="G132" s="65"/>
      <c r="H132" s="65"/>
      <c r="I132" s="65"/>
      <c r="J132" s="65"/>
      <c r="K132" s="65"/>
      <c r="L132" s="65"/>
      <c r="M132" s="65"/>
    </row>
    <row r="133" spans="1:13" s="58" customFormat="1">
      <c r="A133" s="51"/>
      <c r="B133" s="51"/>
      <c r="C133" s="51"/>
      <c r="D133" s="51"/>
      <c r="E133" s="64"/>
      <c r="F133" s="65"/>
      <c r="G133" s="65"/>
      <c r="H133" s="65"/>
      <c r="I133" s="65"/>
      <c r="J133" s="65"/>
      <c r="K133" s="65"/>
      <c r="L133" s="65"/>
      <c r="M133" s="65"/>
    </row>
    <row r="134" spans="1:13" s="58" customFormat="1">
      <c r="A134" s="51"/>
      <c r="B134" s="51"/>
      <c r="C134" s="51"/>
      <c r="D134" s="51"/>
      <c r="E134" s="64"/>
      <c r="F134" s="65"/>
      <c r="G134" s="65"/>
      <c r="H134" s="65"/>
      <c r="I134" s="65"/>
      <c r="J134" s="65"/>
      <c r="K134" s="65"/>
      <c r="L134" s="65"/>
      <c r="M134" s="65"/>
    </row>
    <row r="135" spans="1:13" s="58" customFormat="1">
      <c r="A135" s="51"/>
      <c r="B135" s="51"/>
      <c r="C135" s="51"/>
      <c r="D135" s="51"/>
      <c r="E135" s="64"/>
      <c r="F135" s="65"/>
      <c r="G135" s="65"/>
      <c r="H135" s="65"/>
      <c r="I135" s="65"/>
      <c r="J135" s="65"/>
      <c r="K135" s="65"/>
      <c r="L135" s="65"/>
      <c r="M135" s="65"/>
    </row>
    <row r="136" spans="1:13" s="58" customFormat="1">
      <c r="A136" s="51"/>
      <c r="B136" s="51"/>
      <c r="C136" s="51"/>
      <c r="D136" s="51"/>
      <c r="E136" s="64"/>
      <c r="F136" s="65"/>
      <c r="G136" s="65"/>
      <c r="H136" s="65"/>
      <c r="I136" s="65"/>
      <c r="J136" s="65"/>
      <c r="K136" s="65"/>
      <c r="L136" s="65"/>
      <c r="M136" s="65"/>
    </row>
    <row r="137" spans="1:13" s="58" customFormat="1">
      <c r="A137" s="51"/>
      <c r="B137" s="51"/>
      <c r="C137" s="51"/>
      <c r="D137" s="51"/>
      <c r="E137" s="64"/>
      <c r="F137" s="65"/>
      <c r="G137" s="65"/>
      <c r="H137" s="65"/>
      <c r="I137" s="65"/>
      <c r="J137" s="65"/>
      <c r="K137" s="65"/>
      <c r="L137" s="65"/>
      <c r="M137" s="65"/>
    </row>
    <row r="138" spans="1:13" s="58" customFormat="1">
      <c r="A138" s="51"/>
      <c r="B138" s="51"/>
      <c r="C138" s="51"/>
      <c r="D138" s="51"/>
      <c r="E138" s="64"/>
      <c r="F138" s="65"/>
      <c r="G138" s="65"/>
      <c r="H138" s="65"/>
      <c r="I138" s="65"/>
      <c r="J138" s="65"/>
      <c r="K138" s="65"/>
      <c r="L138" s="65"/>
      <c r="M138" s="65"/>
    </row>
    <row r="139" spans="1:13" s="58" customFormat="1">
      <c r="A139" s="51"/>
      <c r="B139" s="51"/>
      <c r="C139" s="51"/>
      <c r="D139" s="51"/>
      <c r="E139" s="64"/>
      <c r="F139" s="65"/>
      <c r="G139" s="65"/>
      <c r="H139" s="65"/>
      <c r="I139" s="65"/>
      <c r="J139" s="65"/>
      <c r="K139" s="65"/>
      <c r="L139" s="65"/>
      <c r="M139" s="65"/>
    </row>
    <row r="140" spans="1:13" s="58" customFormat="1">
      <c r="A140" s="51"/>
      <c r="B140" s="51"/>
      <c r="C140" s="51"/>
      <c r="D140" s="51"/>
      <c r="E140" s="64"/>
      <c r="F140" s="65"/>
      <c r="G140" s="65"/>
      <c r="H140" s="65"/>
      <c r="I140" s="65"/>
      <c r="J140" s="65"/>
      <c r="K140" s="65"/>
      <c r="L140" s="65"/>
      <c r="M140" s="65"/>
    </row>
    <row r="141" spans="1:13" s="58" customFormat="1">
      <c r="A141" s="51"/>
      <c r="B141" s="51"/>
      <c r="C141" s="51"/>
      <c r="D141" s="51"/>
      <c r="E141" s="64"/>
      <c r="F141" s="65"/>
      <c r="G141" s="65"/>
      <c r="H141" s="65"/>
      <c r="I141" s="65"/>
      <c r="J141" s="65"/>
      <c r="K141" s="65"/>
      <c r="L141" s="65"/>
      <c r="M141" s="65"/>
    </row>
    <row r="142" spans="1:13" s="58" customFormat="1">
      <c r="A142" s="51"/>
      <c r="B142" s="51"/>
      <c r="C142" s="51"/>
      <c r="D142" s="51"/>
      <c r="E142" s="64"/>
      <c r="F142" s="65"/>
      <c r="G142" s="65"/>
      <c r="H142" s="65"/>
      <c r="I142" s="65"/>
      <c r="J142" s="65"/>
      <c r="K142" s="65"/>
      <c r="L142" s="65"/>
      <c r="M142" s="65"/>
    </row>
    <row r="143" spans="1:13" s="58" customFormat="1">
      <c r="A143" s="51"/>
      <c r="B143" s="51"/>
      <c r="C143" s="51"/>
      <c r="D143" s="51"/>
      <c r="E143" s="64"/>
      <c r="F143" s="65"/>
      <c r="G143" s="65"/>
      <c r="H143" s="65"/>
      <c r="I143" s="65"/>
      <c r="J143" s="65"/>
      <c r="K143" s="65"/>
      <c r="L143" s="65"/>
      <c r="M143" s="65"/>
    </row>
    <row r="144" spans="1:13" s="58" customFormat="1">
      <c r="A144" s="51"/>
      <c r="B144" s="51"/>
      <c r="C144" s="51"/>
      <c r="D144" s="51"/>
      <c r="E144" s="64"/>
      <c r="F144" s="65"/>
      <c r="G144" s="65"/>
      <c r="H144" s="65"/>
      <c r="I144" s="65"/>
      <c r="J144" s="65"/>
      <c r="K144" s="65"/>
      <c r="L144" s="65"/>
      <c r="M144" s="65"/>
    </row>
    <row r="145" spans="1:13" s="58" customFormat="1">
      <c r="A145" s="51"/>
      <c r="B145" s="51"/>
      <c r="C145" s="51"/>
      <c r="D145" s="51"/>
      <c r="E145" s="64"/>
      <c r="F145" s="65"/>
      <c r="G145" s="65"/>
      <c r="H145" s="65"/>
      <c r="I145" s="65"/>
      <c r="J145" s="65"/>
      <c r="K145" s="65"/>
      <c r="L145" s="65"/>
      <c r="M145" s="65"/>
    </row>
    <row r="146" spans="1:13" s="58" customFormat="1">
      <c r="A146" s="51"/>
      <c r="B146" s="51"/>
      <c r="C146" s="51"/>
      <c r="D146" s="51"/>
      <c r="E146" s="64"/>
      <c r="F146" s="65"/>
      <c r="G146" s="65"/>
      <c r="H146" s="65"/>
      <c r="I146" s="65"/>
      <c r="J146" s="65"/>
      <c r="K146" s="65"/>
      <c r="L146" s="65"/>
      <c r="M146" s="65"/>
    </row>
    <row r="147" spans="1:13" s="58" customFormat="1">
      <c r="A147" s="51"/>
      <c r="B147" s="51"/>
      <c r="C147" s="51"/>
      <c r="D147" s="51"/>
      <c r="E147" s="64"/>
      <c r="F147" s="65"/>
      <c r="G147" s="65"/>
      <c r="H147" s="65"/>
      <c r="I147" s="65"/>
      <c r="J147" s="65"/>
      <c r="K147" s="65"/>
      <c r="L147" s="65"/>
      <c r="M147" s="65"/>
    </row>
    <row r="148" spans="1:13" s="58" customFormat="1">
      <c r="A148" s="51"/>
      <c r="B148" s="51"/>
      <c r="C148" s="51"/>
      <c r="D148" s="51"/>
      <c r="E148" s="64"/>
      <c r="F148" s="65"/>
      <c r="G148" s="65"/>
      <c r="H148" s="65"/>
      <c r="I148" s="65"/>
      <c r="J148" s="65"/>
      <c r="K148" s="65"/>
      <c r="L148" s="65"/>
      <c r="M148" s="65"/>
    </row>
    <row r="149" spans="1:13" s="58" customFormat="1">
      <c r="A149" s="51"/>
      <c r="B149" s="51"/>
      <c r="C149" s="51"/>
      <c r="D149" s="51"/>
      <c r="E149" s="64"/>
      <c r="F149" s="65"/>
      <c r="G149" s="65"/>
      <c r="H149" s="65"/>
      <c r="I149" s="65"/>
      <c r="J149" s="65"/>
      <c r="K149" s="65"/>
      <c r="L149" s="65"/>
      <c r="M149" s="65"/>
    </row>
    <row r="150" spans="1:13" s="58" customFormat="1">
      <c r="A150" s="51"/>
      <c r="B150" s="51"/>
      <c r="C150" s="51"/>
      <c r="D150" s="51"/>
      <c r="E150" s="64"/>
      <c r="F150" s="65"/>
      <c r="G150" s="65"/>
      <c r="H150" s="65"/>
      <c r="I150" s="65"/>
      <c r="J150" s="65"/>
      <c r="K150" s="65"/>
      <c r="L150" s="65"/>
      <c r="M150" s="65"/>
    </row>
    <row r="151" spans="1:13" s="58" customFormat="1">
      <c r="A151" s="51"/>
      <c r="B151" s="51"/>
      <c r="C151" s="51"/>
      <c r="D151" s="51"/>
      <c r="E151" s="64"/>
      <c r="F151" s="65"/>
      <c r="G151" s="65"/>
      <c r="H151" s="65"/>
      <c r="I151" s="65"/>
      <c r="J151" s="65"/>
      <c r="K151" s="65"/>
      <c r="L151" s="65"/>
      <c r="M151" s="65"/>
    </row>
    <row r="152" spans="1:13" s="58" customFormat="1">
      <c r="A152" s="51"/>
      <c r="B152" s="51"/>
      <c r="C152" s="51"/>
      <c r="D152" s="51"/>
      <c r="E152" s="64"/>
      <c r="F152" s="65"/>
      <c r="G152" s="65"/>
      <c r="H152" s="65"/>
      <c r="I152" s="65"/>
      <c r="J152" s="65"/>
      <c r="K152" s="65"/>
      <c r="L152" s="65"/>
      <c r="M152" s="65"/>
    </row>
    <row r="153" spans="1:13" s="58" customFormat="1">
      <c r="A153" s="51"/>
      <c r="B153" s="51"/>
      <c r="C153" s="51"/>
      <c r="D153" s="51"/>
      <c r="E153" s="64"/>
      <c r="F153" s="65"/>
      <c r="G153" s="65"/>
      <c r="H153" s="65"/>
      <c r="I153" s="65"/>
      <c r="J153" s="65"/>
      <c r="K153" s="65"/>
      <c r="L153" s="65"/>
      <c r="M153" s="65"/>
    </row>
    <row r="154" spans="1:13" s="58" customFormat="1">
      <c r="A154" s="51"/>
      <c r="B154" s="51"/>
      <c r="C154" s="51"/>
      <c r="D154" s="51"/>
      <c r="E154" s="64"/>
      <c r="F154" s="65"/>
      <c r="G154" s="65"/>
      <c r="H154" s="65"/>
      <c r="I154" s="65"/>
      <c r="J154" s="65"/>
      <c r="K154" s="65"/>
      <c r="L154" s="65"/>
      <c r="M154" s="65"/>
    </row>
    <row r="155" spans="1:13" s="58" customFormat="1">
      <c r="A155" s="51"/>
      <c r="B155" s="51"/>
      <c r="C155" s="51"/>
      <c r="D155" s="51"/>
      <c r="E155" s="64"/>
      <c r="F155" s="65"/>
      <c r="G155" s="65"/>
      <c r="H155" s="65"/>
      <c r="I155" s="65"/>
      <c r="J155" s="65"/>
      <c r="K155" s="65"/>
      <c r="L155" s="65"/>
      <c r="M155" s="65"/>
    </row>
    <row r="156" spans="1:13" s="58" customFormat="1">
      <c r="A156" s="51"/>
      <c r="B156" s="51"/>
      <c r="C156" s="51"/>
      <c r="D156" s="51"/>
      <c r="E156" s="64"/>
      <c r="F156" s="65"/>
      <c r="G156" s="65"/>
      <c r="H156" s="65"/>
      <c r="I156" s="65"/>
      <c r="J156" s="65"/>
      <c r="K156" s="65"/>
      <c r="L156" s="65"/>
      <c r="M156" s="65"/>
    </row>
    <row r="157" spans="1:13" s="58" customFormat="1">
      <c r="A157" s="51"/>
      <c r="B157" s="51"/>
      <c r="C157" s="51"/>
      <c r="D157" s="51"/>
      <c r="E157" s="64"/>
      <c r="F157" s="65"/>
      <c r="G157" s="65"/>
      <c r="H157" s="65"/>
      <c r="I157" s="65"/>
      <c r="J157" s="65"/>
      <c r="K157" s="65"/>
      <c r="L157" s="65"/>
      <c r="M157" s="65"/>
    </row>
    <row r="158" spans="1:13" s="58" customFormat="1">
      <c r="A158" s="51"/>
      <c r="B158" s="51"/>
      <c r="C158" s="51"/>
      <c r="D158" s="51"/>
      <c r="E158" s="64"/>
      <c r="F158" s="65"/>
      <c r="G158" s="65"/>
      <c r="H158" s="65"/>
      <c r="I158" s="65"/>
      <c r="J158" s="65"/>
      <c r="K158" s="65"/>
      <c r="L158" s="65"/>
      <c r="M158" s="65"/>
    </row>
    <row r="159" spans="1:13" s="58" customFormat="1">
      <c r="A159" s="51"/>
      <c r="B159" s="51"/>
      <c r="C159" s="51"/>
      <c r="D159" s="51"/>
      <c r="E159" s="64"/>
      <c r="F159" s="65"/>
      <c r="G159" s="65"/>
      <c r="H159" s="65"/>
      <c r="I159" s="65"/>
      <c r="J159" s="65"/>
      <c r="K159" s="65"/>
      <c r="L159" s="65"/>
      <c r="M159" s="65"/>
    </row>
    <row r="160" spans="1:13" s="58" customFormat="1">
      <c r="A160" s="51"/>
      <c r="B160" s="51"/>
      <c r="C160" s="51"/>
      <c r="D160" s="51"/>
      <c r="E160" s="64"/>
      <c r="F160" s="65"/>
      <c r="G160" s="65"/>
      <c r="H160" s="65"/>
      <c r="I160" s="65"/>
      <c r="J160" s="65"/>
      <c r="K160" s="65"/>
      <c r="L160" s="65"/>
      <c r="M160" s="65"/>
    </row>
    <row r="161" spans="1:13" s="58" customFormat="1">
      <c r="A161" s="51"/>
      <c r="B161" s="51"/>
      <c r="C161" s="51"/>
      <c r="D161" s="51"/>
      <c r="E161" s="64"/>
      <c r="F161" s="65"/>
      <c r="G161" s="65"/>
      <c r="H161" s="65"/>
      <c r="I161" s="65"/>
      <c r="J161" s="65"/>
      <c r="K161" s="65"/>
      <c r="L161" s="65"/>
      <c r="M161" s="65"/>
    </row>
    <row r="162" spans="1:13" s="58" customFormat="1">
      <c r="A162" s="51"/>
      <c r="B162" s="51"/>
      <c r="C162" s="51"/>
      <c r="D162" s="51"/>
      <c r="E162" s="64"/>
      <c r="F162" s="65"/>
      <c r="G162" s="65"/>
      <c r="H162" s="65"/>
      <c r="I162" s="65"/>
      <c r="J162" s="65"/>
      <c r="K162" s="65"/>
      <c r="L162" s="65"/>
      <c r="M162" s="65"/>
    </row>
    <row r="163" spans="1:13" s="58" customFormat="1">
      <c r="A163" s="51"/>
      <c r="B163" s="51"/>
      <c r="C163" s="51"/>
      <c r="D163" s="51"/>
      <c r="E163" s="64"/>
      <c r="F163" s="65"/>
      <c r="G163" s="65"/>
      <c r="H163" s="65"/>
      <c r="I163" s="65"/>
      <c r="J163" s="65"/>
      <c r="K163" s="65"/>
      <c r="L163" s="65"/>
      <c r="M163" s="65"/>
    </row>
    <row r="164" spans="1:13" s="58" customFormat="1">
      <c r="A164" s="51"/>
      <c r="B164" s="51"/>
      <c r="C164" s="51"/>
      <c r="D164" s="51"/>
      <c r="E164" s="64"/>
      <c r="F164" s="65"/>
      <c r="G164" s="65"/>
      <c r="H164" s="65"/>
      <c r="I164" s="65"/>
      <c r="J164" s="65"/>
      <c r="K164" s="65"/>
      <c r="L164" s="65"/>
      <c r="M164" s="65"/>
    </row>
    <row r="165" spans="1:13" s="58" customFormat="1">
      <c r="A165" s="51"/>
      <c r="B165" s="51"/>
      <c r="C165" s="51"/>
      <c r="D165" s="51"/>
      <c r="E165" s="64"/>
      <c r="F165" s="65"/>
      <c r="G165" s="65"/>
      <c r="H165" s="65"/>
      <c r="I165" s="65"/>
      <c r="J165" s="65"/>
      <c r="K165" s="65"/>
      <c r="L165" s="65"/>
      <c r="M165" s="65"/>
    </row>
    <row r="166" spans="1:13" s="58" customFormat="1">
      <c r="A166" s="51"/>
      <c r="B166" s="51"/>
      <c r="C166" s="51"/>
      <c r="D166" s="51"/>
      <c r="E166" s="64"/>
      <c r="F166" s="65"/>
      <c r="G166" s="65"/>
      <c r="H166" s="65"/>
      <c r="I166" s="65"/>
      <c r="J166" s="65"/>
      <c r="K166" s="65"/>
      <c r="L166" s="65"/>
      <c r="M166" s="65"/>
    </row>
    <row r="167" spans="1:13" s="58" customFormat="1">
      <c r="A167" s="51"/>
      <c r="B167" s="51"/>
      <c r="C167" s="51"/>
      <c r="D167" s="51"/>
      <c r="E167" s="64"/>
      <c r="F167" s="65"/>
      <c r="G167" s="65"/>
      <c r="H167" s="65"/>
      <c r="I167" s="65"/>
      <c r="J167" s="65"/>
      <c r="K167" s="65"/>
      <c r="L167" s="65"/>
      <c r="M167" s="65"/>
    </row>
    <row r="168" spans="1:13" s="58" customFormat="1">
      <c r="A168" s="51"/>
      <c r="B168" s="51"/>
      <c r="C168" s="51"/>
      <c r="D168" s="51"/>
      <c r="E168" s="64"/>
      <c r="F168" s="65"/>
      <c r="G168" s="65"/>
      <c r="H168" s="65"/>
      <c r="I168" s="65"/>
      <c r="J168" s="65"/>
      <c r="K168" s="65"/>
      <c r="L168" s="65"/>
      <c r="M168" s="65"/>
    </row>
    <row r="169" spans="1:13" s="58" customFormat="1">
      <c r="A169" s="51"/>
      <c r="B169" s="51"/>
      <c r="C169" s="51"/>
      <c r="D169" s="51"/>
      <c r="E169" s="64"/>
      <c r="F169" s="65"/>
      <c r="G169" s="65"/>
      <c r="H169" s="65"/>
      <c r="I169" s="65"/>
      <c r="J169" s="65"/>
      <c r="K169" s="65"/>
      <c r="L169" s="65"/>
      <c r="M169" s="65"/>
    </row>
    <row r="170" spans="1:13" s="58" customFormat="1">
      <c r="A170" s="51"/>
      <c r="B170" s="51"/>
      <c r="C170" s="51"/>
      <c r="D170" s="51"/>
      <c r="E170" s="64"/>
      <c r="F170" s="65"/>
      <c r="G170" s="65"/>
      <c r="H170" s="65"/>
      <c r="I170" s="65"/>
      <c r="J170" s="65"/>
      <c r="K170" s="65"/>
      <c r="L170" s="65"/>
      <c r="M170" s="65"/>
    </row>
    <row r="171" spans="1:13" s="58" customFormat="1">
      <c r="A171" s="51"/>
      <c r="B171" s="51"/>
      <c r="C171" s="51"/>
      <c r="D171" s="51"/>
      <c r="E171" s="64"/>
      <c r="F171" s="65"/>
      <c r="G171" s="65"/>
      <c r="H171" s="65"/>
      <c r="I171" s="65"/>
      <c r="J171" s="65"/>
      <c r="K171" s="65"/>
      <c r="L171" s="65"/>
      <c r="M171" s="65"/>
    </row>
    <row r="172" spans="1:13" s="58" customFormat="1">
      <c r="A172" s="51"/>
      <c r="B172" s="51"/>
      <c r="C172" s="51"/>
      <c r="D172" s="51"/>
      <c r="E172" s="64"/>
      <c r="F172" s="65"/>
      <c r="G172" s="65"/>
      <c r="H172" s="65"/>
      <c r="I172" s="65"/>
      <c r="J172" s="65"/>
      <c r="K172" s="65"/>
      <c r="L172" s="65"/>
      <c r="M172" s="65"/>
    </row>
    <row r="173" spans="1:13" s="58" customFormat="1">
      <c r="A173" s="51"/>
      <c r="B173" s="51"/>
      <c r="C173" s="51"/>
      <c r="D173" s="51"/>
      <c r="E173" s="64"/>
      <c r="F173" s="65"/>
      <c r="G173" s="65"/>
      <c r="H173" s="65"/>
      <c r="I173" s="65"/>
      <c r="J173" s="65"/>
      <c r="K173" s="65"/>
      <c r="L173" s="65"/>
      <c r="M173" s="65"/>
    </row>
    <row r="174" spans="1:13" s="58" customFormat="1">
      <c r="A174" s="51"/>
      <c r="B174" s="51"/>
      <c r="C174" s="51"/>
      <c r="D174" s="51"/>
      <c r="E174" s="64"/>
      <c r="F174" s="65"/>
      <c r="G174" s="65"/>
      <c r="H174" s="65"/>
      <c r="I174" s="65"/>
      <c r="J174" s="65"/>
      <c r="K174" s="65"/>
      <c r="L174" s="65"/>
      <c r="M174" s="65"/>
    </row>
    <row r="175" spans="1:13" s="58" customFormat="1">
      <c r="A175" s="51"/>
      <c r="B175" s="51"/>
      <c r="C175" s="51"/>
      <c r="D175" s="51"/>
      <c r="E175" s="64"/>
      <c r="F175" s="65"/>
      <c r="G175" s="65"/>
      <c r="H175" s="65"/>
      <c r="I175" s="65"/>
      <c r="J175" s="65"/>
      <c r="K175" s="65"/>
      <c r="L175" s="65"/>
      <c r="M175" s="65"/>
    </row>
    <row r="176" spans="1:13" s="58" customFormat="1">
      <c r="A176" s="51"/>
      <c r="B176" s="51"/>
      <c r="C176" s="51"/>
      <c r="D176" s="51"/>
      <c r="E176" s="64"/>
      <c r="F176" s="65"/>
      <c r="G176" s="65"/>
      <c r="H176" s="65"/>
      <c r="I176" s="65"/>
      <c r="J176" s="65"/>
      <c r="K176" s="65"/>
      <c r="L176" s="65"/>
      <c r="M176" s="65"/>
    </row>
    <row r="177" spans="1:13" s="58" customFormat="1">
      <c r="A177" s="51"/>
      <c r="B177" s="51"/>
      <c r="C177" s="51"/>
      <c r="D177" s="51"/>
      <c r="E177" s="64"/>
      <c r="F177" s="65"/>
      <c r="G177" s="65"/>
      <c r="H177" s="65"/>
      <c r="I177" s="65"/>
      <c r="J177" s="65"/>
      <c r="K177" s="65"/>
      <c r="L177" s="65"/>
      <c r="M177" s="65"/>
    </row>
    <row r="178" spans="1:13" s="58" customFormat="1">
      <c r="A178" s="51"/>
      <c r="B178" s="51"/>
      <c r="C178" s="51"/>
      <c r="D178" s="51"/>
      <c r="E178" s="64"/>
      <c r="F178" s="65"/>
      <c r="G178" s="65"/>
      <c r="H178" s="65"/>
      <c r="I178" s="65"/>
      <c r="J178" s="65"/>
      <c r="K178" s="65"/>
      <c r="L178" s="65"/>
      <c r="M178" s="65"/>
    </row>
    <row r="179" spans="1:13" s="58" customFormat="1">
      <c r="A179" s="51"/>
      <c r="B179" s="51"/>
      <c r="C179" s="51"/>
      <c r="D179" s="51"/>
      <c r="E179" s="64"/>
      <c r="F179" s="65"/>
      <c r="G179" s="65"/>
      <c r="H179" s="65"/>
      <c r="I179" s="65"/>
      <c r="J179" s="65"/>
      <c r="K179" s="65"/>
      <c r="L179" s="65"/>
      <c r="M179" s="65"/>
    </row>
    <row r="180" spans="1:13" s="58" customFormat="1">
      <c r="A180" s="51"/>
      <c r="B180" s="51"/>
      <c r="C180" s="51"/>
      <c r="D180" s="51"/>
      <c r="E180" s="64"/>
      <c r="F180" s="65"/>
      <c r="G180" s="65"/>
      <c r="H180" s="65"/>
      <c r="I180" s="65"/>
      <c r="J180" s="65"/>
      <c r="K180" s="65"/>
      <c r="L180" s="65"/>
      <c r="M180" s="65"/>
    </row>
    <row r="181" spans="1:13" s="58" customFormat="1">
      <c r="A181" s="51"/>
      <c r="B181" s="51"/>
      <c r="C181" s="51"/>
      <c r="D181" s="51"/>
      <c r="E181" s="64"/>
      <c r="F181" s="65"/>
      <c r="G181" s="65"/>
      <c r="H181" s="65"/>
      <c r="I181" s="65"/>
      <c r="J181" s="65"/>
      <c r="K181" s="65"/>
      <c r="L181" s="65"/>
      <c r="M181" s="65"/>
    </row>
    <row r="182" spans="1:13" s="58" customFormat="1">
      <c r="A182" s="51"/>
      <c r="B182" s="51"/>
      <c r="C182" s="51"/>
      <c r="D182" s="51"/>
      <c r="E182" s="64"/>
      <c r="F182" s="65"/>
      <c r="G182" s="65"/>
      <c r="H182" s="65"/>
      <c r="I182" s="65"/>
      <c r="J182" s="65"/>
      <c r="K182" s="65"/>
      <c r="L182" s="65"/>
      <c r="M182" s="65"/>
    </row>
    <row r="183" spans="1:13" s="58" customFormat="1">
      <c r="A183" s="51"/>
      <c r="B183" s="51"/>
      <c r="C183" s="51"/>
      <c r="D183" s="51"/>
      <c r="E183" s="64"/>
      <c r="F183" s="65"/>
      <c r="G183" s="65"/>
      <c r="H183" s="65"/>
      <c r="I183" s="65"/>
      <c r="J183" s="65"/>
      <c r="K183" s="65"/>
      <c r="L183" s="65"/>
      <c r="M183" s="65"/>
    </row>
    <row r="184" spans="1:13" s="58" customFormat="1">
      <c r="A184" s="51"/>
      <c r="B184" s="51"/>
      <c r="C184" s="51"/>
      <c r="D184" s="51"/>
      <c r="E184" s="64"/>
      <c r="F184" s="65"/>
      <c r="G184" s="65"/>
      <c r="H184" s="65"/>
      <c r="I184" s="65"/>
      <c r="J184" s="65"/>
      <c r="K184" s="65"/>
      <c r="L184" s="65"/>
      <c r="M184" s="65"/>
    </row>
    <row r="185" spans="1:13" s="58" customFormat="1">
      <c r="A185" s="51"/>
      <c r="B185" s="51"/>
      <c r="C185" s="51"/>
      <c r="D185" s="51"/>
      <c r="E185" s="64"/>
      <c r="F185" s="65"/>
      <c r="G185" s="65"/>
      <c r="H185" s="65"/>
      <c r="I185" s="65"/>
      <c r="J185" s="65"/>
      <c r="K185" s="65"/>
      <c r="L185" s="65"/>
      <c r="M185" s="65"/>
    </row>
    <row r="186" spans="1:13" s="58" customFormat="1">
      <c r="A186" s="51"/>
      <c r="B186" s="51"/>
      <c r="C186" s="51"/>
      <c r="D186" s="51"/>
      <c r="E186" s="64"/>
      <c r="F186" s="65"/>
      <c r="G186" s="65"/>
      <c r="H186" s="65"/>
      <c r="I186" s="65"/>
      <c r="J186" s="65"/>
      <c r="K186" s="65"/>
      <c r="L186" s="65"/>
      <c r="M186" s="65"/>
    </row>
    <row r="187" spans="1:13" s="58" customFormat="1">
      <c r="A187" s="51"/>
      <c r="B187" s="51"/>
      <c r="C187" s="51"/>
      <c r="D187" s="51"/>
      <c r="E187" s="64"/>
      <c r="F187" s="65"/>
      <c r="G187" s="65"/>
      <c r="H187" s="65"/>
      <c r="I187" s="65"/>
      <c r="J187" s="65"/>
      <c r="K187" s="65"/>
      <c r="L187" s="65"/>
      <c r="M187" s="65"/>
    </row>
    <row r="188" spans="1:13" s="58" customFormat="1">
      <c r="A188" s="51"/>
      <c r="B188" s="51"/>
      <c r="C188" s="51"/>
      <c r="D188" s="51"/>
      <c r="E188" s="64"/>
      <c r="F188" s="65"/>
      <c r="G188" s="65"/>
      <c r="H188" s="65"/>
      <c r="I188" s="65"/>
      <c r="J188" s="65"/>
      <c r="K188" s="65"/>
      <c r="L188" s="65"/>
      <c r="M188" s="65"/>
    </row>
    <row r="189" spans="1:13" s="58" customFormat="1">
      <c r="A189" s="51"/>
      <c r="B189" s="51"/>
      <c r="C189" s="51"/>
      <c r="D189" s="51"/>
      <c r="E189" s="64"/>
      <c r="F189" s="65"/>
      <c r="G189" s="65"/>
      <c r="H189" s="65"/>
      <c r="I189" s="65"/>
      <c r="J189" s="65"/>
      <c r="K189" s="65"/>
      <c r="L189" s="65"/>
      <c r="M189" s="65"/>
    </row>
    <row r="190" spans="1:13" s="58" customFormat="1">
      <c r="A190" s="51"/>
      <c r="B190" s="51"/>
      <c r="C190" s="51"/>
      <c r="D190" s="51"/>
      <c r="E190" s="64"/>
      <c r="F190" s="65"/>
      <c r="G190" s="65"/>
      <c r="H190" s="65"/>
      <c r="I190" s="65"/>
      <c r="J190" s="65"/>
      <c r="K190" s="65"/>
      <c r="L190" s="65"/>
      <c r="M190" s="65"/>
    </row>
    <row r="191" spans="1:13" s="58" customFormat="1">
      <c r="A191" s="51"/>
      <c r="B191" s="51"/>
      <c r="C191" s="51"/>
      <c r="D191" s="51"/>
      <c r="E191" s="64"/>
      <c r="F191" s="65"/>
      <c r="G191" s="65"/>
      <c r="H191" s="65"/>
      <c r="I191" s="65"/>
      <c r="J191" s="65"/>
      <c r="K191" s="65"/>
      <c r="L191" s="65"/>
      <c r="M191" s="65"/>
    </row>
    <row r="192" spans="1:13" s="58" customFormat="1">
      <c r="A192" s="51"/>
      <c r="B192" s="51"/>
      <c r="C192" s="51"/>
      <c r="D192" s="51"/>
      <c r="E192" s="64"/>
      <c r="F192" s="65"/>
      <c r="G192" s="65"/>
      <c r="H192" s="65"/>
      <c r="I192" s="65"/>
      <c r="J192" s="65"/>
      <c r="K192" s="65"/>
      <c r="L192" s="65"/>
      <c r="M192" s="65"/>
    </row>
    <row r="193" spans="1:13" s="58" customFormat="1">
      <c r="A193" s="51"/>
      <c r="B193" s="51"/>
      <c r="C193" s="51"/>
      <c r="D193" s="51"/>
      <c r="E193" s="64"/>
      <c r="F193" s="65"/>
      <c r="G193" s="65"/>
      <c r="H193" s="65"/>
      <c r="I193" s="65"/>
      <c r="J193" s="65"/>
      <c r="K193" s="65"/>
      <c r="L193" s="65"/>
      <c r="M193" s="65"/>
    </row>
    <row r="194" spans="1:13" s="58" customFormat="1">
      <c r="A194" s="51"/>
      <c r="B194" s="51"/>
      <c r="C194" s="51"/>
      <c r="D194" s="51"/>
      <c r="E194" s="64"/>
      <c r="F194" s="65"/>
      <c r="G194" s="65"/>
      <c r="H194" s="65"/>
      <c r="I194" s="65"/>
      <c r="J194" s="65"/>
      <c r="K194" s="65"/>
      <c r="L194" s="65"/>
      <c r="M194" s="65"/>
    </row>
    <row r="195" spans="1:13" s="58" customFormat="1">
      <c r="A195" s="51"/>
      <c r="B195" s="51"/>
      <c r="C195" s="51"/>
      <c r="D195" s="51"/>
      <c r="E195" s="64"/>
      <c r="F195" s="65"/>
      <c r="G195" s="65"/>
      <c r="H195" s="65"/>
      <c r="I195" s="65"/>
      <c r="J195" s="65"/>
      <c r="K195" s="65"/>
      <c r="L195" s="65"/>
      <c r="M195" s="65"/>
    </row>
    <row r="196" spans="1:13" s="58" customFormat="1">
      <c r="A196" s="51"/>
      <c r="B196" s="51"/>
      <c r="C196" s="51"/>
      <c r="D196" s="51"/>
      <c r="E196" s="64"/>
      <c r="F196" s="65"/>
      <c r="G196" s="65"/>
      <c r="H196" s="65"/>
      <c r="I196" s="65"/>
      <c r="J196" s="65"/>
      <c r="K196" s="65"/>
      <c r="L196" s="65"/>
      <c r="M196" s="65"/>
    </row>
    <row r="197" spans="1:13" s="58" customFormat="1">
      <c r="A197" s="51"/>
      <c r="B197" s="51"/>
      <c r="C197" s="51"/>
      <c r="D197" s="51"/>
      <c r="E197" s="64"/>
      <c r="F197" s="65"/>
      <c r="G197" s="65"/>
      <c r="H197" s="65"/>
      <c r="I197" s="65"/>
      <c r="J197" s="65"/>
      <c r="K197" s="65"/>
      <c r="L197" s="65"/>
      <c r="M197" s="65"/>
    </row>
    <row r="198" spans="1:13" s="58" customFormat="1">
      <c r="A198" s="51"/>
      <c r="B198" s="51"/>
      <c r="C198" s="51"/>
      <c r="D198" s="51"/>
      <c r="E198" s="64"/>
      <c r="F198" s="65"/>
      <c r="G198" s="65"/>
      <c r="H198" s="65"/>
      <c r="I198" s="65"/>
      <c r="J198" s="65"/>
      <c r="K198" s="65"/>
      <c r="L198" s="65"/>
      <c r="M198" s="65"/>
    </row>
    <row r="199" spans="1:13" s="58" customFormat="1">
      <c r="A199" s="51"/>
      <c r="B199" s="51"/>
      <c r="C199" s="51"/>
      <c r="D199" s="51"/>
      <c r="E199" s="64"/>
      <c r="F199" s="65"/>
      <c r="G199" s="65"/>
      <c r="H199" s="65"/>
      <c r="I199" s="65"/>
      <c r="J199" s="65"/>
      <c r="K199" s="65"/>
      <c r="L199" s="65"/>
      <c r="M199" s="65"/>
    </row>
    <row r="200" spans="1:13" s="58" customFormat="1">
      <c r="A200" s="51"/>
      <c r="B200" s="51"/>
      <c r="C200" s="51"/>
      <c r="D200" s="51"/>
      <c r="E200" s="64"/>
      <c r="F200" s="65"/>
      <c r="G200" s="65"/>
      <c r="H200" s="65"/>
      <c r="I200" s="65"/>
      <c r="J200" s="65"/>
      <c r="K200" s="65"/>
      <c r="L200" s="65"/>
      <c r="M200" s="65"/>
    </row>
    <row r="201" spans="1:13" s="58" customFormat="1">
      <c r="A201" s="51"/>
      <c r="B201" s="51"/>
      <c r="C201" s="51"/>
      <c r="D201" s="51"/>
      <c r="E201" s="64"/>
      <c r="F201" s="65"/>
      <c r="G201" s="65"/>
      <c r="H201" s="65"/>
      <c r="I201" s="65"/>
      <c r="J201" s="65"/>
      <c r="K201" s="65"/>
      <c r="L201" s="65"/>
      <c r="M201" s="65"/>
    </row>
    <row r="202" spans="1:13" s="58" customFormat="1">
      <c r="A202" s="51"/>
      <c r="B202" s="51"/>
      <c r="C202" s="51"/>
      <c r="D202" s="51"/>
      <c r="E202" s="64"/>
      <c r="F202" s="65"/>
      <c r="G202" s="65"/>
      <c r="H202" s="65"/>
      <c r="I202" s="65"/>
      <c r="J202" s="65"/>
      <c r="K202" s="65"/>
      <c r="L202" s="65"/>
      <c r="M202" s="65"/>
    </row>
    <row r="203" spans="1:13" s="58" customFormat="1">
      <c r="A203" s="51"/>
      <c r="B203" s="51"/>
      <c r="C203" s="51"/>
      <c r="D203" s="51"/>
      <c r="E203" s="64"/>
      <c r="F203" s="65"/>
      <c r="G203" s="65"/>
      <c r="H203" s="65"/>
      <c r="I203" s="65"/>
      <c r="J203" s="65"/>
      <c r="K203" s="65"/>
      <c r="L203" s="65"/>
      <c r="M203" s="65"/>
    </row>
    <row r="204" spans="1:13" s="58" customFormat="1">
      <c r="A204" s="51"/>
      <c r="B204" s="51"/>
      <c r="C204" s="51"/>
      <c r="D204" s="51"/>
      <c r="E204" s="64"/>
      <c r="F204" s="65"/>
      <c r="G204" s="65"/>
      <c r="H204" s="65"/>
      <c r="I204" s="65"/>
      <c r="J204" s="65"/>
      <c r="K204" s="65"/>
      <c r="L204" s="65"/>
      <c r="M204" s="65"/>
    </row>
    <row r="205" spans="1:13" s="58" customFormat="1">
      <c r="A205" s="51"/>
      <c r="B205" s="51"/>
      <c r="C205" s="51"/>
      <c r="D205" s="51"/>
      <c r="E205" s="64"/>
      <c r="F205" s="65"/>
      <c r="G205" s="65"/>
      <c r="H205" s="65"/>
      <c r="I205" s="65"/>
      <c r="J205" s="65"/>
      <c r="K205" s="65"/>
      <c r="L205" s="65"/>
      <c r="M205" s="65"/>
    </row>
    <row r="206" spans="1:13" s="58" customFormat="1">
      <c r="A206" s="51"/>
      <c r="B206" s="51"/>
      <c r="C206" s="51"/>
      <c r="D206" s="51"/>
      <c r="E206" s="64"/>
      <c r="F206" s="65"/>
      <c r="G206" s="65"/>
      <c r="H206" s="65"/>
      <c r="I206" s="65"/>
      <c r="J206" s="65"/>
      <c r="K206" s="65"/>
      <c r="L206" s="65"/>
      <c r="M206" s="65"/>
    </row>
    <row r="207" spans="1:13" s="58" customFormat="1">
      <c r="A207" s="51"/>
      <c r="B207" s="51"/>
      <c r="C207" s="51"/>
      <c r="D207" s="51"/>
      <c r="E207" s="64"/>
      <c r="F207" s="65"/>
      <c r="G207" s="65"/>
      <c r="H207" s="65"/>
      <c r="I207" s="65"/>
      <c r="J207" s="65"/>
      <c r="K207" s="65"/>
      <c r="L207" s="65"/>
      <c r="M207" s="65"/>
    </row>
    <row r="208" spans="1:13" s="58" customFormat="1">
      <c r="A208" s="51"/>
      <c r="B208" s="51"/>
      <c r="C208" s="51"/>
      <c r="D208" s="51"/>
      <c r="E208" s="64"/>
      <c r="F208" s="65"/>
      <c r="G208" s="65"/>
      <c r="H208" s="65"/>
      <c r="I208" s="65"/>
      <c r="J208" s="65"/>
      <c r="K208" s="65"/>
      <c r="L208" s="65"/>
      <c r="M208" s="65"/>
    </row>
    <row r="209" spans="1:13" s="58" customFormat="1">
      <c r="A209" s="51"/>
      <c r="B209" s="51"/>
      <c r="C209" s="51"/>
      <c r="D209" s="51"/>
      <c r="E209" s="64"/>
      <c r="F209" s="65"/>
      <c r="G209" s="65"/>
      <c r="H209" s="65"/>
      <c r="I209" s="65"/>
      <c r="J209" s="65"/>
      <c r="K209" s="65"/>
      <c r="L209" s="65"/>
      <c r="M209" s="65"/>
    </row>
    <row r="210" spans="1:13" s="58" customFormat="1">
      <c r="A210" s="51"/>
      <c r="B210" s="51"/>
      <c r="C210" s="51"/>
      <c r="D210" s="51"/>
      <c r="E210" s="64"/>
      <c r="F210" s="65"/>
      <c r="G210" s="65"/>
      <c r="H210" s="65"/>
      <c r="I210" s="65"/>
      <c r="J210" s="65"/>
      <c r="K210" s="65"/>
      <c r="L210" s="65"/>
      <c r="M210" s="65"/>
    </row>
    <row r="211" spans="1:13" s="58" customFormat="1">
      <c r="A211" s="51"/>
      <c r="B211" s="51"/>
      <c r="C211" s="51"/>
      <c r="D211" s="51"/>
      <c r="E211" s="64"/>
      <c r="F211" s="65"/>
      <c r="G211" s="65"/>
      <c r="H211" s="65"/>
      <c r="I211" s="65"/>
      <c r="J211" s="65"/>
      <c r="K211" s="65"/>
      <c r="L211" s="65"/>
      <c r="M211" s="65"/>
    </row>
    <row r="212" spans="1:13" s="58" customFormat="1">
      <c r="A212" s="51"/>
      <c r="B212" s="51"/>
      <c r="C212" s="51"/>
      <c r="D212" s="51"/>
      <c r="E212" s="64"/>
      <c r="F212" s="65"/>
      <c r="G212" s="65"/>
      <c r="H212" s="65"/>
      <c r="I212" s="65"/>
      <c r="J212" s="65"/>
      <c r="K212" s="65"/>
      <c r="L212" s="65"/>
      <c r="M212" s="65"/>
    </row>
    <row r="213" spans="1:13" s="58" customFormat="1">
      <c r="A213" s="51"/>
      <c r="B213" s="51"/>
      <c r="C213" s="51"/>
      <c r="D213" s="51"/>
      <c r="E213" s="64"/>
      <c r="F213" s="65"/>
      <c r="G213" s="65"/>
      <c r="H213" s="65"/>
      <c r="I213" s="65"/>
      <c r="J213" s="65"/>
      <c r="K213" s="65"/>
      <c r="L213" s="65"/>
      <c r="M213" s="65"/>
    </row>
    <row r="214" spans="1:13" s="58" customFormat="1">
      <c r="A214" s="51"/>
      <c r="B214" s="51"/>
      <c r="C214" s="51"/>
      <c r="D214" s="51"/>
      <c r="E214" s="64"/>
      <c r="F214" s="65"/>
      <c r="G214" s="65"/>
      <c r="H214" s="65"/>
      <c r="I214" s="65"/>
      <c r="J214" s="65"/>
      <c r="K214" s="65"/>
      <c r="L214" s="65"/>
      <c r="M214" s="65"/>
    </row>
    <row r="215" spans="1:13" s="58" customFormat="1">
      <c r="A215" s="51"/>
      <c r="B215" s="51"/>
      <c r="C215" s="51"/>
      <c r="D215" s="51"/>
      <c r="E215" s="64"/>
      <c r="F215" s="65"/>
      <c r="G215" s="65"/>
      <c r="H215" s="65"/>
      <c r="I215" s="65"/>
      <c r="J215" s="65"/>
      <c r="K215" s="65"/>
      <c r="L215" s="65"/>
      <c r="M215" s="65"/>
    </row>
    <row r="216" spans="1:13" s="58" customFormat="1">
      <c r="A216" s="51"/>
      <c r="B216" s="51"/>
      <c r="C216" s="51"/>
      <c r="D216" s="51"/>
      <c r="E216" s="64"/>
      <c r="F216" s="65"/>
      <c r="G216" s="65"/>
      <c r="H216" s="65"/>
      <c r="I216" s="65"/>
      <c r="J216" s="65"/>
      <c r="K216" s="65"/>
      <c r="L216" s="65"/>
      <c r="M216" s="65"/>
    </row>
    <row r="217" spans="1:13" s="58" customFormat="1">
      <c r="A217" s="51"/>
      <c r="B217" s="51"/>
      <c r="C217" s="51"/>
      <c r="D217" s="51"/>
      <c r="E217" s="64"/>
      <c r="F217" s="65"/>
      <c r="G217" s="65"/>
      <c r="H217" s="65"/>
      <c r="I217" s="65"/>
      <c r="J217" s="65"/>
      <c r="K217" s="65"/>
      <c r="L217" s="65"/>
      <c r="M217" s="65"/>
    </row>
    <row r="218" spans="1:13" s="58" customFormat="1">
      <c r="A218" s="51"/>
      <c r="B218" s="51"/>
      <c r="C218" s="51"/>
      <c r="D218" s="51"/>
      <c r="E218" s="64"/>
      <c r="F218" s="65"/>
      <c r="G218" s="65"/>
      <c r="H218" s="65"/>
      <c r="I218" s="65"/>
      <c r="J218" s="65"/>
      <c r="K218" s="65"/>
      <c r="L218" s="65"/>
      <c r="M218" s="65"/>
    </row>
    <row r="219" spans="1:13" s="58" customFormat="1">
      <c r="A219" s="51"/>
      <c r="B219" s="51"/>
      <c r="C219" s="51"/>
      <c r="D219" s="51"/>
      <c r="E219" s="64"/>
      <c r="F219" s="65"/>
      <c r="G219" s="65"/>
      <c r="H219" s="65"/>
      <c r="I219" s="65"/>
      <c r="J219" s="65"/>
      <c r="K219" s="65"/>
      <c r="L219" s="65"/>
      <c r="M219" s="65"/>
    </row>
    <row r="220" spans="1:13" s="58" customFormat="1">
      <c r="A220" s="51"/>
      <c r="B220" s="51"/>
      <c r="C220" s="51"/>
      <c r="D220" s="51"/>
      <c r="E220" s="64"/>
      <c r="F220" s="65"/>
      <c r="G220" s="65"/>
      <c r="H220" s="65"/>
      <c r="I220" s="65"/>
      <c r="J220" s="65"/>
      <c r="K220" s="65"/>
      <c r="L220" s="65"/>
      <c r="M220" s="65"/>
    </row>
    <row r="221" spans="1:13" s="58" customFormat="1">
      <c r="A221" s="51"/>
      <c r="B221" s="51"/>
      <c r="C221" s="51"/>
      <c r="D221" s="51"/>
      <c r="E221" s="64"/>
      <c r="F221" s="65"/>
      <c r="G221" s="65"/>
      <c r="H221" s="65"/>
      <c r="I221" s="65"/>
      <c r="J221" s="65"/>
      <c r="K221" s="65"/>
      <c r="L221" s="65"/>
      <c r="M221" s="65"/>
    </row>
    <row r="222" spans="1:13" s="58" customFormat="1">
      <c r="A222" s="51"/>
      <c r="B222" s="51"/>
      <c r="C222" s="51"/>
      <c r="D222" s="51"/>
      <c r="E222" s="64"/>
      <c r="F222" s="65"/>
      <c r="G222" s="65"/>
      <c r="H222" s="65"/>
      <c r="I222" s="65"/>
      <c r="J222" s="65"/>
      <c r="K222" s="65"/>
      <c r="L222" s="65"/>
      <c r="M222" s="65"/>
    </row>
    <row r="223" spans="1:13" s="58" customFormat="1">
      <c r="A223" s="51"/>
      <c r="B223" s="51"/>
      <c r="C223" s="51"/>
      <c r="D223" s="51"/>
      <c r="E223" s="64"/>
      <c r="F223" s="65"/>
      <c r="G223" s="65"/>
      <c r="H223" s="65"/>
      <c r="I223" s="65"/>
      <c r="J223" s="65"/>
      <c r="K223" s="65"/>
      <c r="L223" s="65"/>
      <c r="M223" s="65"/>
    </row>
    <row r="224" spans="1:13" s="58" customFormat="1">
      <c r="A224" s="51"/>
      <c r="B224" s="51"/>
      <c r="C224" s="51"/>
      <c r="D224" s="51"/>
      <c r="E224" s="64"/>
      <c r="F224" s="65"/>
      <c r="G224" s="65"/>
      <c r="H224" s="65"/>
      <c r="I224" s="65"/>
      <c r="J224" s="65"/>
      <c r="K224" s="65"/>
      <c r="L224" s="65"/>
      <c r="M224" s="65"/>
    </row>
    <row r="225" spans="1:13" s="58" customFormat="1">
      <c r="A225" s="51"/>
      <c r="B225" s="51"/>
      <c r="C225" s="51"/>
      <c r="D225" s="51"/>
      <c r="E225" s="64"/>
      <c r="F225" s="65"/>
      <c r="G225" s="65"/>
      <c r="H225" s="65"/>
      <c r="I225" s="65"/>
      <c r="J225" s="65"/>
      <c r="K225" s="65"/>
      <c r="L225" s="65"/>
      <c r="M225" s="65"/>
    </row>
    <row r="226" spans="1:13" s="58" customFormat="1">
      <c r="A226" s="51"/>
      <c r="B226" s="51"/>
      <c r="C226" s="51"/>
      <c r="D226" s="51"/>
      <c r="E226" s="64"/>
      <c r="F226" s="65"/>
      <c r="G226" s="65"/>
      <c r="H226" s="65"/>
      <c r="I226" s="65"/>
      <c r="J226" s="65"/>
      <c r="K226" s="65"/>
      <c r="L226" s="65"/>
      <c r="M226" s="65"/>
    </row>
    <row r="227" spans="1:13" s="58" customFormat="1">
      <c r="A227" s="51"/>
      <c r="B227" s="51"/>
      <c r="C227" s="51"/>
      <c r="D227" s="51"/>
      <c r="E227" s="64"/>
      <c r="F227" s="65"/>
      <c r="G227" s="65"/>
      <c r="H227" s="65"/>
      <c r="I227" s="65"/>
      <c r="J227" s="65"/>
      <c r="K227" s="65"/>
      <c r="L227" s="65"/>
      <c r="M227" s="65"/>
    </row>
    <row r="228" spans="1:13" s="58" customFormat="1">
      <c r="A228" s="51"/>
      <c r="B228" s="51"/>
      <c r="C228" s="51"/>
      <c r="D228" s="51"/>
      <c r="E228" s="64"/>
      <c r="F228" s="65"/>
      <c r="G228" s="65"/>
      <c r="H228" s="65"/>
      <c r="I228" s="65"/>
      <c r="J228" s="65"/>
      <c r="K228" s="65"/>
      <c r="L228" s="65"/>
      <c r="M228" s="65"/>
    </row>
    <row r="229" spans="1:13" s="58" customFormat="1">
      <c r="A229" s="51"/>
      <c r="B229" s="51"/>
      <c r="C229" s="51"/>
      <c r="D229" s="51"/>
      <c r="E229" s="64"/>
      <c r="F229" s="65"/>
      <c r="G229" s="65"/>
      <c r="H229" s="65"/>
      <c r="I229" s="65"/>
      <c r="J229" s="65"/>
      <c r="K229" s="65"/>
      <c r="L229" s="65"/>
      <c r="M229" s="65"/>
    </row>
    <row r="230" spans="1:13" s="58" customFormat="1">
      <c r="A230" s="51"/>
      <c r="B230" s="51"/>
      <c r="C230" s="51"/>
      <c r="D230" s="51"/>
      <c r="E230" s="64"/>
      <c r="F230" s="65"/>
      <c r="G230" s="65"/>
      <c r="H230" s="65"/>
      <c r="I230" s="65"/>
      <c r="J230" s="65"/>
      <c r="K230" s="65"/>
      <c r="L230" s="65"/>
      <c r="M230" s="65"/>
    </row>
    <row r="231" spans="1:13" s="58" customFormat="1">
      <c r="A231" s="51"/>
      <c r="B231" s="51"/>
      <c r="C231" s="51"/>
      <c r="D231" s="51"/>
      <c r="E231" s="64"/>
      <c r="F231" s="65"/>
      <c r="G231" s="65"/>
      <c r="H231" s="65"/>
      <c r="I231" s="65"/>
      <c r="J231" s="65"/>
      <c r="K231" s="65"/>
      <c r="L231" s="65"/>
      <c r="M231" s="65"/>
    </row>
    <row r="232" spans="1:13" s="58" customFormat="1">
      <c r="A232" s="51"/>
      <c r="B232" s="51"/>
      <c r="C232" s="51"/>
      <c r="D232" s="51"/>
      <c r="E232" s="64"/>
      <c r="F232" s="65"/>
      <c r="G232" s="65"/>
      <c r="H232" s="65"/>
      <c r="I232" s="65"/>
      <c r="J232" s="65"/>
      <c r="K232" s="65"/>
      <c r="L232" s="65"/>
      <c r="M232" s="65"/>
    </row>
    <row r="233" spans="1:13" s="58" customFormat="1">
      <c r="A233" s="51"/>
      <c r="B233" s="51"/>
      <c r="C233" s="51"/>
      <c r="D233" s="51"/>
      <c r="E233" s="64"/>
      <c r="F233" s="65"/>
      <c r="G233" s="65"/>
      <c r="H233" s="65"/>
      <c r="I233" s="65"/>
      <c r="J233" s="65"/>
      <c r="K233" s="65"/>
      <c r="L233" s="65"/>
      <c r="M233" s="65"/>
    </row>
    <row r="234" spans="1:13" s="58" customFormat="1">
      <c r="A234" s="51"/>
      <c r="B234" s="51"/>
      <c r="C234" s="51"/>
      <c r="D234" s="51"/>
      <c r="E234" s="64"/>
      <c r="F234" s="65"/>
      <c r="G234" s="65"/>
      <c r="H234" s="65"/>
      <c r="I234" s="65"/>
      <c r="J234" s="65"/>
      <c r="K234" s="65"/>
      <c r="L234" s="65"/>
      <c r="M234" s="65"/>
    </row>
    <row r="235" spans="1:13" s="58" customFormat="1">
      <c r="A235" s="51"/>
      <c r="B235" s="51"/>
      <c r="C235" s="51"/>
      <c r="D235" s="51"/>
      <c r="E235" s="64"/>
      <c r="F235" s="65"/>
      <c r="G235" s="65"/>
      <c r="H235" s="65"/>
      <c r="I235" s="65"/>
      <c r="J235" s="65"/>
      <c r="K235" s="65"/>
      <c r="L235" s="65"/>
      <c r="M235" s="65"/>
    </row>
    <row r="236" spans="1:13" s="58" customFormat="1">
      <c r="A236" s="51"/>
      <c r="B236" s="51"/>
      <c r="C236" s="51"/>
      <c r="D236" s="51"/>
      <c r="E236" s="64"/>
      <c r="F236" s="65"/>
      <c r="G236" s="65"/>
      <c r="H236" s="65"/>
      <c r="I236" s="65"/>
      <c r="J236" s="65"/>
      <c r="K236" s="65"/>
      <c r="L236" s="65"/>
      <c r="M236" s="65"/>
    </row>
    <row r="237" spans="1:13" s="58" customFormat="1">
      <c r="A237" s="51"/>
      <c r="B237" s="51"/>
      <c r="C237" s="51"/>
      <c r="D237" s="51"/>
      <c r="E237" s="64"/>
      <c r="F237" s="65"/>
      <c r="G237" s="65"/>
      <c r="H237" s="65"/>
      <c r="I237" s="65"/>
      <c r="J237" s="65"/>
      <c r="K237" s="65"/>
      <c r="L237" s="65"/>
      <c r="M237" s="65"/>
    </row>
    <row r="238" spans="1:13" s="58" customFormat="1">
      <c r="A238" s="51"/>
      <c r="B238" s="51"/>
      <c r="C238" s="51"/>
      <c r="D238" s="51"/>
      <c r="E238" s="64"/>
      <c r="F238" s="65"/>
      <c r="G238" s="65"/>
      <c r="H238" s="65"/>
      <c r="I238" s="65"/>
      <c r="J238" s="65"/>
      <c r="K238" s="65"/>
      <c r="L238" s="65"/>
      <c r="M238" s="65"/>
    </row>
    <row r="239" spans="1:13" s="58" customFormat="1">
      <c r="A239" s="51"/>
      <c r="B239" s="51"/>
      <c r="C239" s="51"/>
      <c r="D239" s="51"/>
      <c r="E239" s="64"/>
      <c r="F239" s="65"/>
      <c r="G239" s="65"/>
      <c r="H239" s="65"/>
      <c r="I239" s="65"/>
      <c r="J239" s="65"/>
      <c r="K239" s="65"/>
      <c r="L239" s="65"/>
      <c r="M239" s="65"/>
    </row>
    <row r="240" spans="1:13" s="58" customFormat="1">
      <c r="A240" s="51"/>
      <c r="B240" s="51"/>
      <c r="C240" s="51"/>
      <c r="D240" s="51"/>
      <c r="E240" s="64"/>
      <c r="F240" s="65"/>
      <c r="G240" s="65"/>
      <c r="H240" s="65"/>
      <c r="I240" s="65"/>
      <c r="J240" s="65"/>
      <c r="K240" s="65"/>
      <c r="L240" s="65"/>
      <c r="M240" s="65"/>
    </row>
    <row r="241" spans="1:13" s="58" customFormat="1">
      <c r="A241" s="51"/>
      <c r="B241" s="51"/>
      <c r="C241" s="51"/>
      <c r="D241" s="51"/>
      <c r="E241" s="64"/>
      <c r="F241" s="65"/>
      <c r="G241" s="65"/>
      <c r="H241" s="65"/>
      <c r="I241" s="65"/>
      <c r="J241" s="65"/>
      <c r="K241" s="65"/>
      <c r="L241" s="65"/>
      <c r="M241" s="65"/>
    </row>
    <row r="242" spans="1:13" s="58" customFormat="1">
      <c r="A242" s="51"/>
      <c r="B242" s="51"/>
      <c r="C242" s="51"/>
      <c r="D242" s="51"/>
      <c r="E242" s="64"/>
      <c r="F242" s="65"/>
      <c r="G242" s="65"/>
      <c r="H242" s="65"/>
      <c r="I242" s="65"/>
      <c r="J242" s="65"/>
      <c r="K242" s="65"/>
      <c r="L242" s="65"/>
      <c r="M242" s="65"/>
    </row>
    <row r="243" spans="1:13" s="58" customFormat="1">
      <c r="A243" s="51"/>
      <c r="B243" s="51"/>
      <c r="C243" s="51"/>
      <c r="D243" s="51"/>
      <c r="E243" s="64"/>
      <c r="F243" s="65"/>
      <c r="G243" s="65"/>
      <c r="H243" s="65"/>
      <c r="I243" s="65"/>
      <c r="J243" s="65"/>
      <c r="K243" s="65"/>
      <c r="L243" s="65"/>
      <c r="M243" s="65"/>
    </row>
    <row r="244" spans="1:13" s="58" customFormat="1">
      <c r="A244" s="51"/>
      <c r="B244" s="51"/>
      <c r="C244" s="51"/>
      <c r="D244" s="51"/>
      <c r="E244" s="64"/>
      <c r="F244" s="65"/>
      <c r="G244" s="65"/>
      <c r="H244" s="65"/>
      <c r="I244" s="65"/>
      <c r="J244" s="65"/>
      <c r="K244" s="65"/>
      <c r="L244" s="65"/>
      <c r="M244" s="65"/>
    </row>
    <row r="245" spans="1:13" s="58" customFormat="1">
      <c r="A245" s="51"/>
      <c r="B245" s="51"/>
      <c r="C245" s="51"/>
      <c r="D245" s="51"/>
      <c r="E245" s="64"/>
      <c r="F245" s="65"/>
      <c r="G245" s="65"/>
      <c r="H245" s="65"/>
      <c r="I245" s="65"/>
      <c r="J245" s="65"/>
      <c r="K245" s="65"/>
      <c r="L245" s="65"/>
      <c r="M245" s="65"/>
    </row>
    <row r="246" spans="1:13" s="58" customFormat="1">
      <c r="A246" s="51"/>
      <c r="B246" s="51"/>
      <c r="C246" s="51"/>
      <c r="D246" s="51"/>
      <c r="E246" s="64"/>
      <c r="F246" s="65"/>
      <c r="G246" s="65"/>
      <c r="H246" s="65"/>
      <c r="I246" s="65"/>
      <c r="J246" s="65"/>
      <c r="K246" s="65"/>
      <c r="L246" s="65"/>
      <c r="M246" s="65"/>
    </row>
    <row r="247" spans="1:13" s="58" customFormat="1">
      <c r="A247" s="51"/>
      <c r="B247" s="51"/>
      <c r="C247" s="51"/>
      <c r="D247" s="51"/>
      <c r="E247" s="64"/>
      <c r="F247" s="65"/>
      <c r="G247" s="65"/>
      <c r="H247" s="65"/>
      <c r="I247" s="65"/>
      <c r="J247" s="65"/>
      <c r="K247" s="65"/>
      <c r="L247" s="65"/>
      <c r="M247" s="65"/>
    </row>
    <row r="248" spans="1:13" s="58" customFormat="1">
      <c r="A248" s="51"/>
      <c r="B248" s="51"/>
      <c r="C248" s="51"/>
      <c r="D248" s="51"/>
      <c r="E248" s="64"/>
      <c r="F248" s="65"/>
      <c r="G248" s="65"/>
      <c r="H248" s="65"/>
      <c r="I248" s="65"/>
      <c r="J248" s="65"/>
      <c r="K248" s="65"/>
      <c r="L248" s="65"/>
      <c r="M248" s="65"/>
    </row>
    <row r="249" spans="1:13" s="58" customFormat="1">
      <c r="A249" s="51"/>
      <c r="B249" s="51"/>
      <c r="C249" s="51"/>
      <c r="D249" s="51"/>
      <c r="E249" s="64"/>
      <c r="F249" s="65"/>
      <c r="G249" s="65"/>
      <c r="H249" s="65"/>
      <c r="I249" s="65"/>
      <c r="J249" s="65"/>
      <c r="K249" s="65"/>
      <c r="L249" s="65"/>
      <c r="M249" s="65"/>
    </row>
    <row r="250" spans="1:13" s="58" customFormat="1">
      <c r="A250" s="51"/>
      <c r="B250" s="51"/>
      <c r="C250" s="51"/>
      <c r="D250" s="51"/>
      <c r="E250" s="64"/>
      <c r="F250" s="65"/>
      <c r="G250" s="65"/>
      <c r="H250" s="65"/>
      <c r="I250" s="65"/>
      <c r="J250" s="65"/>
      <c r="K250" s="65"/>
      <c r="L250" s="65"/>
      <c r="M250" s="65"/>
    </row>
    <row r="251" spans="1:13" s="58" customFormat="1">
      <c r="A251" s="51"/>
      <c r="B251" s="51"/>
      <c r="C251" s="51"/>
      <c r="D251" s="51"/>
      <c r="E251" s="64"/>
      <c r="F251" s="65"/>
      <c r="G251" s="65"/>
      <c r="H251" s="65"/>
      <c r="I251" s="65"/>
      <c r="J251" s="65"/>
      <c r="K251" s="65"/>
      <c r="L251" s="65"/>
      <c r="M251" s="65"/>
    </row>
    <row r="252" spans="1:13" s="58" customFormat="1">
      <c r="A252" s="51"/>
      <c r="B252" s="51"/>
      <c r="C252" s="51"/>
      <c r="D252" s="51"/>
      <c r="E252" s="64"/>
      <c r="F252" s="65"/>
      <c r="G252" s="65"/>
      <c r="H252" s="65"/>
      <c r="I252" s="65"/>
      <c r="J252" s="65"/>
      <c r="K252" s="65"/>
      <c r="L252" s="65"/>
      <c r="M252" s="65"/>
    </row>
    <row r="253" spans="1:13" s="58" customFormat="1">
      <c r="A253" s="51"/>
      <c r="B253" s="51"/>
      <c r="C253" s="51"/>
      <c r="D253" s="51"/>
      <c r="E253" s="64"/>
      <c r="F253" s="65"/>
      <c r="G253" s="65"/>
      <c r="H253" s="65"/>
      <c r="I253" s="65"/>
      <c r="J253" s="65"/>
      <c r="K253" s="65"/>
      <c r="L253" s="65"/>
      <c r="M253" s="65"/>
    </row>
    <row r="254" spans="1:13" s="58" customFormat="1">
      <c r="A254" s="51"/>
      <c r="B254" s="51"/>
      <c r="C254" s="51"/>
      <c r="D254" s="51"/>
      <c r="E254" s="64"/>
      <c r="F254" s="65"/>
      <c r="G254" s="65"/>
      <c r="H254" s="65"/>
      <c r="I254" s="65"/>
      <c r="J254" s="65"/>
      <c r="K254" s="65"/>
      <c r="L254" s="65"/>
      <c r="M254" s="65"/>
    </row>
    <row r="255" spans="1:13" s="58" customFormat="1">
      <c r="A255" s="51"/>
      <c r="B255" s="51"/>
      <c r="C255" s="51"/>
      <c r="D255" s="51"/>
      <c r="E255" s="64"/>
      <c r="F255" s="65"/>
      <c r="G255" s="65"/>
      <c r="H255" s="65"/>
      <c r="I255" s="65"/>
      <c r="J255" s="65"/>
      <c r="K255" s="65"/>
      <c r="L255" s="65"/>
      <c r="M255" s="65"/>
    </row>
    <row r="256" spans="1:13" s="58" customFormat="1">
      <c r="A256" s="51"/>
      <c r="B256" s="51"/>
      <c r="C256" s="51"/>
      <c r="D256" s="51"/>
      <c r="E256" s="64"/>
      <c r="F256" s="65"/>
      <c r="G256" s="65"/>
      <c r="H256" s="65"/>
      <c r="I256" s="65"/>
      <c r="J256" s="65"/>
      <c r="K256" s="65"/>
      <c r="L256" s="65"/>
      <c r="M256" s="65"/>
    </row>
    <row r="257" spans="1:13" s="58" customFormat="1">
      <c r="A257" s="51"/>
      <c r="B257" s="51"/>
      <c r="C257" s="51"/>
      <c r="D257" s="51"/>
      <c r="E257" s="64"/>
      <c r="F257" s="65"/>
      <c r="G257" s="65"/>
      <c r="H257" s="65"/>
      <c r="I257" s="65"/>
      <c r="J257" s="65"/>
      <c r="K257" s="65"/>
      <c r="L257" s="65"/>
      <c r="M257" s="65"/>
    </row>
    <row r="258" spans="1:13" s="58" customFormat="1">
      <c r="A258" s="51"/>
      <c r="B258" s="51"/>
      <c r="C258" s="51"/>
      <c r="D258" s="51"/>
      <c r="E258" s="64"/>
      <c r="F258" s="65"/>
      <c r="G258" s="65"/>
      <c r="H258" s="65"/>
      <c r="I258" s="65"/>
      <c r="J258" s="65"/>
      <c r="K258" s="65"/>
      <c r="L258" s="65"/>
      <c r="M258" s="65"/>
    </row>
    <row r="259" spans="1:13" s="58" customFormat="1">
      <c r="A259" s="51"/>
      <c r="B259" s="51"/>
      <c r="C259" s="51"/>
      <c r="D259" s="51"/>
      <c r="E259" s="64"/>
      <c r="F259" s="65"/>
      <c r="G259" s="65"/>
      <c r="H259" s="65"/>
      <c r="I259" s="65"/>
      <c r="J259" s="65"/>
      <c r="K259" s="65"/>
      <c r="L259" s="65"/>
      <c r="M259" s="65"/>
    </row>
    <row r="260" spans="1:13" s="58" customFormat="1">
      <c r="A260" s="51"/>
      <c r="B260" s="51"/>
      <c r="C260" s="51"/>
      <c r="D260" s="51"/>
      <c r="E260" s="64"/>
      <c r="F260" s="65"/>
      <c r="G260" s="65"/>
      <c r="H260" s="65"/>
      <c r="I260" s="65"/>
      <c r="J260" s="65"/>
      <c r="K260" s="65"/>
      <c r="L260" s="65"/>
      <c r="M260" s="65"/>
    </row>
    <row r="261" spans="1:13" s="58" customFormat="1">
      <c r="A261" s="51"/>
      <c r="B261" s="51"/>
      <c r="C261" s="51"/>
      <c r="D261" s="51"/>
      <c r="E261" s="64"/>
      <c r="F261" s="65"/>
      <c r="G261" s="65"/>
      <c r="H261" s="65"/>
      <c r="I261" s="65"/>
      <c r="J261" s="65"/>
      <c r="K261" s="65"/>
      <c r="L261" s="65"/>
      <c r="M261" s="65"/>
    </row>
    <row r="262" spans="1:13" s="58" customFormat="1">
      <c r="A262" s="51"/>
      <c r="B262" s="51"/>
      <c r="C262" s="51"/>
      <c r="D262" s="51"/>
      <c r="E262" s="64"/>
      <c r="F262" s="65"/>
      <c r="G262" s="65"/>
      <c r="H262" s="65"/>
      <c r="I262" s="65"/>
      <c r="J262" s="65"/>
      <c r="K262" s="65"/>
      <c r="L262" s="65"/>
      <c r="M262" s="65"/>
    </row>
    <row r="263" spans="1:13" s="58" customFormat="1">
      <c r="A263" s="51"/>
      <c r="B263" s="51"/>
      <c r="C263" s="51"/>
      <c r="D263" s="51"/>
      <c r="E263" s="64"/>
      <c r="F263" s="65"/>
      <c r="G263" s="65"/>
      <c r="H263" s="65"/>
      <c r="I263" s="65"/>
      <c r="J263" s="65"/>
      <c r="K263" s="65"/>
      <c r="L263" s="65"/>
      <c r="M263" s="65"/>
    </row>
    <row r="264" spans="1:13" s="58" customFormat="1">
      <c r="A264" s="51"/>
      <c r="B264" s="51"/>
      <c r="C264" s="51"/>
      <c r="D264" s="51"/>
      <c r="E264" s="64"/>
      <c r="F264" s="65"/>
      <c r="G264" s="65"/>
      <c r="H264" s="65"/>
      <c r="I264" s="65"/>
      <c r="J264" s="65"/>
      <c r="K264" s="65"/>
      <c r="L264" s="65"/>
      <c r="M264" s="65"/>
    </row>
    <row r="265" spans="1:13" s="58" customFormat="1">
      <c r="A265" s="51"/>
      <c r="B265" s="51"/>
      <c r="C265" s="51"/>
      <c r="D265" s="51"/>
      <c r="E265" s="64"/>
      <c r="F265" s="65"/>
      <c r="G265" s="65"/>
      <c r="H265" s="65"/>
      <c r="I265" s="65"/>
      <c r="J265" s="65"/>
      <c r="K265" s="65"/>
      <c r="L265" s="65"/>
      <c r="M265" s="65"/>
    </row>
    <row r="266" spans="1:13" s="58" customFormat="1">
      <c r="A266" s="51"/>
      <c r="B266" s="51"/>
      <c r="C266" s="51"/>
      <c r="D266" s="51"/>
      <c r="E266" s="64"/>
      <c r="F266" s="65"/>
      <c r="G266" s="65"/>
      <c r="H266" s="65"/>
      <c r="I266" s="65"/>
      <c r="J266" s="65"/>
      <c r="K266" s="65"/>
      <c r="L266" s="65"/>
      <c r="M266" s="65"/>
    </row>
    <row r="267" spans="1:13" s="58" customFormat="1">
      <c r="A267" s="51"/>
      <c r="B267" s="51"/>
      <c r="C267" s="51"/>
      <c r="D267" s="51"/>
      <c r="E267" s="64"/>
      <c r="F267" s="65"/>
      <c r="G267" s="65"/>
      <c r="H267" s="65"/>
      <c r="I267" s="65"/>
      <c r="J267" s="65"/>
      <c r="K267" s="65"/>
      <c r="L267" s="65"/>
      <c r="M267" s="65"/>
    </row>
    <row r="268" spans="1:13" s="58" customFormat="1">
      <c r="A268" s="51"/>
      <c r="B268" s="51"/>
      <c r="C268" s="51"/>
      <c r="D268" s="51"/>
      <c r="E268" s="64"/>
      <c r="F268" s="65"/>
      <c r="G268" s="65"/>
      <c r="H268" s="65"/>
      <c r="I268" s="65"/>
      <c r="J268" s="65"/>
      <c r="K268" s="65"/>
      <c r="L268" s="65"/>
      <c r="M268" s="65"/>
    </row>
    <row r="269" spans="1:13" s="58" customFormat="1">
      <c r="A269" s="51"/>
      <c r="B269" s="51"/>
      <c r="C269" s="51"/>
      <c r="D269" s="51"/>
      <c r="E269" s="64"/>
      <c r="F269" s="65"/>
      <c r="G269" s="65"/>
      <c r="H269" s="65"/>
      <c r="I269" s="65"/>
      <c r="J269" s="65"/>
      <c r="K269" s="65"/>
      <c r="L269" s="65"/>
      <c r="M269" s="65"/>
    </row>
    <row r="270" spans="1:13" s="58" customFormat="1">
      <c r="A270" s="51"/>
      <c r="B270" s="51"/>
      <c r="C270" s="51"/>
      <c r="D270" s="51"/>
      <c r="E270" s="64"/>
      <c r="F270" s="65"/>
      <c r="G270" s="65"/>
      <c r="H270" s="65"/>
      <c r="I270" s="65"/>
      <c r="J270" s="65"/>
      <c r="K270" s="65"/>
      <c r="L270" s="65"/>
      <c r="M270" s="65"/>
    </row>
    <row r="271" spans="1:13" s="58" customFormat="1">
      <c r="A271" s="51"/>
      <c r="B271" s="51"/>
      <c r="C271" s="51"/>
      <c r="D271" s="51"/>
      <c r="E271" s="64"/>
      <c r="F271" s="65"/>
      <c r="G271" s="65"/>
      <c r="H271" s="65"/>
      <c r="I271" s="65"/>
      <c r="J271" s="65"/>
      <c r="K271" s="65"/>
      <c r="L271" s="65"/>
      <c r="M271" s="65"/>
    </row>
    <row r="272" spans="1:13" s="58" customFormat="1">
      <c r="A272" s="51"/>
      <c r="B272" s="51"/>
      <c r="C272" s="51"/>
      <c r="D272" s="51"/>
      <c r="E272" s="64"/>
      <c r="F272" s="65"/>
      <c r="G272" s="65"/>
      <c r="H272" s="65"/>
      <c r="I272" s="65"/>
      <c r="J272" s="65"/>
      <c r="K272" s="65"/>
      <c r="L272" s="65"/>
      <c r="M272" s="65"/>
    </row>
    <row r="273" spans="1:13" s="58" customFormat="1">
      <c r="A273" s="51"/>
      <c r="B273" s="51"/>
      <c r="C273" s="51"/>
      <c r="D273" s="51"/>
      <c r="E273" s="64"/>
      <c r="F273" s="65"/>
      <c r="G273" s="65"/>
      <c r="H273" s="65"/>
      <c r="I273" s="65"/>
      <c r="J273" s="65"/>
      <c r="K273" s="65"/>
      <c r="L273" s="65"/>
      <c r="M273" s="65"/>
    </row>
    <row r="274" spans="1:13" s="58" customFormat="1">
      <c r="A274" s="51"/>
      <c r="B274" s="51"/>
      <c r="C274" s="51"/>
      <c r="D274" s="51"/>
      <c r="E274" s="64"/>
      <c r="F274" s="65"/>
      <c r="G274" s="65"/>
      <c r="H274" s="65"/>
      <c r="I274" s="65"/>
      <c r="J274" s="65"/>
      <c r="K274" s="65"/>
      <c r="L274" s="65"/>
      <c r="M274" s="65"/>
    </row>
    <row r="275" spans="1:13" s="58" customFormat="1">
      <c r="A275" s="51"/>
      <c r="B275" s="51"/>
      <c r="C275" s="51"/>
      <c r="D275" s="51"/>
      <c r="E275" s="64"/>
      <c r="F275" s="65"/>
      <c r="G275" s="65"/>
      <c r="H275" s="65"/>
      <c r="I275" s="65"/>
      <c r="J275" s="65"/>
      <c r="K275" s="65"/>
      <c r="L275" s="65"/>
      <c r="M275" s="65"/>
    </row>
    <row r="276" spans="1:13" s="58" customFormat="1">
      <c r="A276" s="51"/>
      <c r="B276" s="51"/>
      <c r="C276" s="51"/>
      <c r="D276" s="51"/>
      <c r="E276" s="64"/>
      <c r="F276" s="65"/>
      <c r="G276" s="65"/>
      <c r="H276" s="65"/>
      <c r="I276" s="65"/>
      <c r="J276" s="65"/>
      <c r="K276" s="65"/>
      <c r="L276" s="65"/>
      <c r="M276" s="65"/>
    </row>
    <row r="277" spans="1:13" s="58" customFormat="1">
      <c r="A277" s="51"/>
      <c r="B277" s="51"/>
      <c r="C277" s="51"/>
      <c r="D277" s="51"/>
      <c r="E277" s="64"/>
      <c r="F277" s="65"/>
      <c r="G277" s="65"/>
      <c r="H277" s="65"/>
      <c r="I277" s="65"/>
      <c r="J277" s="65"/>
      <c r="K277" s="65"/>
      <c r="L277" s="65"/>
      <c r="M277" s="65"/>
    </row>
    <row r="278" spans="1:13" s="58" customFormat="1">
      <c r="A278" s="51"/>
      <c r="B278" s="51"/>
      <c r="C278" s="51"/>
      <c r="D278" s="51"/>
      <c r="E278" s="64"/>
      <c r="F278" s="65"/>
      <c r="G278" s="65"/>
      <c r="H278" s="65"/>
      <c r="I278" s="65"/>
      <c r="J278" s="65"/>
      <c r="K278" s="65"/>
      <c r="L278" s="65"/>
      <c r="M278" s="65"/>
    </row>
    <row r="279" spans="1:13" s="58" customFormat="1">
      <c r="A279" s="51"/>
      <c r="B279" s="51"/>
      <c r="C279" s="51"/>
      <c r="D279" s="51"/>
      <c r="E279" s="64"/>
      <c r="F279" s="65"/>
      <c r="G279" s="65"/>
      <c r="H279" s="65"/>
      <c r="I279" s="65"/>
      <c r="J279" s="65"/>
      <c r="K279" s="65"/>
      <c r="L279" s="65"/>
      <c r="M279" s="65"/>
    </row>
    <row r="280" spans="1:13" s="58" customFormat="1">
      <c r="A280" s="51"/>
      <c r="B280" s="51"/>
      <c r="C280" s="51"/>
      <c r="D280" s="51"/>
      <c r="E280" s="64"/>
      <c r="F280" s="65"/>
      <c r="G280" s="65"/>
      <c r="H280" s="65"/>
      <c r="I280" s="65"/>
      <c r="J280" s="65"/>
      <c r="K280" s="65"/>
      <c r="L280" s="65"/>
      <c r="M280" s="65"/>
    </row>
    <row r="281" spans="1:13" s="58" customFormat="1">
      <c r="A281" s="51"/>
      <c r="B281" s="51"/>
      <c r="C281" s="51"/>
      <c r="D281" s="51"/>
      <c r="E281" s="64"/>
      <c r="F281" s="65"/>
      <c r="G281" s="65"/>
      <c r="H281" s="65"/>
      <c r="I281" s="65"/>
      <c r="J281" s="65"/>
      <c r="K281" s="65"/>
      <c r="L281" s="65"/>
      <c r="M281" s="65"/>
    </row>
    <row r="282" spans="1:13" s="58" customFormat="1">
      <c r="A282" s="51"/>
      <c r="B282" s="51"/>
      <c r="C282" s="51"/>
      <c r="D282" s="51"/>
      <c r="E282" s="64"/>
      <c r="F282" s="65"/>
      <c r="G282" s="65"/>
      <c r="H282" s="65"/>
      <c r="I282" s="65"/>
      <c r="J282" s="65"/>
      <c r="K282" s="65"/>
      <c r="L282" s="65"/>
      <c r="M282" s="65"/>
    </row>
    <row r="283" spans="1:13" s="58" customFormat="1">
      <c r="A283" s="51"/>
      <c r="B283" s="51"/>
      <c r="C283" s="51"/>
      <c r="D283" s="51"/>
      <c r="E283" s="64"/>
      <c r="F283" s="65"/>
      <c r="G283" s="65"/>
      <c r="H283" s="65"/>
      <c r="I283" s="65"/>
      <c r="J283" s="65"/>
      <c r="K283" s="65"/>
      <c r="L283" s="65"/>
      <c r="M283" s="65"/>
    </row>
    <row r="284" spans="1:13" s="58" customFormat="1">
      <c r="A284" s="51"/>
      <c r="B284" s="51"/>
      <c r="C284" s="51"/>
      <c r="D284" s="51"/>
      <c r="E284" s="64"/>
      <c r="F284" s="65"/>
      <c r="G284" s="65"/>
      <c r="H284" s="65"/>
      <c r="I284" s="65"/>
      <c r="J284" s="65"/>
      <c r="K284" s="65"/>
      <c r="L284" s="65"/>
      <c r="M284" s="65"/>
    </row>
    <row r="285" spans="1:13" s="58" customFormat="1">
      <c r="A285" s="51"/>
      <c r="B285" s="51"/>
      <c r="C285" s="51"/>
      <c r="D285" s="51"/>
      <c r="E285" s="64"/>
      <c r="F285" s="65"/>
      <c r="G285" s="65"/>
      <c r="H285" s="65"/>
      <c r="I285" s="65"/>
      <c r="J285" s="65"/>
      <c r="K285" s="65"/>
      <c r="L285" s="65"/>
      <c r="M285" s="65"/>
    </row>
    <row r="286" spans="1:13" s="58" customFormat="1">
      <c r="A286" s="51"/>
      <c r="B286" s="51"/>
      <c r="C286" s="51"/>
      <c r="D286" s="51"/>
      <c r="E286" s="64"/>
      <c r="F286" s="65"/>
      <c r="G286" s="65"/>
      <c r="H286" s="65"/>
      <c r="I286" s="65"/>
      <c r="J286" s="65"/>
      <c r="K286" s="65"/>
      <c r="L286" s="65"/>
      <c r="M286" s="65"/>
    </row>
    <row r="287" spans="1:13" s="58" customFormat="1">
      <c r="A287" s="51"/>
      <c r="B287" s="51"/>
      <c r="C287" s="51"/>
      <c r="D287" s="51"/>
      <c r="E287" s="64"/>
      <c r="F287" s="65"/>
      <c r="G287" s="65"/>
      <c r="H287" s="65"/>
      <c r="I287" s="65"/>
      <c r="J287" s="65"/>
      <c r="K287" s="65"/>
      <c r="L287" s="65"/>
      <c r="M287" s="65"/>
    </row>
    <row r="288" spans="1:13" s="58" customFormat="1">
      <c r="A288" s="51"/>
      <c r="B288" s="51"/>
      <c r="C288" s="51"/>
      <c r="D288" s="51"/>
      <c r="E288" s="64"/>
      <c r="F288" s="65"/>
      <c r="G288" s="65"/>
      <c r="H288" s="65"/>
      <c r="I288" s="65"/>
      <c r="J288" s="65"/>
      <c r="K288" s="65"/>
      <c r="L288" s="65"/>
      <c r="M288" s="65"/>
    </row>
    <row r="289" spans="1:13" s="58" customFormat="1">
      <c r="A289" s="51"/>
      <c r="B289" s="51"/>
      <c r="C289" s="51"/>
      <c r="D289" s="51"/>
      <c r="E289" s="64"/>
      <c r="F289" s="65"/>
      <c r="G289" s="65"/>
      <c r="H289" s="65"/>
      <c r="I289" s="65"/>
      <c r="J289" s="65"/>
      <c r="K289" s="65"/>
      <c r="L289" s="65"/>
      <c r="M289" s="65"/>
    </row>
    <row r="290" spans="1:13" s="58" customFormat="1">
      <c r="A290" s="51"/>
      <c r="B290" s="51"/>
      <c r="C290" s="51"/>
      <c r="D290" s="51"/>
      <c r="E290" s="64"/>
      <c r="F290" s="65"/>
      <c r="G290" s="65"/>
      <c r="H290" s="65"/>
      <c r="I290" s="65"/>
      <c r="J290" s="65"/>
      <c r="K290" s="65"/>
      <c r="L290" s="65"/>
      <c r="M290" s="65"/>
    </row>
    <row r="291" spans="1:13" s="58" customFormat="1">
      <c r="A291" s="51"/>
      <c r="B291" s="51"/>
      <c r="C291" s="51"/>
      <c r="D291" s="51"/>
      <c r="E291" s="64"/>
      <c r="F291" s="65"/>
      <c r="G291" s="65"/>
      <c r="H291" s="65"/>
      <c r="I291" s="65"/>
      <c r="J291" s="65"/>
      <c r="K291" s="65"/>
      <c r="L291" s="65"/>
      <c r="M291" s="65"/>
    </row>
    <row r="292" spans="1:13" s="58" customFormat="1">
      <c r="A292" s="51"/>
      <c r="B292" s="51"/>
      <c r="C292" s="51"/>
      <c r="D292" s="51"/>
      <c r="E292" s="64"/>
      <c r="F292" s="65"/>
      <c r="G292" s="65"/>
      <c r="H292" s="65"/>
      <c r="I292" s="65"/>
      <c r="J292" s="65"/>
      <c r="K292" s="65"/>
      <c r="L292" s="65"/>
      <c r="M292" s="65"/>
    </row>
    <row r="293" spans="1:13" s="58" customFormat="1">
      <c r="A293" s="51"/>
      <c r="B293" s="51"/>
      <c r="C293" s="51"/>
      <c r="D293" s="51"/>
      <c r="E293" s="64"/>
      <c r="F293" s="65"/>
      <c r="G293" s="65"/>
      <c r="H293" s="65"/>
      <c r="I293" s="65"/>
      <c r="J293" s="65"/>
      <c r="K293" s="65"/>
      <c r="L293" s="65"/>
      <c r="M293" s="65"/>
    </row>
    <row r="294" spans="1:13" s="58" customFormat="1">
      <c r="A294" s="51"/>
      <c r="B294" s="51"/>
      <c r="C294" s="51"/>
      <c r="D294" s="51"/>
      <c r="E294" s="64"/>
      <c r="F294" s="65"/>
      <c r="G294" s="65"/>
      <c r="H294" s="65"/>
      <c r="I294" s="65"/>
      <c r="J294" s="65"/>
      <c r="K294" s="65"/>
      <c r="L294" s="65"/>
      <c r="M294" s="65"/>
    </row>
    <row r="295" spans="1:13" s="58" customFormat="1">
      <c r="A295" s="51"/>
      <c r="B295" s="51"/>
      <c r="C295" s="51"/>
      <c r="D295" s="51"/>
      <c r="E295" s="64"/>
      <c r="F295" s="65"/>
      <c r="G295" s="65"/>
      <c r="H295" s="65"/>
      <c r="I295" s="65"/>
      <c r="J295" s="65"/>
      <c r="K295" s="65"/>
      <c r="L295" s="65"/>
      <c r="M295" s="65"/>
    </row>
    <row r="296" spans="1:13" s="58" customFormat="1">
      <c r="A296" s="51"/>
      <c r="B296" s="51"/>
      <c r="C296" s="51"/>
      <c r="D296" s="51"/>
      <c r="E296" s="64"/>
      <c r="F296" s="65"/>
      <c r="G296" s="65"/>
      <c r="H296" s="65"/>
      <c r="I296" s="65"/>
      <c r="J296" s="65"/>
      <c r="K296" s="65"/>
      <c r="L296" s="65"/>
      <c r="M296" s="65"/>
    </row>
    <row r="297" spans="1:13" s="58" customFormat="1">
      <c r="A297" s="51"/>
      <c r="B297" s="51"/>
      <c r="C297" s="51"/>
      <c r="D297" s="51"/>
      <c r="E297" s="64"/>
      <c r="F297" s="65"/>
      <c r="G297" s="65"/>
      <c r="H297" s="65"/>
      <c r="I297" s="65"/>
      <c r="J297" s="65"/>
      <c r="K297" s="65"/>
      <c r="L297" s="65"/>
      <c r="M297" s="65"/>
    </row>
    <row r="298" spans="1:13" s="58" customFormat="1">
      <c r="A298" s="51"/>
      <c r="B298" s="51"/>
      <c r="C298" s="51"/>
      <c r="D298" s="51"/>
      <c r="E298" s="64"/>
      <c r="F298" s="65"/>
      <c r="G298" s="65"/>
      <c r="H298" s="65"/>
      <c r="I298" s="65"/>
      <c r="J298" s="65"/>
      <c r="K298" s="65"/>
      <c r="L298" s="65"/>
      <c r="M298" s="65"/>
    </row>
    <row r="299" spans="1:13" s="58" customFormat="1">
      <c r="A299" s="51"/>
      <c r="B299" s="51"/>
      <c r="C299" s="51"/>
      <c r="D299" s="51"/>
      <c r="E299" s="64"/>
      <c r="F299" s="65"/>
      <c r="G299" s="65"/>
      <c r="H299" s="65"/>
      <c r="I299" s="65"/>
      <c r="J299" s="65"/>
      <c r="K299" s="65"/>
      <c r="L299" s="65"/>
      <c r="M299" s="65"/>
    </row>
    <row r="300" spans="1:13" s="58" customFormat="1">
      <c r="A300" s="51"/>
      <c r="B300" s="51"/>
      <c r="C300" s="51"/>
      <c r="D300" s="51"/>
      <c r="E300" s="64"/>
      <c r="F300" s="65"/>
      <c r="G300" s="65"/>
      <c r="H300" s="65"/>
      <c r="I300" s="65"/>
      <c r="J300" s="65"/>
      <c r="K300" s="65"/>
      <c r="L300" s="65"/>
      <c r="M300" s="65"/>
    </row>
    <row r="301" spans="1:13" s="58" customFormat="1">
      <c r="A301" s="51"/>
      <c r="B301" s="51"/>
      <c r="C301" s="51"/>
      <c r="D301" s="51"/>
      <c r="E301" s="64"/>
      <c r="F301" s="65"/>
      <c r="G301" s="65"/>
      <c r="H301" s="65"/>
      <c r="I301" s="65"/>
      <c r="J301" s="65"/>
      <c r="K301" s="65"/>
      <c r="L301" s="65"/>
      <c r="M301" s="65"/>
    </row>
    <row r="302" spans="1:13" s="58" customFormat="1">
      <c r="A302" s="51"/>
      <c r="B302" s="51"/>
      <c r="C302" s="51"/>
      <c r="D302" s="51"/>
      <c r="E302" s="64"/>
      <c r="F302" s="65"/>
      <c r="G302" s="65"/>
      <c r="H302" s="65"/>
      <c r="I302" s="65"/>
      <c r="J302" s="65"/>
      <c r="K302" s="65"/>
      <c r="L302" s="65"/>
      <c r="M302" s="65"/>
    </row>
    <row r="303" spans="1:13" s="58" customFormat="1">
      <c r="A303" s="51"/>
      <c r="B303" s="51"/>
      <c r="C303" s="51"/>
      <c r="D303" s="51"/>
      <c r="E303" s="64"/>
      <c r="F303" s="65"/>
      <c r="G303" s="65"/>
      <c r="H303" s="65"/>
      <c r="I303" s="65"/>
      <c r="J303" s="65"/>
      <c r="K303" s="65"/>
      <c r="L303" s="65"/>
      <c r="M303" s="65"/>
    </row>
    <row r="304" spans="1:13" s="58" customFormat="1">
      <c r="A304" s="51"/>
      <c r="B304" s="51"/>
      <c r="C304" s="51"/>
      <c r="D304" s="51"/>
      <c r="E304" s="64"/>
      <c r="F304" s="65"/>
      <c r="G304" s="65"/>
      <c r="H304" s="65"/>
      <c r="I304" s="65"/>
      <c r="J304" s="65"/>
      <c r="K304" s="65"/>
      <c r="L304" s="65"/>
      <c r="M304" s="65"/>
    </row>
    <row r="305" spans="1:13" s="58" customFormat="1">
      <c r="A305" s="51"/>
      <c r="B305" s="51"/>
      <c r="C305" s="51"/>
      <c r="D305" s="51"/>
      <c r="E305" s="64"/>
      <c r="F305" s="65"/>
      <c r="G305" s="65"/>
      <c r="H305" s="65"/>
      <c r="I305" s="65"/>
      <c r="J305" s="65"/>
      <c r="K305" s="65"/>
      <c r="L305" s="65"/>
      <c r="M305" s="65"/>
    </row>
    <row r="306" spans="1:13" s="58" customFormat="1">
      <c r="A306" s="51"/>
      <c r="B306" s="51"/>
      <c r="C306" s="51"/>
      <c r="D306" s="51"/>
      <c r="E306" s="64"/>
      <c r="F306" s="65"/>
      <c r="G306" s="65"/>
      <c r="H306" s="65"/>
      <c r="I306" s="65"/>
      <c r="J306" s="65"/>
      <c r="K306" s="65"/>
      <c r="L306" s="65"/>
      <c r="M306" s="65"/>
    </row>
    <row r="307" spans="1:13" s="58" customFormat="1">
      <c r="A307" s="51"/>
      <c r="B307" s="51"/>
      <c r="C307" s="51"/>
      <c r="D307" s="51"/>
      <c r="E307" s="64"/>
      <c r="F307" s="65"/>
      <c r="G307" s="65"/>
      <c r="H307" s="65"/>
      <c r="I307" s="65"/>
      <c r="J307" s="65"/>
      <c r="K307" s="65"/>
      <c r="L307" s="65"/>
      <c r="M307" s="65"/>
    </row>
    <row r="308" spans="1:13" s="58" customFormat="1">
      <c r="A308" s="51"/>
      <c r="B308" s="51"/>
      <c r="C308" s="51"/>
      <c r="D308" s="51"/>
      <c r="E308" s="64"/>
      <c r="F308" s="65"/>
      <c r="G308" s="65"/>
      <c r="H308" s="65"/>
      <c r="I308" s="65"/>
      <c r="J308" s="65"/>
      <c r="K308" s="65"/>
      <c r="L308" s="65"/>
      <c r="M308" s="65"/>
    </row>
    <row r="309" spans="1:13" s="58" customFormat="1">
      <c r="A309" s="51"/>
      <c r="B309" s="51"/>
      <c r="C309" s="51"/>
      <c r="D309" s="51"/>
      <c r="E309" s="64"/>
      <c r="F309" s="65"/>
      <c r="G309" s="65"/>
      <c r="H309" s="65"/>
      <c r="I309" s="65"/>
      <c r="J309" s="65"/>
      <c r="K309" s="65"/>
      <c r="L309" s="65"/>
      <c r="M309" s="65"/>
    </row>
    <row r="310" spans="1:13" s="58" customFormat="1">
      <c r="A310" s="51"/>
      <c r="B310" s="51"/>
      <c r="C310" s="51"/>
      <c r="D310" s="51"/>
      <c r="E310" s="64"/>
      <c r="F310" s="65"/>
      <c r="G310" s="65"/>
      <c r="H310" s="65"/>
      <c r="I310" s="65"/>
      <c r="J310" s="65"/>
      <c r="K310" s="65"/>
      <c r="L310" s="65"/>
      <c r="M310" s="65"/>
    </row>
    <row r="311" spans="1:13" s="58" customFormat="1">
      <c r="A311" s="51"/>
      <c r="B311" s="51"/>
      <c r="C311" s="51"/>
      <c r="D311" s="51"/>
      <c r="E311" s="64"/>
      <c r="F311" s="65"/>
      <c r="G311" s="65"/>
      <c r="H311" s="65"/>
      <c r="I311" s="65"/>
      <c r="J311" s="65"/>
      <c r="K311" s="65"/>
      <c r="L311" s="65"/>
      <c r="M311" s="65"/>
    </row>
    <row r="312" spans="1:13" s="58" customFormat="1">
      <c r="A312" s="51"/>
      <c r="B312" s="51"/>
      <c r="C312" s="51"/>
      <c r="D312" s="51"/>
      <c r="E312" s="64"/>
      <c r="F312" s="65"/>
      <c r="G312" s="65"/>
      <c r="H312" s="65"/>
      <c r="I312" s="65"/>
      <c r="J312" s="65"/>
      <c r="K312" s="65"/>
      <c r="L312" s="65"/>
      <c r="M312" s="65"/>
    </row>
    <row r="313" spans="1:13" s="58" customFormat="1">
      <c r="A313" s="51"/>
      <c r="B313" s="51"/>
      <c r="C313" s="51"/>
      <c r="D313" s="51"/>
      <c r="E313" s="64"/>
      <c r="F313" s="65"/>
      <c r="G313" s="65"/>
      <c r="H313" s="65"/>
      <c r="I313" s="65"/>
      <c r="J313" s="65"/>
      <c r="K313" s="65"/>
      <c r="L313" s="65"/>
      <c r="M313" s="65"/>
    </row>
    <row r="314" spans="1:13" s="58" customFormat="1">
      <c r="A314" s="51"/>
      <c r="B314" s="51"/>
      <c r="C314" s="51"/>
      <c r="D314" s="51"/>
      <c r="E314" s="64"/>
      <c r="F314" s="65"/>
      <c r="G314" s="65"/>
      <c r="H314" s="65"/>
      <c r="I314" s="65"/>
      <c r="J314" s="65"/>
      <c r="K314" s="65"/>
      <c r="L314" s="65"/>
      <c r="M314" s="65"/>
    </row>
    <row r="315" spans="1:13" s="58" customFormat="1">
      <c r="A315" s="51"/>
      <c r="B315" s="51"/>
      <c r="C315" s="51"/>
      <c r="D315" s="51"/>
      <c r="E315" s="64"/>
      <c r="F315" s="65"/>
      <c r="G315" s="65"/>
      <c r="H315" s="65"/>
      <c r="I315" s="65"/>
      <c r="J315" s="65"/>
      <c r="K315" s="65"/>
      <c r="L315" s="65"/>
      <c r="M315" s="65"/>
    </row>
    <row r="316" spans="1:13" s="58" customFormat="1">
      <c r="A316" s="51"/>
      <c r="B316" s="51"/>
      <c r="C316" s="51"/>
      <c r="D316" s="51"/>
      <c r="E316" s="64"/>
      <c r="F316" s="65"/>
      <c r="G316" s="65"/>
      <c r="H316" s="65"/>
      <c r="I316" s="65"/>
      <c r="J316" s="65"/>
      <c r="K316" s="65"/>
      <c r="L316" s="65"/>
      <c r="M316" s="65"/>
    </row>
    <row r="317" spans="1:13" s="58" customFormat="1">
      <c r="A317" s="51"/>
      <c r="B317" s="51"/>
      <c r="C317" s="51"/>
      <c r="D317" s="51"/>
      <c r="E317" s="64"/>
      <c r="F317" s="65"/>
      <c r="G317" s="65"/>
      <c r="H317" s="65"/>
      <c r="I317" s="65"/>
      <c r="J317" s="65"/>
      <c r="K317" s="65"/>
      <c r="L317" s="65"/>
      <c r="M317" s="65"/>
    </row>
    <row r="318" spans="1:13" s="58" customFormat="1">
      <c r="A318" s="51"/>
      <c r="B318" s="51"/>
      <c r="C318" s="51"/>
      <c r="D318" s="51"/>
      <c r="E318" s="64"/>
      <c r="F318" s="65"/>
      <c r="G318" s="65"/>
      <c r="H318" s="65"/>
      <c r="I318" s="65"/>
      <c r="J318" s="65"/>
      <c r="K318" s="65"/>
      <c r="L318" s="65"/>
      <c r="M318" s="65"/>
    </row>
    <row r="319" spans="1:13" s="58" customFormat="1">
      <c r="A319" s="51"/>
      <c r="B319" s="51"/>
      <c r="C319" s="51"/>
      <c r="D319" s="51"/>
      <c r="E319" s="64"/>
      <c r="F319" s="65"/>
      <c r="G319" s="65"/>
      <c r="H319" s="65"/>
      <c r="I319" s="65"/>
      <c r="J319" s="65"/>
      <c r="K319" s="65"/>
      <c r="L319" s="65"/>
      <c r="M319" s="65"/>
    </row>
    <row r="320" spans="1:13" s="58" customFormat="1">
      <c r="A320" s="51"/>
      <c r="B320" s="51"/>
      <c r="C320" s="51"/>
      <c r="D320" s="51"/>
      <c r="E320" s="64"/>
      <c r="F320" s="65"/>
      <c r="G320" s="65"/>
      <c r="H320" s="65"/>
      <c r="I320" s="65"/>
      <c r="J320" s="65"/>
      <c r="K320" s="65"/>
      <c r="L320" s="65"/>
      <c r="M320" s="65"/>
    </row>
    <row r="321" spans="1:13" s="58" customFormat="1">
      <c r="A321" s="51"/>
      <c r="B321" s="51"/>
      <c r="C321" s="51"/>
      <c r="D321" s="51"/>
      <c r="E321" s="64"/>
      <c r="F321" s="65"/>
      <c r="G321" s="65"/>
      <c r="H321" s="65"/>
      <c r="I321" s="65"/>
      <c r="J321" s="65"/>
      <c r="K321" s="65"/>
      <c r="L321" s="65"/>
      <c r="M321" s="65"/>
    </row>
    <row r="322" spans="1:13" s="58" customFormat="1">
      <c r="A322" s="51"/>
      <c r="B322" s="51"/>
      <c r="C322" s="51"/>
      <c r="D322" s="51"/>
      <c r="E322" s="64"/>
      <c r="F322" s="65"/>
      <c r="G322" s="65"/>
      <c r="H322" s="65"/>
      <c r="I322" s="65"/>
      <c r="J322" s="65"/>
      <c r="K322" s="65"/>
      <c r="L322" s="65"/>
      <c r="M322" s="65"/>
    </row>
    <row r="323" spans="1:13" s="58" customFormat="1">
      <c r="A323" s="51"/>
      <c r="B323" s="51"/>
      <c r="C323" s="51"/>
      <c r="D323" s="51"/>
      <c r="E323" s="64"/>
      <c r="F323" s="65"/>
      <c r="G323" s="65"/>
      <c r="H323" s="65"/>
      <c r="I323" s="65"/>
      <c r="J323" s="65"/>
      <c r="K323" s="65"/>
      <c r="L323" s="65"/>
      <c r="M323" s="65"/>
    </row>
    <row r="324" spans="1:13" s="58" customFormat="1">
      <c r="A324" s="51"/>
      <c r="B324" s="51"/>
      <c r="C324" s="51"/>
      <c r="D324" s="51"/>
      <c r="E324" s="64"/>
      <c r="F324" s="65"/>
      <c r="G324" s="65"/>
      <c r="H324" s="65"/>
      <c r="I324" s="65"/>
      <c r="J324" s="65"/>
      <c r="K324" s="65"/>
      <c r="L324" s="65"/>
      <c r="M324" s="65"/>
    </row>
    <row r="325" spans="1:13" s="58" customFormat="1">
      <c r="A325" s="51"/>
      <c r="B325" s="51"/>
      <c r="C325" s="51"/>
      <c r="D325" s="51"/>
      <c r="E325" s="64"/>
      <c r="F325" s="65"/>
      <c r="G325" s="65"/>
      <c r="H325" s="65"/>
      <c r="I325" s="65"/>
      <c r="J325" s="65"/>
      <c r="K325" s="65"/>
      <c r="L325" s="65"/>
      <c r="M325" s="65"/>
    </row>
    <row r="326" spans="1:13" s="58" customFormat="1">
      <c r="A326" s="51"/>
      <c r="B326" s="51"/>
      <c r="C326" s="51"/>
      <c r="D326" s="51"/>
      <c r="E326" s="64"/>
      <c r="F326" s="65"/>
      <c r="G326" s="65"/>
      <c r="H326" s="65"/>
      <c r="I326" s="65"/>
      <c r="J326" s="65"/>
      <c r="K326" s="65"/>
      <c r="L326" s="65"/>
      <c r="M326" s="65"/>
    </row>
    <row r="327" spans="1:13" s="58" customFormat="1">
      <c r="A327" s="51"/>
      <c r="B327" s="51"/>
      <c r="C327" s="51"/>
      <c r="D327" s="51"/>
      <c r="E327" s="64"/>
      <c r="F327" s="65"/>
      <c r="G327" s="65"/>
      <c r="H327" s="65"/>
      <c r="I327" s="65"/>
      <c r="J327" s="65"/>
      <c r="K327" s="65"/>
      <c r="L327" s="65"/>
      <c r="M327" s="65"/>
    </row>
    <row r="328" spans="1:13" s="58" customFormat="1">
      <c r="A328" s="51"/>
      <c r="B328" s="51"/>
      <c r="C328" s="51"/>
      <c r="D328" s="51"/>
      <c r="E328" s="64"/>
      <c r="F328" s="65"/>
      <c r="G328" s="65"/>
      <c r="H328" s="65"/>
      <c r="I328" s="65"/>
      <c r="J328" s="65"/>
      <c r="K328" s="65"/>
      <c r="L328" s="65"/>
      <c r="M328" s="65"/>
    </row>
    <row r="329" spans="1:13" s="58" customFormat="1">
      <c r="A329" s="51"/>
      <c r="B329" s="51"/>
      <c r="C329" s="51"/>
      <c r="D329" s="51"/>
      <c r="E329" s="64"/>
      <c r="F329" s="65"/>
      <c r="G329" s="65"/>
      <c r="H329" s="65"/>
      <c r="I329" s="65"/>
      <c r="J329" s="65"/>
      <c r="K329" s="65"/>
      <c r="L329" s="65"/>
      <c r="M329" s="65"/>
    </row>
    <row r="330" spans="1:13" s="58" customFormat="1">
      <c r="A330" s="51"/>
      <c r="B330" s="51"/>
      <c r="C330" s="51"/>
      <c r="D330" s="51"/>
      <c r="E330" s="64"/>
      <c r="F330" s="65"/>
      <c r="G330" s="65"/>
      <c r="H330" s="65"/>
      <c r="I330" s="65"/>
      <c r="J330" s="65"/>
      <c r="K330" s="65"/>
      <c r="L330" s="65"/>
      <c r="M330" s="65"/>
    </row>
    <row r="331" spans="1:13" s="58" customFormat="1">
      <c r="A331" s="51"/>
      <c r="B331" s="51"/>
      <c r="C331" s="51"/>
      <c r="D331" s="51"/>
      <c r="E331" s="64"/>
      <c r="F331" s="65"/>
      <c r="G331" s="65"/>
      <c r="H331" s="65"/>
      <c r="I331" s="65"/>
      <c r="J331" s="65"/>
      <c r="K331" s="65"/>
      <c r="L331" s="65"/>
      <c r="M331" s="65"/>
    </row>
    <row r="332" spans="1:13" s="58" customFormat="1">
      <c r="A332" s="51"/>
      <c r="B332" s="51"/>
      <c r="C332" s="51"/>
      <c r="D332" s="51"/>
      <c r="E332" s="64"/>
      <c r="F332" s="65"/>
      <c r="G332" s="65"/>
      <c r="H332" s="65"/>
      <c r="I332" s="65"/>
      <c r="J332" s="65"/>
      <c r="K332" s="65"/>
      <c r="L332" s="65"/>
      <c r="M332" s="65"/>
    </row>
    <row r="333" spans="1:13" s="58" customFormat="1">
      <c r="A333" s="51"/>
      <c r="B333" s="51"/>
      <c r="C333" s="51"/>
      <c r="D333" s="51"/>
      <c r="E333" s="64"/>
      <c r="F333" s="65"/>
      <c r="G333" s="65"/>
      <c r="H333" s="65"/>
      <c r="I333" s="65"/>
      <c r="J333" s="65"/>
      <c r="K333" s="65"/>
      <c r="L333" s="65"/>
      <c r="M333" s="65"/>
    </row>
    <row r="334" spans="1:13" s="58" customFormat="1">
      <c r="A334" s="51"/>
      <c r="B334" s="51"/>
      <c r="C334" s="51"/>
      <c r="D334" s="51"/>
      <c r="E334" s="64"/>
      <c r="F334" s="65"/>
      <c r="G334" s="65"/>
      <c r="H334" s="65"/>
      <c r="I334" s="65"/>
      <c r="J334" s="65"/>
      <c r="K334" s="65"/>
      <c r="L334" s="65"/>
      <c r="M334" s="65"/>
    </row>
    <row r="335" spans="1:13" s="58" customFormat="1">
      <c r="A335" s="51"/>
      <c r="B335" s="51"/>
      <c r="C335" s="51"/>
      <c r="D335" s="51"/>
      <c r="E335" s="64"/>
      <c r="F335" s="65"/>
      <c r="G335" s="65"/>
      <c r="H335" s="65"/>
      <c r="I335" s="65"/>
      <c r="J335" s="65"/>
      <c r="K335" s="65"/>
      <c r="L335" s="65"/>
      <c r="M335" s="65"/>
    </row>
    <row r="336" spans="1:13" s="58" customFormat="1">
      <c r="A336" s="51"/>
      <c r="B336" s="51"/>
      <c r="C336" s="51"/>
      <c r="D336" s="51"/>
      <c r="E336" s="64"/>
      <c r="F336" s="65"/>
      <c r="G336" s="65"/>
      <c r="H336" s="65"/>
      <c r="I336" s="65"/>
      <c r="J336" s="65"/>
      <c r="K336" s="65"/>
      <c r="L336" s="65"/>
      <c r="M336" s="65"/>
    </row>
    <row r="337" spans="1:13" s="58" customFormat="1">
      <c r="A337" s="51"/>
      <c r="B337" s="51"/>
      <c r="C337" s="51"/>
      <c r="D337" s="51"/>
      <c r="E337" s="64"/>
      <c r="F337" s="65"/>
      <c r="G337" s="65"/>
      <c r="H337" s="65"/>
      <c r="I337" s="65"/>
      <c r="J337" s="65"/>
      <c r="K337" s="65"/>
      <c r="L337" s="65"/>
      <c r="M337" s="65"/>
    </row>
    <row r="338" spans="1:13" s="58" customFormat="1">
      <c r="A338" s="51"/>
      <c r="B338" s="51"/>
      <c r="C338" s="51"/>
      <c r="D338" s="51"/>
      <c r="E338" s="64"/>
      <c r="F338" s="65"/>
      <c r="G338" s="65"/>
      <c r="H338" s="65"/>
      <c r="I338" s="65"/>
      <c r="J338" s="65"/>
      <c r="K338" s="65"/>
      <c r="L338" s="65"/>
      <c r="M338" s="65"/>
    </row>
    <row r="339" spans="1:13" s="58" customFormat="1">
      <c r="A339" s="51"/>
      <c r="B339" s="51"/>
      <c r="C339" s="51"/>
      <c r="D339" s="51"/>
      <c r="E339" s="64"/>
      <c r="F339" s="65"/>
      <c r="G339" s="65"/>
      <c r="H339" s="65"/>
      <c r="I339" s="65"/>
      <c r="J339" s="65"/>
      <c r="K339" s="65"/>
      <c r="L339" s="65"/>
      <c r="M339" s="65"/>
    </row>
    <row r="340" spans="1:13" s="58" customFormat="1">
      <c r="A340" s="51"/>
      <c r="B340" s="51"/>
      <c r="C340" s="51"/>
      <c r="D340" s="51"/>
      <c r="E340" s="64"/>
      <c r="F340" s="65"/>
      <c r="G340" s="65"/>
      <c r="H340" s="65"/>
      <c r="I340" s="65"/>
      <c r="J340" s="65"/>
      <c r="K340" s="65"/>
      <c r="L340" s="65"/>
      <c r="M340" s="65"/>
    </row>
    <row r="341" spans="1:13" s="58" customFormat="1">
      <c r="A341" s="51"/>
      <c r="B341" s="51"/>
      <c r="C341" s="51"/>
      <c r="D341" s="51"/>
      <c r="E341" s="64"/>
      <c r="F341" s="65"/>
      <c r="G341" s="65"/>
      <c r="H341" s="65"/>
      <c r="I341" s="65"/>
      <c r="J341" s="65"/>
      <c r="K341" s="65"/>
      <c r="L341" s="65"/>
      <c r="M341" s="65"/>
    </row>
    <row r="342" spans="1:13" s="58" customFormat="1">
      <c r="A342" s="51"/>
      <c r="B342" s="51"/>
      <c r="C342" s="51"/>
      <c r="D342" s="51"/>
      <c r="E342" s="64"/>
      <c r="F342" s="65"/>
      <c r="G342" s="65"/>
      <c r="H342" s="65"/>
      <c r="I342" s="65"/>
      <c r="J342" s="65"/>
      <c r="K342" s="65"/>
      <c r="L342" s="65"/>
      <c r="M342" s="65"/>
    </row>
    <row r="343" spans="1:13" s="58" customFormat="1">
      <c r="A343" s="51"/>
      <c r="B343" s="51"/>
      <c r="C343" s="51"/>
      <c r="D343" s="51"/>
      <c r="E343" s="64"/>
      <c r="F343" s="65"/>
      <c r="G343" s="65"/>
      <c r="H343" s="65"/>
      <c r="I343" s="65"/>
      <c r="J343" s="65"/>
      <c r="K343" s="65"/>
      <c r="L343" s="65"/>
      <c r="M343" s="65"/>
    </row>
    <row r="344" spans="1:13" s="58" customFormat="1">
      <c r="A344" s="51"/>
      <c r="B344" s="51"/>
      <c r="C344" s="51"/>
      <c r="D344" s="51"/>
      <c r="E344" s="64"/>
      <c r="F344" s="65"/>
      <c r="G344" s="65"/>
      <c r="H344" s="65"/>
      <c r="I344" s="65"/>
      <c r="J344" s="65"/>
      <c r="K344" s="65"/>
      <c r="L344" s="65"/>
      <c r="M344" s="65"/>
    </row>
    <row r="345" spans="1:13" s="58" customFormat="1">
      <c r="A345" s="51"/>
      <c r="B345" s="51"/>
      <c r="C345" s="51"/>
      <c r="D345" s="51"/>
      <c r="E345" s="64"/>
      <c r="F345" s="65"/>
      <c r="G345" s="65"/>
      <c r="H345" s="65"/>
      <c r="I345" s="65"/>
      <c r="J345" s="65"/>
      <c r="K345" s="65"/>
      <c r="L345" s="65"/>
      <c r="M345" s="65"/>
    </row>
    <row r="346" spans="1:13" s="58" customFormat="1">
      <c r="A346" s="51"/>
      <c r="B346" s="51"/>
      <c r="C346" s="51"/>
      <c r="D346" s="51"/>
      <c r="E346" s="64"/>
      <c r="F346" s="65"/>
      <c r="G346" s="65"/>
      <c r="H346" s="65"/>
      <c r="I346" s="65"/>
      <c r="J346" s="65"/>
      <c r="K346" s="65"/>
      <c r="L346" s="65"/>
      <c r="M346" s="65"/>
    </row>
    <row r="347" spans="1:13" s="58" customFormat="1">
      <c r="A347" s="51"/>
      <c r="B347" s="51"/>
      <c r="C347" s="51"/>
      <c r="D347" s="51"/>
      <c r="E347" s="64"/>
      <c r="F347" s="65"/>
      <c r="G347" s="65"/>
      <c r="H347" s="65"/>
      <c r="I347" s="65"/>
      <c r="J347" s="65"/>
      <c r="K347" s="65"/>
      <c r="L347" s="65"/>
      <c r="M347" s="65"/>
    </row>
    <row r="348" spans="1:13" s="58" customFormat="1">
      <c r="A348" s="51"/>
      <c r="B348" s="51"/>
      <c r="C348" s="51"/>
      <c r="D348" s="51"/>
      <c r="E348" s="64"/>
      <c r="F348" s="65"/>
      <c r="G348" s="65"/>
      <c r="H348" s="65"/>
      <c r="I348" s="65"/>
      <c r="J348" s="65"/>
      <c r="K348" s="65"/>
      <c r="L348" s="65"/>
      <c r="M348" s="65"/>
    </row>
    <row r="349" spans="1:13" s="58" customFormat="1">
      <c r="A349" s="51"/>
      <c r="B349" s="51"/>
      <c r="C349" s="51"/>
      <c r="D349" s="51"/>
      <c r="E349" s="64"/>
      <c r="F349" s="65"/>
      <c r="G349" s="65"/>
      <c r="H349" s="65"/>
      <c r="I349" s="65"/>
      <c r="J349" s="65"/>
      <c r="K349" s="65"/>
      <c r="L349" s="65"/>
      <c r="M349" s="65"/>
    </row>
    <row r="350" spans="1:13" s="58" customFormat="1">
      <c r="A350" s="51"/>
      <c r="B350" s="51"/>
      <c r="C350" s="51"/>
      <c r="D350" s="51"/>
      <c r="E350" s="64"/>
      <c r="F350" s="65"/>
      <c r="G350" s="65"/>
      <c r="H350" s="65"/>
      <c r="I350" s="65"/>
      <c r="J350" s="65"/>
      <c r="K350" s="65"/>
      <c r="L350" s="65"/>
      <c r="M350" s="65"/>
    </row>
    <row r="351" spans="1:13" s="58" customFormat="1">
      <c r="A351" s="51"/>
      <c r="B351" s="51"/>
      <c r="C351" s="51"/>
      <c r="D351" s="51"/>
      <c r="E351" s="64"/>
      <c r="F351" s="65"/>
      <c r="G351" s="65"/>
      <c r="H351" s="65"/>
      <c r="I351" s="65"/>
      <c r="J351" s="65"/>
      <c r="K351" s="65"/>
      <c r="L351" s="65"/>
      <c r="M351" s="65"/>
    </row>
    <row r="352" spans="1:13" s="58" customFormat="1">
      <c r="A352" s="51"/>
      <c r="B352" s="51"/>
      <c r="C352" s="51"/>
      <c r="D352" s="51"/>
      <c r="E352" s="64"/>
      <c r="F352" s="65"/>
      <c r="G352" s="65"/>
      <c r="H352" s="65"/>
      <c r="I352" s="65"/>
      <c r="J352" s="65"/>
      <c r="K352" s="65"/>
      <c r="L352" s="65"/>
      <c r="M352" s="65"/>
    </row>
    <row r="353" spans="1:13" s="58" customFormat="1">
      <c r="A353" s="51"/>
      <c r="B353" s="51"/>
      <c r="C353" s="51"/>
      <c r="D353" s="51"/>
      <c r="E353" s="64"/>
      <c r="F353" s="65"/>
      <c r="G353" s="65"/>
      <c r="H353" s="65"/>
      <c r="I353" s="65"/>
      <c r="J353" s="65"/>
      <c r="K353" s="65"/>
      <c r="L353" s="65"/>
      <c r="M353" s="65"/>
    </row>
    <row r="354" spans="1:13" s="58" customFormat="1">
      <c r="A354" s="51"/>
      <c r="B354" s="51"/>
      <c r="C354" s="51"/>
      <c r="D354" s="51"/>
      <c r="E354" s="64"/>
      <c r="F354" s="65"/>
      <c r="G354" s="65"/>
      <c r="H354" s="65"/>
      <c r="I354" s="65"/>
      <c r="J354" s="65"/>
      <c r="K354" s="65"/>
      <c r="L354" s="65"/>
      <c r="M354" s="65"/>
    </row>
    <row r="355" spans="1:13" s="58" customFormat="1">
      <c r="A355" s="51"/>
      <c r="B355" s="51"/>
      <c r="C355" s="51"/>
      <c r="D355" s="51"/>
      <c r="E355" s="64"/>
      <c r="F355" s="65"/>
      <c r="G355" s="65"/>
      <c r="H355" s="65"/>
      <c r="I355" s="65"/>
      <c r="J355" s="65"/>
      <c r="K355" s="65"/>
      <c r="L355" s="65"/>
      <c r="M355" s="65"/>
    </row>
    <row r="356" spans="1:13" s="58" customFormat="1">
      <c r="A356" s="51"/>
      <c r="B356" s="51"/>
      <c r="C356" s="51"/>
      <c r="D356" s="51"/>
      <c r="E356" s="64"/>
      <c r="F356" s="65"/>
      <c r="G356" s="65"/>
      <c r="H356" s="65"/>
      <c r="I356" s="65"/>
      <c r="J356" s="65"/>
      <c r="K356" s="65"/>
      <c r="L356" s="65"/>
      <c r="M356" s="65"/>
    </row>
    <row r="357" spans="1:13" s="58" customFormat="1">
      <c r="A357" s="51"/>
      <c r="B357" s="51"/>
      <c r="C357" s="51"/>
      <c r="D357" s="51"/>
      <c r="E357" s="64"/>
      <c r="F357" s="65"/>
      <c r="G357" s="65"/>
      <c r="H357" s="65"/>
      <c r="I357" s="65"/>
      <c r="J357" s="65"/>
      <c r="K357" s="65"/>
      <c r="L357" s="65"/>
      <c r="M357" s="65"/>
    </row>
    <row r="358" spans="1:13" s="58" customFormat="1">
      <c r="A358" s="51"/>
      <c r="B358" s="51"/>
      <c r="C358" s="51"/>
      <c r="D358" s="51"/>
      <c r="E358" s="64"/>
      <c r="F358" s="65"/>
      <c r="G358" s="65"/>
      <c r="H358" s="65"/>
      <c r="I358" s="65"/>
      <c r="J358" s="65"/>
      <c r="K358" s="65"/>
      <c r="L358" s="65"/>
      <c r="M358" s="65"/>
    </row>
    <row r="359" spans="1:13" s="58" customFormat="1">
      <c r="A359" s="51"/>
      <c r="B359" s="51"/>
      <c r="C359" s="51"/>
      <c r="D359" s="51"/>
      <c r="E359" s="64"/>
      <c r="F359" s="65"/>
      <c r="G359" s="65"/>
      <c r="H359" s="65"/>
      <c r="I359" s="65"/>
      <c r="J359" s="65"/>
      <c r="K359" s="65"/>
      <c r="L359" s="65"/>
      <c r="M359" s="65"/>
    </row>
    <row r="360" spans="1:13" s="58" customFormat="1">
      <c r="A360" s="51"/>
      <c r="B360" s="51"/>
      <c r="C360" s="51"/>
      <c r="D360" s="51"/>
      <c r="E360" s="64"/>
      <c r="F360" s="65"/>
      <c r="G360" s="65"/>
      <c r="H360" s="65"/>
      <c r="I360" s="65"/>
      <c r="J360" s="65"/>
      <c r="K360" s="65"/>
      <c r="L360" s="65"/>
      <c r="M360" s="65"/>
    </row>
    <row r="361" spans="1:13" s="58" customFormat="1">
      <c r="A361" s="51"/>
      <c r="B361" s="51"/>
      <c r="C361" s="51"/>
      <c r="D361" s="51"/>
      <c r="E361" s="64"/>
      <c r="F361" s="65"/>
      <c r="G361" s="65"/>
      <c r="H361" s="65"/>
      <c r="I361" s="65"/>
      <c r="J361" s="65"/>
      <c r="K361" s="65"/>
      <c r="L361" s="65"/>
      <c r="M361" s="65"/>
    </row>
    <row r="362" spans="1:13" s="58" customFormat="1">
      <c r="A362" s="51"/>
      <c r="B362" s="51"/>
      <c r="C362" s="51"/>
      <c r="D362" s="51"/>
      <c r="E362" s="64"/>
      <c r="F362" s="65"/>
      <c r="G362" s="65"/>
      <c r="H362" s="65"/>
      <c r="I362" s="65"/>
      <c r="J362" s="65"/>
      <c r="K362" s="65"/>
      <c r="L362" s="65"/>
      <c r="M362" s="65"/>
    </row>
    <row r="363" spans="1:13" s="58" customFormat="1">
      <c r="A363" s="51"/>
      <c r="B363" s="51"/>
      <c r="C363" s="51"/>
      <c r="D363" s="51"/>
      <c r="E363" s="64"/>
      <c r="F363" s="65"/>
      <c r="G363" s="65"/>
      <c r="H363" s="65"/>
      <c r="I363" s="65"/>
      <c r="J363" s="65"/>
      <c r="K363" s="65"/>
      <c r="L363" s="65"/>
      <c r="M363" s="65"/>
    </row>
    <row r="364" spans="1:13" s="58" customFormat="1">
      <c r="A364" s="51"/>
      <c r="B364" s="51"/>
      <c r="C364" s="51"/>
      <c r="D364" s="51"/>
      <c r="E364" s="64"/>
      <c r="F364" s="65"/>
      <c r="G364" s="65"/>
      <c r="H364" s="65"/>
      <c r="I364" s="65"/>
      <c r="J364" s="65"/>
      <c r="K364" s="65"/>
      <c r="L364" s="65"/>
      <c r="M364" s="65"/>
    </row>
    <row r="365" spans="1:13" s="58" customFormat="1">
      <c r="A365" s="51"/>
      <c r="B365" s="51"/>
      <c r="C365" s="51"/>
      <c r="D365" s="51"/>
      <c r="E365" s="64"/>
      <c r="F365" s="65"/>
      <c r="G365" s="65"/>
      <c r="H365" s="65"/>
      <c r="I365" s="65"/>
      <c r="J365" s="65"/>
      <c r="K365" s="65"/>
      <c r="L365" s="65"/>
      <c r="M365" s="65"/>
    </row>
    <row r="366" spans="1:13" s="58" customFormat="1">
      <c r="A366" s="51"/>
      <c r="B366" s="51"/>
      <c r="C366" s="51"/>
      <c r="D366" s="51"/>
      <c r="E366" s="64"/>
      <c r="F366" s="65"/>
      <c r="G366" s="65"/>
      <c r="H366" s="65"/>
      <c r="I366" s="65"/>
      <c r="J366" s="65"/>
      <c r="K366" s="65"/>
      <c r="L366" s="65"/>
      <c r="M366" s="65"/>
    </row>
    <row r="367" spans="1:13" s="58" customFormat="1">
      <c r="A367" s="51"/>
      <c r="B367" s="51"/>
      <c r="C367" s="51"/>
      <c r="D367" s="51"/>
      <c r="E367" s="64"/>
      <c r="F367" s="65"/>
      <c r="G367" s="65"/>
      <c r="H367" s="65"/>
      <c r="I367" s="65"/>
      <c r="J367" s="65"/>
      <c r="K367" s="65"/>
      <c r="L367" s="65"/>
      <c r="M367" s="65"/>
    </row>
    <row r="368" spans="1:13" s="58" customFormat="1">
      <c r="A368" s="51"/>
      <c r="B368" s="51"/>
      <c r="C368" s="51"/>
      <c r="D368" s="51"/>
      <c r="E368" s="64"/>
      <c r="F368" s="65"/>
      <c r="G368" s="65"/>
      <c r="H368" s="65"/>
      <c r="I368" s="65"/>
      <c r="J368" s="65"/>
      <c r="K368" s="65"/>
      <c r="L368" s="65"/>
      <c r="M368" s="65"/>
    </row>
    <row r="369" spans="1:13" s="58" customFormat="1">
      <c r="A369" s="51"/>
      <c r="B369" s="51"/>
      <c r="C369" s="51"/>
      <c r="D369" s="51"/>
      <c r="E369" s="64"/>
      <c r="F369" s="65"/>
      <c r="G369" s="65"/>
      <c r="H369" s="65"/>
      <c r="I369" s="65"/>
      <c r="J369" s="65"/>
      <c r="K369" s="65"/>
      <c r="L369" s="65"/>
      <c r="M369" s="65"/>
    </row>
    <row r="370" spans="1:13" s="58" customFormat="1">
      <c r="A370" s="51"/>
      <c r="B370" s="51"/>
      <c r="C370" s="51"/>
      <c r="D370" s="51"/>
      <c r="E370" s="64"/>
      <c r="F370" s="65"/>
      <c r="G370" s="65"/>
      <c r="H370" s="65"/>
      <c r="I370" s="65"/>
      <c r="J370" s="65"/>
      <c r="K370" s="65"/>
      <c r="L370" s="65"/>
      <c r="M370" s="65"/>
    </row>
    <row r="371" spans="1:13" s="58" customFormat="1">
      <c r="A371" s="51"/>
      <c r="B371" s="51"/>
      <c r="C371" s="51"/>
      <c r="D371" s="51"/>
      <c r="E371" s="64"/>
      <c r="F371" s="65"/>
      <c r="G371" s="65"/>
      <c r="H371" s="65"/>
      <c r="I371" s="65"/>
      <c r="J371" s="65"/>
      <c r="K371" s="65"/>
      <c r="L371" s="65"/>
      <c r="M371" s="65"/>
    </row>
    <row r="372" spans="1:13" s="58" customFormat="1">
      <c r="A372" s="51"/>
      <c r="B372" s="51"/>
      <c r="C372" s="51"/>
      <c r="D372" s="51"/>
      <c r="E372" s="64"/>
      <c r="F372" s="65"/>
      <c r="G372" s="65"/>
      <c r="H372" s="65"/>
      <c r="I372" s="65"/>
      <c r="J372" s="65"/>
      <c r="K372" s="65"/>
      <c r="L372" s="65"/>
      <c r="M372" s="65"/>
    </row>
    <row r="373" spans="1:13" s="58" customFormat="1">
      <c r="A373" s="51"/>
      <c r="B373" s="51"/>
      <c r="C373" s="51"/>
      <c r="D373" s="51"/>
      <c r="E373" s="64"/>
      <c r="F373" s="65"/>
      <c r="G373" s="65"/>
      <c r="H373" s="65"/>
      <c r="I373" s="65"/>
      <c r="J373" s="65"/>
      <c r="K373" s="65"/>
      <c r="L373" s="65"/>
      <c r="M373" s="65"/>
    </row>
    <row r="374" spans="1:13" s="58" customFormat="1">
      <c r="A374" s="51"/>
      <c r="B374" s="51"/>
      <c r="C374" s="51"/>
      <c r="D374" s="51"/>
      <c r="E374" s="64"/>
      <c r="F374" s="65"/>
      <c r="G374" s="65"/>
      <c r="H374" s="65"/>
      <c r="I374" s="65"/>
      <c r="J374" s="65"/>
      <c r="K374" s="65"/>
      <c r="L374" s="65"/>
      <c r="M374" s="65"/>
    </row>
    <row r="375" spans="1:13" s="58" customFormat="1">
      <c r="A375" s="51"/>
      <c r="B375" s="51"/>
      <c r="C375" s="51"/>
      <c r="D375" s="51"/>
      <c r="E375" s="64"/>
      <c r="F375" s="65"/>
      <c r="G375" s="65"/>
      <c r="H375" s="65"/>
      <c r="I375" s="65"/>
      <c r="J375" s="65"/>
      <c r="K375" s="65"/>
      <c r="L375" s="65"/>
      <c r="M375" s="65"/>
    </row>
    <row r="376" spans="1:13" s="58" customFormat="1">
      <c r="A376" s="51"/>
      <c r="B376" s="51"/>
      <c r="C376" s="51"/>
      <c r="D376" s="51"/>
      <c r="E376" s="64"/>
      <c r="F376" s="65"/>
      <c r="G376" s="65"/>
      <c r="H376" s="65"/>
      <c r="I376" s="65"/>
      <c r="J376" s="65"/>
      <c r="K376" s="65"/>
      <c r="L376" s="65"/>
      <c r="M376" s="65"/>
    </row>
    <row r="377" spans="1:13" s="58" customFormat="1">
      <c r="A377" s="51"/>
      <c r="B377" s="51"/>
      <c r="C377" s="51"/>
      <c r="D377" s="51"/>
      <c r="E377" s="64"/>
      <c r="F377" s="65"/>
      <c r="G377" s="65"/>
      <c r="H377" s="65"/>
      <c r="I377" s="65"/>
      <c r="J377" s="65"/>
      <c r="K377" s="65"/>
      <c r="L377" s="65"/>
      <c r="M377" s="65"/>
    </row>
    <row r="378" spans="1:13" s="58" customFormat="1">
      <c r="A378" s="51"/>
      <c r="B378" s="51"/>
      <c r="C378" s="51"/>
      <c r="D378" s="51"/>
      <c r="E378" s="64"/>
      <c r="F378" s="65"/>
      <c r="G378" s="65"/>
      <c r="H378" s="65"/>
      <c r="I378" s="65"/>
      <c r="J378" s="65"/>
      <c r="K378" s="65"/>
      <c r="L378" s="65"/>
      <c r="M378" s="65"/>
    </row>
    <row r="379" spans="1:13" s="58" customFormat="1">
      <c r="A379" s="51"/>
      <c r="B379" s="51"/>
      <c r="C379" s="51"/>
      <c r="D379" s="51"/>
      <c r="E379" s="64"/>
      <c r="F379" s="65"/>
      <c r="G379" s="65"/>
      <c r="H379" s="65"/>
      <c r="I379" s="65"/>
      <c r="J379" s="65"/>
      <c r="K379" s="65"/>
      <c r="L379" s="65"/>
      <c r="M379" s="65"/>
    </row>
    <row r="380" spans="1:13" s="58" customFormat="1">
      <c r="A380" s="51"/>
      <c r="B380" s="51"/>
      <c r="C380" s="51"/>
      <c r="D380" s="51"/>
      <c r="E380" s="64"/>
      <c r="F380" s="65"/>
      <c r="G380" s="65"/>
      <c r="H380" s="65"/>
      <c r="I380" s="65"/>
      <c r="J380" s="65"/>
      <c r="K380" s="65"/>
      <c r="L380" s="65"/>
      <c r="M380" s="65"/>
    </row>
    <row r="381" spans="1:13" s="58" customFormat="1">
      <c r="A381" s="51"/>
      <c r="B381" s="51"/>
      <c r="C381" s="51"/>
      <c r="D381" s="51"/>
      <c r="E381" s="64"/>
      <c r="F381" s="65"/>
      <c r="G381" s="65"/>
      <c r="H381" s="65"/>
      <c r="I381" s="65"/>
      <c r="J381" s="65"/>
      <c r="K381" s="65"/>
      <c r="L381" s="65"/>
      <c r="M381" s="65"/>
    </row>
    <row r="382" spans="1:13" s="58" customFormat="1">
      <c r="A382" s="51"/>
      <c r="B382" s="51"/>
      <c r="C382" s="51"/>
      <c r="D382" s="51"/>
      <c r="E382" s="64"/>
      <c r="F382" s="65"/>
      <c r="G382" s="65"/>
      <c r="H382" s="65"/>
      <c r="I382" s="65"/>
      <c r="J382" s="65"/>
      <c r="K382" s="65"/>
      <c r="L382" s="65"/>
      <c r="M382" s="65"/>
    </row>
    <row r="383" spans="1:13" s="58" customFormat="1">
      <c r="A383" s="51"/>
      <c r="B383" s="51"/>
      <c r="C383" s="51"/>
      <c r="D383" s="51"/>
      <c r="E383" s="64"/>
      <c r="F383" s="65"/>
      <c r="G383" s="65"/>
      <c r="H383" s="65"/>
      <c r="I383" s="65"/>
      <c r="J383" s="65"/>
      <c r="K383" s="65"/>
      <c r="L383" s="65"/>
      <c r="M383" s="65"/>
    </row>
    <row r="384" spans="1:13" s="58" customFormat="1">
      <c r="A384" s="51"/>
      <c r="B384" s="51"/>
      <c r="C384" s="51"/>
      <c r="D384" s="51"/>
      <c r="E384" s="64"/>
      <c r="F384" s="65"/>
      <c r="G384" s="65"/>
      <c r="H384" s="65"/>
      <c r="I384" s="65"/>
      <c r="J384" s="65"/>
      <c r="K384" s="65"/>
      <c r="L384" s="65"/>
      <c r="M384" s="65"/>
    </row>
    <row r="385" spans="1:13" s="58" customFormat="1">
      <c r="A385" s="51"/>
      <c r="B385" s="51"/>
      <c r="C385" s="51"/>
      <c r="D385" s="51"/>
      <c r="E385" s="64"/>
      <c r="F385" s="65"/>
      <c r="G385" s="65"/>
      <c r="H385" s="65"/>
      <c r="I385" s="65"/>
      <c r="J385" s="65"/>
      <c r="K385" s="65"/>
      <c r="L385" s="65"/>
      <c r="M385" s="65"/>
    </row>
    <row r="386" spans="1:13" s="58" customFormat="1">
      <c r="A386" s="51"/>
      <c r="B386" s="51"/>
      <c r="C386" s="51"/>
      <c r="D386" s="51"/>
      <c r="E386" s="64"/>
      <c r="F386" s="65"/>
      <c r="G386" s="65"/>
      <c r="H386" s="65"/>
      <c r="I386" s="65"/>
      <c r="J386" s="65"/>
      <c r="K386" s="65"/>
      <c r="L386" s="65"/>
      <c r="M386" s="65"/>
    </row>
    <row r="387" spans="1:13" s="58" customFormat="1">
      <c r="A387" s="51"/>
      <c r="B387" s="51"/>
      <c r="C387" s="51"/>
      <c r="D387" s="51"/>
      <c r="E387" s="64"/>
      <c r="F387" s="65"/>
      <c r="G387" s="65"/>
      <c r="H387" s="65"/>
      <c r="I387" s="65"/>
      <c r="J387" s="65"/>
      <c r="K387" s="65"/>
      <c r="L387" s="65"/>
      <c r="M387" s="65"/>
    </row>
    <row r="388" spans="1:13" s="58" customFormat="1">
      <c r="A388" s="51"/>
      <c r="B388" s="51"/>
      <c r="C388" s="51"/>
      <c r="D388" s="51"/>
      <c r="E388" s="64"/>
      <c r="F388" s="65"/>
      <c r="G388" s="65"/>
      <c r="H388" s="65"/>
      <c r="I388" s="65"/>
      <c r="J388" s="65"/>
      <c r="K388" s="65"/>
      <c r="L388" s="65"/>
      <c r="M388" s="65"/>
    </row>
    <row r="389" spans="1:13" s="58" customFormat="1">
      <c r="A389" s="51"/>
      <c r="B389" s="51"/>
      <c r="C389" s="51"/>
      <c r="D389" s="51"/>
      <c r="E389" s="64"/>
      <c r="F389" s="65"/>
      <c r="G389" s="65"/>
      <c r="H389" s="65"/>
      <c r="I389" s="65"/>
      <c r="J389" s="65"/>
      <c r="K389" s="65"/>
      <c r="L389" s="65"/>
      <c r="M389" s="65"/>
    </row>
    <row r="390" spans="1:13" s="58" customFormat="1">
      <c r="A390" s="51"/>
      <c r="B390" s="51"/>
      <c r="C390" s="51"/>
      <c r="D390" s="51"/>
      <c r="E390" s="64"/>
      <c r="F390" s="65"/>
      <c r="G390" s="65"/>
      <c r="H390" s="65"/>
      <c r="I390" s="65"/>
      <c r="J390" s="65"/>
      <c r="K390" s="65"/>
      <c r="L390" s="65"/>
      <c r="M390" s="65"/>
    </row>
    <row r="391" spans="1:13" s="58" customFormat="1">
      <c r="A391" s="51"/>
      <c r="B391" s="51"/>
      <c r="C391" s="51"/>
      <c r="D391" s="51"/>
      <c r="E391" s="64"/>
      <c r="F391" s="65"/>
      <c r="G391" s="65"/>
      <c r="H391" s="65"/>
      <c r="I391" s="65"/>
      <c r="J391" s="65"/>
      <c r="K391" s="65"/>
      <c r="L391" s="65"/>
      <c r="M391" s="65"/>
    </row>
    <row r="392" spans="1:13" s="58" customFormat="1">
      <c r="A392" s="51"/>
      <c r="B392" s="51"/>
      <c r="C392" s="51"/>
      <c r="D392" s="51"/>
      <c r="E392" s="64"/>
      <c r="F392" s="65"/>
      <c r="G392" s="65"/>
      <c r="H392" s="65"/>
      <c r="I392" s="65"/>
      <c r="J392" s="65"/>
      <c r="K392" s="65"/>
      <c r="L392" s="65"/>
      <c r="M392" s="65"/>
    </row>
    <row r="393" spans="1:13" s="58" customFormat="1">
      <c r="A393" s="51"/>
      <c r="B393" s="51"/>
      <c r="C393" s="51"/>
      <c r="D393" s="51"/>
      <c r="E393" s="64"/>
      <c r="F393" s="65"/>
      <c r="G393" s="65"/>
      <c r="H393" s="65"/>
      <c r="I393" s="65"/>
      <c r="J393" s="65"/>
      <c r="K393" s="65"/>
      <c r="L393" s="65"/>
      <c r="M393" s="65"/>
    </row>
    <row r="394" spans="1:13" s="58" customFormat="1">
      <c r="A394" s="51"/>
      <c r="B394" s="51"/>
      <c r="C394" s="51"/>
      <c r="D394" s="51"/>
      <c r="E394" s="64"/>
      <c r="F394" s="65"/>
      <c r="G394" s="65"/>
      <c r="H394" s="65"/>
      <c r="I394" s="65"/>
      <c r="J394" s="65"/>
      <c r="K394" s="65"/>
      <c r="L394" s="65"/>
      <c r="M394" s="65"/>
    </row>
    <row r="395" spans="1:13" s="58" customFormat="1">
      <c r="A395" s="51"/>
      <c r="B395" s="51"/>
      <c r="C395" s="51"/>
      <c r="D395" s="51"/>
      <c r="E395" s="64"/>
      <c r="F395" s="65"/>
      <c r="G395" s="65"/>
      <c r="H395" s="65"/>
      <c r="I395" s="65"/>
      <c r="J395" s="65"/>
      <c r="K395" s="65"/>
      <c r="L395" s="65"/>
      <c r="M395" s="65"/>
    </row>
    <row r="396" spans="1:13" s="58" customFormat="1">
      <c r="A396" s="51"/>
      <c r="B396" s="51"/>
      <c r="C396" s="51"/>
      <c r="D396" s="51"/>
      <c r="E396" s="64"/>
      <c r="F396" s="65"/>
      <c r="G396" s="65"/>
      <c r="H396" s="65"/>
      <c r="I396" s="65"/>
      <c r="J396" s="65"/>
      <c r="K396" s="65"/>
      <c r="L396" s="65"/>
      <c r="M396" s="65"/>
    </row>
    <row r="397" spans="1:13" s="58" customFormat="1">
      <c r="A397" s="51"/>
      <c r="B397" s="51"/>
      <c r="C397" s="51"/>
      <c r="D397" s="51"/>
      <c r="E397" s="64"/>
      <c r="F397" s="65"/>
      <c r="G397" s="65"/>
      <c r="H397" s="65"/>
      <c r="I397" s="65"/>
      <c r="J397" s="65"/>
      <c r="K397" s="65"/>
      <c r="L397" s="65"/>
      <c r="M397" s="65"/>
    </row>
    <row r="398" spans="1:13" s="58" customFormat="1">
      <c r="A398" s="51"/>
      <c r="B398" s="51"/>
      <c r="C398" s="51"/>
      <c r="D398" s="51"/>
      <c r="E398" s="64"/>
      <c r="F398" s="65"/>
      <c r="G398" s="65"/>
      <c r="H398" s="65"/>
      <c r="I398" s="65"/>
      <c r="J398" s="65"/>
      <c r="K398" s="65"/>
      <c r="L398" s="65"/>
      <c r="M398" s="65"/>
    </row>
    <row r="399" spans="1:13" s="58" customFormat="1">
      <c r="A399" s="51"/>
      <c r="B399" s="51"/>
      <c r="C399" s="51"/>
      <c r="D399" s="51"/>
      <c r="E399" s="64"/>
      <c r="F399" s="65"/>
      <c r="G399" s="65"/>
      <c r="H399" s="65"/>
      <c r="I399" s="65"/>
      <c r="J399" s="65"/>
      <c r="K399" s="65"/>
      <c r="L399" s="65"/>
      <c r="M399" s="65"/>
    </row>
    <row r="400" spans="1:13" s="58" customFormat="1">
      <c r="A400" s="51"/>
      <c r="B400" s="51"/>
      <c r="C400" s="51"/>
      <c r="D400" s="51"/>
      <c r="E400" s="64"/>
      <c r="F400" s="65"/>
      <c r="G400" s="65"/>
      <c r="H400" s="65"/>
      <c r="I400" s="65"/>
      <c r="J400" s="65"/>
      <c r="K400" s="65"/>
      <c r="L400" s="65"/>
      <c r="M400" s="65"/>
    </row>
    <row r="401" spans="1:13" s="58" customFormat="1">
      <c r="A401" s="51"/>
      <c r="B401" s="51"/>
      <c r="C401" s="51"/>
      <c r="D401" s="51"/>
      <c r="E401" s="64"/>
      <c r="F401" s="65"/>
      <c r="G401" s="65"/>
      <c r="H401" s="65"/>
      <c r="I401" s="65"/>
      <c r="J401" s="65"/>
      <c r="K401" s="65"/>
      <c r="L401" s="65"/>
      <c r="M401" s="65"/>
    </row>
    <row r="402" spans="1:13" s="58" customFormat="1">
      <c r="A402" s="51"/>
      <c r="B402" s="51"/>
      <c r="C402" s="51"/>
      <c r="D402" s="51"/>
      <c r="E402" s="64"/>
      <c r="F402" s="65"/>
      <c r="G402" s="65"/>
      <c r="H402" s="65"/>
      <c r="I402" s="65"/>
      <c r="J402" s="65"/>
      <c r="K402" s="65"/>
      <c r="L402" s="65"/>
      <c r="M402" s="65"/>
    </row>
    <row r="403" spans="1:13" s="58" customFormat="1">
      <c r="A403" s="51"/>
      <c r="B403" s="51"/>
      <c r="C403" s="51"/>
      <c r="D403" s="51"/>
      <c r="E403" s="64"/>
      <c r="F403" s="65"/>
      <c r="G403" s="65"/>
      <c r="H403" s="65"/>
      <c r="I403" s="65"/>
      <c r="J403" s="65"/>
      <c r="K403" s="65"/>
      <c r="L403" s="65"/>
      <c r="M403" s="65"/>
    </row>
    <row r="404" spans="1:13" s="58" customFormat="1">
      <c r="A404" s="51"/>
      <c r="B404" s="51"/>
      <c r="C404" s="51"/>
      <c r="D404" s="51"/>
      <c r="E404" s="64"/>
      <c r="F404" s="65"/>
      <c r="G404" s="65"/>
      <c r="H404" s="65"/>
      <c r="I404" s="65"/>
      <c r="J404" s="65"/>
      <c r="K404" s="65"/>
      <c r="L404" s="65"/>
      <c r="M404" s="65"/>
    </row>
    <row r="405" spans="1:13" s="58" customFormat="1">
      <c r="A405" s="51"/>
      <c r="B405" s="51"/>
      <c r="C405" s="51"/>
      <c r="D405" s="51"/>
      <c r="E405" s="64"/>
      <c r="F405" s="65"/>
      <c r="G405" s="65"/>
      <c r="H405" s="65"/>
      <c r="I405" s="65"/>
      <c r="J405" s="65"/>
      <c r="K405" s="65"/>
      <c r="L405" s="65"/>
      <c r="M405" s="65"/>
    </row>
    <row r="406" spans="1:13" s="58" customFormat="1">
      <c r="A406" s="51"/>
      <c r="B406" s="51"/>
      <c r="C406" s="51"/>
      <c r="D406" s="51"/>
      <c r="E406" s="64"/>
      <c r="F406" s="65"/>
      <c r="G406" s="65"/>
      <c r="H406" s="65"/>
      <c r="I406" s="65"/>
      <c r="J406" s="65"/>
      <c r="K406" s="65"/>
      <c r="L406" s="65"/>
      <c r="M406" s="65"/>
    </row>
    <row r="407" spans="1:13" s="58" customFormat="1">
      <c r="A407" s="51"/>
      <c r="B407" s="51"/>
      <c r="C407" s="51"/>
      <c r="D407" s="51"/>
      <c r="E407" s="64"/>
      <c r="F407" s="65"/>
      <c r="G407" s="65"/>
      <c r="H407" s="65"/>
      <c r="I407" s="65"/>
      <c r="J407" s="65"/>
      <c r="K407" s="65"/>
      <c r="L407" s="65"/>
      <c r="M407" s="65"/>
    </row>
    <row r="408" spans="1:13" s="58" customFormat="1">
      <c r="A408" s="51"/>
      <c r="B408" s="51"/>
      <c r="C408" s="51"/>
      <c r="D408" s="51"/>
      <c r="E408" s="64"/>
      <c r="F408" s="65"/>
      <c r="G408" s="65"/>
      <c r="H408" s="65"/>
      <c r="I408" s="65"/>
      <c r="J408" s="65"/>
      <c r="K408" s="65"/>
      <c r="L408" s="65"/>
      <c r="M408" s="65"/>
    </row>
    <row r="409" spans="1:13" s="58" customFormat="1">
      <c r="A409" s="51"/>
      <c r="B409" s="51"/>
      <c r="C409" s="51"/>
      <c r="D409" s="51"/>
      <c r="E409" s="64"/>
      <c r="F409" s="65"/>
      <c r="G409" s="65"/>
      <c r="H409" s="65"/>
      <c r="I409" s="65"/>
      <c r="J409" s="65"/>
      <c r="K409" s="65"/>
      <c r="L409" s="65"/>
      <c r="M409" s="65"/>
    </row>
    <row r="410" spans="1:13" s="58" customFormat="1">
      <c r="A410" s="51"/>
      <c r="B410" s="51"/>
      <c r="C410" s="51"/>
      <c r="D410" s="51"/>
      <c r="E410" s="64"/>
      <c r="F410" s="65"/>
      <c r="G410" s="65"/>
      <c r="H410" s="65"/>
      <c r="I410" s="65"/>
      <c r="J410" s="65"/>
      <c r="K410" s="65"/>
      <c r="L410" s="65"/>
      <c r="M410" s="65"/>
    </row>
    <row r="411" spans="1:13" s="58" customFormat="1">
      <c r="A411" s="51"/>
      <c r="B411" s="51"/>
      <c r="C411" s="51"/>
      <c r="D411" s="51"/>
      <c r="E411" s="64"/>
      <c r="F411" s="65"/>
      <c r="G411" s="65"/>
      <c r="H411" s="65"/>
      <c r="I411" s="65"/>
      <c r="J411" s="65"/>
      <c r="K411" s="65"/>
      <c r="L411" s="65"/>
      <c r="M411" s="65"/>
    </row>
    <row r="412" spans="1:13" s="58" customFormat="1">
      <c r="A412" s="51"/>
      <c r="B412" s="51"/>
      <c r="C412" s="51"/>
      <c r="D412" s="51"/>
      <c r="E412" s="64"/>
      <c r="F412" s="65"/>
      <c r="G412" s="65"/>
      <c r="H412" s="65"/>
      <c r="I412" s="65"/>
      <c r="J412" s="65"/>
      <c r="K412" s="65"/>
      <c r="L412" s="65"/>
      <c r="M412" s="65"/>
    </row>
    <row r="413" spans="1:13" s="58" customFormat="1">
      <c r="A413" s="51"/>
      <c r="B413" s="51"/>
      <c r="C413" s="51"/>
      <c r="D413" s="51"/>
      <c r="E413" s="64"/>
      <c r="F413" s="65"/>
      <c r="G413" s="65"/>
      <c r="H413" s="65"/>
      <c r="I413" s="65"/>
      <c r="J413" s="65"/>
      <c r="K413" s="65"/>
      <c r="L413" s="65"/>
      <c r="M413" s="65"/>
    </row>
    <row r="414" spans="1:13" s="58" customFormat="1">
      <c r="A414" s="51"/>
      <c r="B414" s="51"/>
      <c r="C414" s="51"/>
      <c r="D414" s="51"/>
      <c r="E414" s="64"/>
      <c r="F414" s="65"/>
      <c r="G414" s="65"/>
      <c r="H414" s="65"/>
      <c r="I414" s="65"/>
      <c r="J414" s="65"/>
      <c r="K414" s="65"/>
      <c r="L414" s="65"/>
      <c r="M414" s="65"/>
    </row>
    <row r="415" spans="1:13" s="58" customFormat="1">
      <c r="A415" s="51"/>
      <c r="B415" s="51"/>
      <c r="C415" s="51"/>
      <c r="D415" s="51"/>
      <c r="E415" s="64"/>
      <c r="F415" s="65"/>
      <c r="G415" s="65"/>
      <c r="H415" s="65"/>
      <c r="I415" s="65"/>
      <c r="J415" s="65"/>
      <c r="K415" s="65"/>
      <c r="L415" s="65"/>
      <c r="M415" s="65"/>
    </row>
    <row r="416" spans="1:13" s="58" customFormat="1">
      <c r="A416" s="51"/>
      <c r="B416" s="51"/>
      <c r="C416" s="51"/>
      <c r="D416" s="51"/>
      <c r="E416" s="64"/>
      <c r="F416" s="65"/>
      <c r="G416" s="65"/>
      <c r="H416" s="65"/>
      <c r="I416" s="65"/>
      <c r="J416" s="65"/>
      <c r="K416" s="65"/>
      <c r="L416" s="65"/>
      <c r="M416" s="65"/>
    </row>
    <row r="417" spans="1:13" s="58" customFormat="1">
      <c r="A417" s="51"/>
      <c r="B417" s="51"/>
      <c r="C417" s="51"/>
      <c r="D417" s="51"/>
      <c r="E417" s="64"/>
      <c r="F417" s="65"/>
      <c r="G417" s="65"/>
      <c r="H417" s="65"/>
      <c r="I417" s="65"/>
      <c r="J417" s="65"/>
      <c r="K417" s="65"/>
      <c r="L417" s="65"/>
      <c r="M417" s="65"/>
    </row>
    <row r="418" spans="1:13" s="58" customFormat="1">
      <c r="A418" s="51"/>
      <c r="B418" s="51"/>
      <c r="C418" s="51"/>
      <c r="D418" s="51"/>
      <c r="E418" s="64"/>
      <c r="F418" s="65"/>
      <c r="G418" s="65"/>
      <c r="H418" s="65"/>
      <c r="I418" s="65"/>
      <c r="J418" s="65"/>
      <c r="K418" s="65"/>
      <c r="L418" s="65"/>
      <c r="M418" s="65"/>
    </row>
    <row r="419" spans="1:13" s="58" customFormat="1">
      <c r="A419" s="51"/>
      <c r="B419" s="51"/>
      <c r="C419" s="51"/>
      <c r="D419" s="51"/>
      <c r="E419" s="64"/>
      <c r="F419" s="65"/>
      <c r="G419" s="65"/>
      <c r="H419" s="65"/>
      <c r="I419" s="65"/>
      <c r="J419" s="65"/>
      <c r="K419" s="65"/>
      <c r="L419" s="65"/>
      <c r="M419" s="65"/>
    </row>
    <row r="420" spans="1:13" s="58" customFormat="1">
      <c r="A420" s="51"/>
      <c r="B420" s="51"/>
      <c r="C420" s="51"/>
      <c r="D420" s="51"/>
      <c r="E420" s="64"/>
      <c r="F420" s="65"/>
      <c r="G420" s="65"/>
      <c r="H420" s="65"/>
      <c r="I420" s="65"/>
      <c r="J420" s="65"/>
      <c r="K420" s="65"/>
      <c r="L420" s="65"/>
      <c r="M420" s="65"/>
    </row>
    <row r="421" spans="1:13" s="58" customFormat="1">
      <c r="A421" s="51"/>
      <c r="B421" s="51"/>
      <c r="C421" s="51"/>
      <c r="D421" s="51"/>
      <c r="E421" s="64"/>
      <c r="F421" s="65"/>
      <c r="G421" s="65"/>
      <c r="H421" s="65"/>
      <c r="I421" s="65"/>
      <c r="J421" s="65"/>
      <c r="K421" s="65"/>
      <c r="L421" s="65"/>
      <c r="M421" s="65"/>
    </row>
    <row r="422" spans="1:13" s="58" customFormat="1">
      <c r="A422" s="51"/>
      <c r="B422" s="51"/>
      <c r="C422" s="51"/>
      <c r="D422" s="51"/>
      <c r="E422" s="64"/>
      <c r="F422" s="65"/>
      <c r="G422" s="65"/>
      <c r="H422" s="65"/>
      <c r="I422" s="65"/>
      <c r="J422" s="65"/>
      <c r="K422" s="65"/>
      <c r="L422" s="65"/>
      <c r="M422" s="65"/>
    </row>
    <row r="423" spans="1:13" s="58" customFormat="1">
      <c r="A423" s="51"/>
      <c r="B423" s="51"/>
      <c r="C423" s="51"/>
      <c r="D423" s="51"/>
      <c r="E423" s="64"/>
      <c r="F423" s="65"/>
      <c r="G423" s="65"/>
      <c r="H423" s="65"/>
      <c r="I423" s="65"/>
      <c r="J423" s="65"/>
      <c r="K423" s="65"/>
      <c r="L423" s="65"/>
      <c r="M423" s="65"/>
    </row>
    <row r="424" spans="1:13" s="58" customFormat="1">
      <c r="A424" s="51"/>
      <c r="B424" s="51"/>
      <c r="C424" s="51"/>
      <c r="D424" s="51"/>
      <c r="E424" s="64"/>
      <c r="F424" s="65"/>
      <c r="G424" s="65"/>
      <c r="H424" s="65"/>
      <c r="I424" s="65"/>
      <c r="J424" s="65"/>
      <c r="K424" s="65"/>
      <c r="L424" s="65"/>
      <c r="M424" s="65"/>
    </row>
    <row r="425" spans="1:13" s="58" customFormat="1">
      <c r="A425" s="51"/>
      <c r="B425" s="51"/>
      <c r="C425" s="51"/>
      <c r="D425" s="51"/>
      <c r="E425" s="64"/>
      <c r="F425" s="65"/>
      <c r="G425" s="65"/>
      <c r="H425" s="65"/>
      <c r="I425" s="65"/>
      <c r="J425" s="65"/>
      <c r="K425" s="65"/>
      <c r="L425" s="65"/>
      <c r="M425" s="65"/>
    </row>
    <row r="426" spans="1:13" s="58" customFormat="1">
      <c r="A426" s="51"/>
      <c r="B426" s="51"/>
      <c r="C426" s="51"/>
      <c r="D426" s="51"/>
      <c r="E426" s="64"/>
      <c r="F426" s="65"/>
      <c r="G426" s="65"/>
      <c r="H426" s="65"/>
      <c r="I426" s="65"/>
      <c r="J426" s="65"/>
      <c r="K426" s="65"/>
      <c r="L426" s="65"/>
      <c r="M426" s="65"/>
    </row>
    <row r="427" spans="1:13" s="58" customFormat="1">
      <c r="A427" s="51"/>
      <c r="B427" s="51"/>
      <c r="C427" s="51"/>
      <c r="D427" s="51"/>
      <c r="E427" s="64"/>
      <c r="F427" s="65"/>
      <c r="G427" s="65"/>
      <c r="H427" s="65"/>
      <c r="I427" s="65"/>
      <c r="J427" s="65"/>
      <c r="K427" s="65"/>
      <c r="L427" s="65"/>
      <c r="M427" s="65"/>
    </row>
    <row r="428" spans="1:13" s="58" customFormat="1">
      <c r="A428" s="51"/>
      <c r="B428" s="51"/>
      <c r="C428" s="51"/>
      <c r="D428" s="51"/>
      <c r="E428" s="64"/>
      <c r="F428" s="65"/>
      <c r="G428" s="65"/>
      <c r="H428" s="65"/>
      <c r="I428" s="65"/>
      <c r="J428" s="65"/>
      <c r="K428" s="65"/>
      <c r="L428" s="65"/>
      <c r="M428" s="65"/>
    </row>
    <row r="429" spans="1:13" s="58" customFormat="1">
      <c r="A429" s="51"/>
      <c r="B429" s="51"/>
      <c r="C429" s="51"/>
      <c r="D429" s="51"/>
      <c r="E429" s="64"/>
      <c r="F429" s="65"/>
      <c r="G429" s="65"/>
      <c r="H429" s="65"/>
      <c r="I429" s="65"/>
      <c r="J429" s="65"/>
      <c r="K429" s="65"/>
      <c r="L429" s="65"/>
      <c r="M429" s="65"/>
    </row>
    <row r="430" spans="1:13" s="58" customFormat="1">
      <c r="A430" s="51"/>
      <c r="B430" s="51"/>
      <c r="C430" s="51"/>
      <c r="D430" s="51"/>
      <c r="E430" s="64"/>
      <c r="F430" s="65"/>
      <c r="G430" s="65"/>
      <c r="H430" s="65"/>
      <c r="I430" s="65"/>
      <c r="J430" s="65"/>
      <c r="K430" s="65"/>
      <c r="L430" s="65"/>
      <c r="M430" s="65"/>
    </row>
    <row r="431" spans="1:13" s="58" customFormat="1">
      <c r="A431" s="51"/>
      <c r="B431" s="51"/>
      <c r="C431" s="51"/>
      <c r="D431" s="51"/>
      <c r="E431" s="64"/>
      <c r="F431" s="65"/>
      <c r="G431" s="65"/>
      <c r="H431" s="65"/>
      <c r="I431" s="65"/>
      <c r="J431" s="65"/>
      <c r="K431" s="65"/>
      <c r="L431" s="65"/>
      <c r="M431" s="65"/>
    </row>
    <row r="432" spans="1:13" s="58" customFormat="1">
      <c r="A432" s="51"/>
      <c r="B432" s="51"/>
      <c r="C432" s="51"/>
      <c r="D432" s="51"/>
      <c r="E432" s="64"/>
      <c r="F432" s="65"/>
      <c r="G432" s="65"/>
      <c r="H432" s="65"/>
      <c r="I432" s="65"/>
      <c r="J432" s="65"/>
      <c r="K432" s="65"/>
      <c r="L432" s="65"/>
      <c r="M432" s="65"/>
    </row>
    <row r="433" spans="1:13" s="58" customFormat="1">
      <c r="A433" s="51"/>
      <c r="B433" s="51"/>
      <c r="C433" s="51"/>
      <c r="D433" s="51"/>
      <c r="E433" s="64"/>
      <c r="F433" s="65"/>
      <c r="G433" s="65"/>
      <c r="H433" s="65"/>
      <c r="I433" s="65"/>
      <c r="J433" s="65"/>
      <c r="K433" s="65"/>
      <c r="L433" s="65"/>
      <c r="M433" s="65"/>
    </row>
    <row r="434" spans="1:13" s="58" customFormat="1">
      <c r="A434" s="51"/>
      <c r="B434" s="51"/>
      <c r="C434" s="51"/>
      <c r="D434" s="51"/>
      <c r="E434" s="64"/>
      <c r="F434" s="65"/>
      <c r="G434" s="65"/>
      <c r="H434" s="65"/>
      <c r="I434" s="65"/>
      <c r="J434" s="65"/>
      <c r="K434" s="65"/>
      <c r="L434" s="65"/>
      <c r="M434" s="65"/>
    </row>
    <row r="435" spans="1:13" s="58" customFormat="1">
      <c r="A435" s="51"/>
      <c r="B435" s="51"/>
      <c r="C435" s="51"/>
      <c r="D435" s="51"/>
      <c r="E435" s="64"/>
      <c r="F435" s="65"/>
      <c r="G435" s="65"/>
      <c r="H435" s="65"/>
      <c r="I435" s="65"/>
      <c r="J435" s="65"/>
      <c r="K435" s="65"/>
      <c r="L435" s="65"/>
      <c r="M435" s="65"/>
    </row>
    <row r="436" spans="1:13" s="58" customFormat="1">
      <c r="A436" s="51"/>
      <c r="B436" s="51"/>
      <c r="C436" s="51"/>
      <c r="D436" s="51"/>
      <c r="E436" s="64"/>
      <c r="F436" s="65"/>
      <c r="G436" s="65"/>
      <c r="H436" s="65"/>
      <c r="I436" s="65"/>
      <c r="J436" s="65"/>
      <c r="K436" s="65"/>
      <c r="L436" s="65"/>
      <c r="M436" s="65"/>
    </row>
    <row r="437" spans="1:13" s="58" customFormat="1">
      <c r="A437" s="51"/>
      <c r="B437" s="51"/>
      <c r="C437" s="51"/>
      <c r="D437" s="51"/>
      <c r="E437" s="64"/>
      <c r="F437" s="65"/>
      <c r="G437" s="65"/>
      <c r="H437" s="65"/>
      <c r="I437" s="65"/>
      <c r="J437" s="65"/>
      <c r="K437" s="65"/>
      <c r="L437" s="65"/>
      <c r="M437" s="65"/>
    </row>
    <row r="438" spans="1:13" s="58" customFormat="1">
      <c r="A438" s="51"/>
      <c r="B438" s="51"/>
      <c r="C438" s="51"/>
      <c r="D438" s="51"/>
      <c r="E438" s="64"/>
      <c r="F438" s="65"/>
      <c r="G438" s="65"/>
      <c r="H438" s="65"/>
      <c r="I438" s="65"/>
      <c r="J438" s="65"/>
      <c r="K438" s="65"/>
      <c r="L438" s="65"/>
      <c r="M438" s="65"/>
    </row>
    <row r="439" spans="1:13" s="58" customFormat="1">
      <c r="A439" s="51"/>
      <c r="B439" s="51"/>
      <c r="C439" s="51"/>
      <c r="D439" s="51"/>
      <c r="E439" s="64"/>
      <c r="F439" s="65"/>
      <c r="G439" s="65"/>
      <c r="H439" s="65"/>
      <c r="I439" s="65"/>
      <c r="J439" s="65"/>
      <c r="K439" s="65"/>
      <c r="L439" s="65"/>
      <c r="M439" s="65"/>
    </row>
    <row r="440" spans="1:13" s="58" customFormat="1">
      <c r="A440" s="51"/>
      <c r="B440" s="51"/>
      <c r="C440" s="51"/>
      <c r="D440" s="51"/>
      <c r="E440" s="64"/>
      <c r="F440" s="65"/>
      <c r="G440" s="65"/>
      <c r="H440" s="65"/>
      <c r="I440" s="65"/>
      <c r="J440" s="65"/>
      <c r="K440" s="65"/>
      <c r="L440" s="65"/>
      <c r="M440" s="65"/>
    </row>
    <row r="441" spans="1:13" s="58" customFormat="1">
      <c r="A441" s="51"/>
      <c r="B441" s="51"/>
      <c r="C441" s="51"/>
      <c r="D441" s="51"/>
      <c r="E441" s="64"/>
      <c r="F441" s="65"/>
      <c r="G441" s="65"/>
      <c r="H441" s="65"/>
      <c r="I441" s="65"/>
      <c r="J441" s="65"/>
      <c r="K441" s="65"/>
      <c r="L441" s="65"/>
      <c r="M441" s="65"/>
    </row>
    <row r="442" spans="1:13" s="58" customFormat="1">
      <c r="A442" s="51"/>
      <c r="B442" s="51"/>
      <c r="C442" s="51"/>
      <c r="D442" s="51"/>
      <c r="E442" s="64"/>
      <c r="F442" s="65"/>
      <c r="G442" s="65"/>
      <c r="H442" s="65"/>
      <c r="I442" s="65"/>
      <c r="J442" s="65"/>
      <c r="K442" s="65"/>
      <c r="L442" s="65"/>
      <c r="M442" s="65"/>
    </row>
    <row r="443" spans="1:13" s="58" customFormat="1">
      <c r="A443" s="51"/>
      <c r="B443" s="51"/>
      <c r="C443" s="51"/>
      <c r="D443" s="51"/>
      <c r="E443" s="64"/>
      <c r="F443" s="65"/>
      <c r="G443" s="65"/>
      <c r="H443" s="65"/>
      <c r="I443" s="65"/>
      <c r="J443" s="65"/>
      <c r="K443" s="65"/>
      <c r="L443" s="65"/>
      <c r="M443" s="65"/>
    </row>
    <row r="444" spans="1:13" s="58" customFormat="1">
      <c r="A444" s="51"/>
      <c r="B444" s="51"/>
      <c r="C444" s="51"/>
      <c r="D444" s="51"/>
      <c r="E444" s="64"/>
      <c r="F444" s="65"/>
      <c r="G444" s="65"/>
      <c r="H444" s="65"/>
      <c r="I444" s="65"/>
      <c r="J444" s="65"/>
      <c r="K444" s="65"/>
      <c r="L444" s="65"/>
      <c r="M444" s="65"/>
    </row>
    <row r="445" spans="1:13" s="58" customFormat="1">
      <c r="A445" s="51"/>
      <c r="B445" s="51"/>
      <c r="C445" s="51"/>
      <c r="D445" s="51"/>
      <c r="E445" s="64"/>
      <c r="F445" s="65"/>
      <c r="G445" s="65"/>
      <c r="H445" s="65"/>
      <c r="I445" s="65"/>
      <c r="J445" s="65"/>
      <c r="K445" s="65"/>
      <c r="L445" s="65"/>
      <c r="M445" s="65"/>
    </row>
    <row r="446" spans="1:13" s="58" customFormat="1">
      <c r="A446" s="51"/>
      <c r="B446" s="51"/>
      <c r="C446" s="51"/>
      <c r="D446" s="51"/>
      <c r="E446" s="64"/>
      <c r="F446" s="65"/>
      <c r="G446" s="65"/>
      <c r="H446" s="65"/>
      <c r="I446" s="65"/>
      <c r="J446" s="65"/>
      <c r="K446" s="65"/>
      <c r="L446" s="65"/>
      <c r="M446" s="65"/>
    </row>
    <row r="447" spans="1:13" s="58" customFormat="1">
      <c r="A447" s="51"/>
      <c r="B447" s="51"/>
      <c r="C447" s="51"/>
      <c r="D447" s="51"/>
      <c r="E447" s="64"/>
      <c r="F447" s="65"/>
      <c r="G447" s="65"/>
      <c r="H447" s="65"/>
      <c r="I447" s="65"/>
      <c r="J447" s="65"/>
      <c r="K447" s="65"/>
      <c r="L447" s="65"/>
      <c r="M447" s="65"/>
    </row>
    <row r="448" spans="1:13" s="58" customFormat="1">
      <c r="A448" s="51"/>
      <c r="B448" s="51"/>
      <c r="C448" s="51"/>
      <c r="D448" s="51"/>
      <c r="E448" s="64"/>
      <c r="F448" s="65"/>
      <c r="G448" s="65"/>
      <c r="H448" s="65"/>
      <c r="I448" s="65"/>
      <c r="J448" s="65"/>
      <c r="K448" s="65"/>
      <c r="L448" s="65"/>
      <c r="M448" s="65"/>
    </row>
    <row r="449" spans="1:13" s="58" customFormat="1">
      <c r="A449" s="51"/>
      <c r="B449" s="51"/>
      <c r="C449" s="51"/>
      <c r="D449" s="51"/>
      <c r="E449" s="64"/>
      <c r="F449" s="65"/>
      <c r="G449" s="65"/>
      <c r="H449" s="65"/>
      <c r="I449" s="65"/>
      <c r="J449" s="65"/>
      <c r="K449" s="65"/>
      <c r="L449" s="65"/>
      <c r="M449" s="65"/>
    </row>
    <row r="450" spans="1:13" s="58" customFormat="1">
      <c r="A450" s="51"/>
      <c r="B450" s="51"/>
      <c r="C450" s="51"/>
      <c r="D450" s="51"/>
      <c r="E450" s="64"/>
      <c r="F450" s="65"/>
      <c r="G450" s="65"/>
      <c r="H450" s="65"/>
      <c r="I450" s="65"/>
      <c r="J450" s="65"/>
      <c r="K450" s="65"/>
      <c r="L450" s="65"/>
      <c r="M450" s="65"/>
    </row>
    <row r="451" spans="1:13" s="58" customFormat="1">
      <c r="A451" s="51"/>
      <c r="B451" s="51"/>
      <c r="C451" s="51"/>
      <c r="D451" s="51"/>
      <c r="E451" s="64"/>
      <c r="F451" s="65"/>
      <c r="G451" s="65"/>
      <c r="H451" s="65"/>
      <c r="I451" s="65"/>
      <c r="J451" s="65"/>
      <c r="K451" s="65"/>
      <c r="L451" s="65"/>
      <c r="M451" s="65"/>
    </row>
    <row r="452" spans="1:13" s="58" customFormat="1">
      <c r="A452" s="51"/>
      <c r="B452" s="51"/>
      <c r="C452" s="51"/>
      <c r="D452" s="51"/>
      <c r="E452" s="64"/>
      <c r="F452" s="65"/>
      <c r="G452" s="65"/>
      <c r="H452" s="65"/>
      <c r="I452" s="65"/>
      <c r="J452" s="65"/>
      <c r="K452" s="65"/>
      <c r="L452" s="65"/>
      <c r="M452" s="65"/>
    </row>
    <row r="453" spans="1:13" s="58" customFormat="1">
      <c r="A453" s="51"/>
      <c r="B453" s="51"/>
      <c r="C453" s="51"/>
      <c r="D453" s="51"/>
      <c r="E453" s="64"/>
      <c r="F453" s="65"/>
      <c r="G453" s="65"/>
      <c r="H453" s="65"/>
      <c r="I453" s="65"/>
      <c r="J453" s="65"/>
      <c r="K453" s="65"/>
      <c r="L453" s="65"/>
      <c r="M453" s="65"/>
    </row>
    <row r="454" spans="1:13" s="58" customFormat="1">
      <c r="A454" s="51"/>
      <c r="B454" s="51"/>
      <c r="C454" s="51"/>
      <c r="D454" s="51"/>
      <c r="E454" s="64"/>
      <c r="F454" s="65"/>
      <c r="G454" s="65"/>
      <c r="H454" s="65"/>
      <c r="I454" s="65"/>
      <c r="J454" s="65"/>
      <c r="K454" s="65"/>
      <c r="L454" s="65"/>
      <c r="M454" s="65"/>
    </row>
    <row r="455" spans="1:13" s="58" customFormat="1">
      <c r="A455" s="51"/>
      <c r="B455" s="51"/>
      <c r="C455" s="51"/>
      <c r="D455" s="51"/>
      <c r="E455" s="64"/>
      <c r="F455" s="65"/>
      <c r="G455" s="65"/>
      <c r="H455" s="65"/>
      <c r="I455" s="65"/>
      <c r="J455" s="65"/>
      <c r="K455" s="65"/>
      <c r="L455" s="65"/>
      <c r="M455" s="65"/>
    </row>
    <row r="456" spans="1:13" s="58" customFormat="1">
      <c r="A456" s="51"/>
      <c r="B456" s="51"/>
      <c r="C456" s="51"/>
      <c r="D456" s="51"/>
      <c r="E456" s="64"/>
      <c r="F456" s="65"/>
      <c r="G456" s="65"/>
      <c r="H456" s="65"/>
      <c r="I456" s="65"/>
      <c r="J456" s="65"/>
      <c r="K456" s="65"/>
      <c r="L456" s="65"/>
      <c r="M456" s="65"/>
    </row>
    <row r="457" spans="1:13" s="58" customFormat="1">
      <c r="A457" s="51"/>
      <c r="B457" s="51"/>
      <c r="C457" s="51"/>
      <c r="D457" s="51"/>
      <c r="E457" s="64"/>
      <c r="F457" s="65"/>
      <c r="G457" s="65"/>
      <c r="H457" s="65"/>
      <c r="I457" s="65"/>
      <c r="J457" s="65"/>
      <c r="K457" s="65"/>
      <c r="L457" s="65"/>
      <c r="M457" s="65"/>
    </row>
    <row r="458" spans="1:13" s="58" customFormat="1">
      <c r="A458" s="51"/>
      <c r="B458" s="51"/>
      <c r="C458" s="51"/>
      <c r="D458" s="51"/>
      <c r="E458" s="64"/>
      <c r="F458" s="65"/>
      <c r="G458" s="65"/>
      <c r="H458" s="65"/>
      <c r="I458" s="65"/>
      <c r="J458" s="65"/>
      <c r="K458" s="65"/>
      <c r="L458" s="65"/>
      <c r="M458" s="65"/>
    </row>
    <row r="459" spans="1:13" s="58" customFormat="1">
      <c r="A459" s="51"/>
      <c r="B459" s="51"/>
      <c r="C459" s="51"/>
      <c r="D459" s="51"/>
      <c r="E459" s="64"/>
      <c r="F459" s="65"/>
      <c r="G459" s="65"/>
      <c r="H459" s="65"/>
      <c r="I459" s="65"/>
      <c r="J459" s="65"/>
      <c r="K459" s="65"/>
      <c r="L459" s="65"/>
      <c r="M459" s="65"/>
    </row>
    <row r="460" spans="1:13" s="58" customFormat="1">
      <c r="A460" s="51"/>
      <c r="B460" s="51"/>
      <c r="C460" s="51"/>
      <c r="D460" s="51"/>
      <c r="E460" s="64"/>
      <c r="F460" s="65"/>
      <c r="G460" s="65"/>
      <c r="H460" s="65"/>
      <c r="I460" s="65"/>
      <c r="J460" s="65"/>
      <c r="K460" s="65"/>
      <c r="L460" s="65"/>
      <c r="M460" s="65"/>
    </row>
    <row r="461" spans="1:13" s="58" customFormat="1">
      <c r="A461" s="51"/>
      <c r="B461" s="51"/>
      <c r="C461" s="51"/>
      <c r="D461" s="51"/>
      <c r="E461" s="64"/>
      <c r="F461" s="65"/>
      <c r="G461" s="65"/>
      <c r="H461" s="65"/>
      <c r="I461" s="65"/>
      <c r="J461" s="65"/>
      <c r="K461" s="65"/>
      <c r="L461" s="65"/>
      <c r="M461" s="65"/>
    </row>
    <row r="462" spans="1:13" s="58" customFormat="1">
      <c r="A462" s="51"/>
      <c r="B462" s="51"/>
      <c r="C462" s="51"/>
      <c r="D462" s="51"/>
      <c r="E462" s="64"/>
      <c r="F462" s="65"/>
      <c r="G462" s="65"/>
      <c r="H462" s="65"/>
      <c r="I462" s="65"/>
      <c r="J462" s="65"/>
      <c r="K462" s="65"/>
      <c r="L462" s="65"/>
      <c r="M462" s="65"/>
    </row>
    <row r="463" spans="1:13" s="58" customFormat="1">
      <c r="A463" s="51"/>
      <c r="B463" s="51"/>
      <c r="C463" s="51"/>
      <c r="D463" s="51"/>
      <c r="E463" s="64"/>
      <c r="F463" s="65"/>
      <c r="G463" s="65"/>
      <c r="H463" s="65"/>
      <c r="I463" s="65"/>
      <c r="J463" s="65"/>
      <c r="K463" s="65"/>
      <c r="L463" s="65"/>
      <c r="M463" s="65"/>
    </row>
    <row r="464" spans="1:13" s="58" customFormat="1">
      <c r="A464" s="51"/>
      <c r="B464" s="51"/>
      <c r="C464" s="51"/>
      <c r="D464" s="51"/>
      <c r="E464" s="64"/>
      <c r="F464" s="65"/>
      <c r="G464" s="65"/>
      <c r="H464" s="65"/>
      <c r="I464" s="65"/>
      <c r="J464" s="65"/>
      <c r="K464" s="65"/>
      <c r="L464" s="65"/>
      <c r="M464" s="65"/>
    </row>
    <row r="465" spans="1:13" s="58" customFormat="1">
      <c r="A465" s="51"/>
      <c r="B465" s="51"/>
      <c r="C465" s="51"/>
      <c r="D465" s="51"/>
      <c r="E465" s="64"/>
      <c r="F465" s="65"/>
      <c r="G465" s="65"/>
      <c r="H465" s="65"/>
      <c r="I465" s="65"/>
      <c r="J465" s="65"/>
      <c r="K465" s="65"/>
      <c r="L465" s="65"/>
      <c r="M465" s="65"/>
    </row>
    <row r="466" spans="1:13" s="58" customFormat="1">
      <c r="A466" s="51"/>
      <c r="B466" s="51"/>
      <c r="C466" s="51"/>
      <c r="D466" s="51"/>
      <c r="E466" s="64"/>
      <c r="F466" s="65"/>
      <c r="G466" s="65"/>
      <c r="H466" s="65"/>
      <c r="I466" s="65"/>
      <c r="J466" s="65"/>
      <c r="K466" s="65"/>
      <c r="L466" s="65"/>
      <c r="M466" s="65"/>
    </row>
    <row r="467" spans="1:13" s="58" customFormat="1">
      <c r="A467" s="51"/>
      <c r="B467" s="51"/>
      <c r="C467" s="51"/>
      <c r="D467" s="51"/>
      <c r="E467" s="64"/>
      <c r="F467" s="65"/>
      <c r="G467" s="65"/>
      <c r="H467" s="65"/>
      <c r="I467" s="65"/>
      <c r="J467" s="65"/>
      <c r="K467" s="65"/>
      <c r="L467" s="65"/>
      <c r="M467" s="65"/>
    </row>
    <row r="468" spans="1:13" s="58" customFormat="1">
      <c r="A468" s="51"/>
      <c r="B468" s="51"/>
      <c r="C468" s="51"/>
      <c r="D468" s="51"/>
      <c r="E468" s="64"/>
      <c r="F468" s="65"/>
      <c r="G468" s="65"/>
      <c r="H468" s="65"/>
      <c r="I468" s="65"/>
      <c r="J468" s="65"/>
      <c r="K468" s="65"/>
      <c r="L468" s="65"/>
      <c r="M468" s="65"/>
    </row>
    <row r="469" spans="1:13" s="58" customFormat="1">
      <c r="A469" s="51"/>
      <c r="B469" s="51"/>
      <c r="C469" s="51"/>
      <c r="D469" s="51"/>
      <c r="E469" s="64"/>
      <c r="F469" s="65"/>
      <c r="G469" s="65"/>
      <c r="H469" s="65"/>
      <c r="I469" s="65"/>
      <c r="J469" s="65"/>
      <c r="K469" s="65"/>
      <c r="L469" s="65"/>
      <c r="M469" s="65"/>
    </row>
    <row r="470" spans="1:13" s="58" customFormat="1">
      <c r="A470" s="51"/>
      <c r="B470" s="51"/>
      <c r="C470" s="51"/>
      <c r="D470" s="51"/>
      <c r="E470" s="64"/>
      <c r="F470" s="65"/>
      <c r="G470" s="65"/>
      <c r="H470" s="65"/>
      <c r="I470" s="65"/>
      <c r="J470" s="65"/>
      <c r="K470" s="65"/>
      <c r="L470" s="65"/>
      <c r="M470" s="65"/>
    </row>
    <row r="471" spans="1:13" s="58" customFormat="1">
      <c r="A471" s="51"/>
      <c r="B471" s="51"/>
      <c r="C471" s="51"/>
      <c r="D471" s="51"/>
      <c r="E471" s="64"/>
      <c r="F471" s="65"/>
      <c r="G471" s="65"/>
      <c r="H471" s="65"/>
      <c r="I471" s="65"/>
      <c r="J471" s="65"/>
      <c r="K471" s="65"/>
      <c r="L471" s="65"/>
      <c r="M471" s="65"/>
    </row>
    <row r="472" spans="1:13" s="58" customFormat="1">
      <c r="A472" s="51"/>
      <c r="B472" s="51"/>
      <c r="C472" s="51"/>
      <c r="D472" s="51"/>
      <c r="E472" s="64"/>
      <c r="F472" s="65"/>
      <c r="G472" s="65"/>
      <c r="H472" s="65"/>
      <c r="I472" s="65"/>
      <c r="J472" s="65"/>
      <c r="K472" s="65"/>
      <c r="L472" s="65"/>
      <c r="M472" s="65"/>
    </row>
    <row r="473" spans="1:13" s="58" customFormat="1">
      <c r="A473" s="51"/>
      <c r="B473" s="51"/>
      <c r="C473" s="51"/>
      <c r="D473" s="51"/>
      <c r="E473" s="64"/>
      <c r="F473" s="65"/>
      <c r="G473" s="65"/>
      <c r="H473" s="65"/>
      <c r="I473" s="65"/>
      <c r="J473" s="65"/>
      <c r="K473" s="65"/>
      <c r="L473" s="65"/>
      <c r="M473" s="65"/>
    </row>
    <row r="474" spans="1:13" s="58" customFormat="1">
      <c r="A474" s="51"/>
      <c r="B474" s="51"/>
      <c r="C474" s="51"/>
      <c r="D474" s="51"/>
      <c r="E474" s="64"/>
      <c r="F474" s="65"/>
      <c r="G474" s="65"/>
      <c r="H474" s="65"/>
      <c r="I474" s="65"/>
      <c r="J474" s="65"/>
      <c r="K474" s="65"/>
      <c r="L474" s="65"/>
      <c r="M474" s="65"/>
    </row>
    <row r="475" spans="1:13" s="58" customFormat="1">
      <c r="A475" s="51"/>
      <c r="B475" s="51"/>
      <c r="C475" s="51"/>
      <c r="D475" s="51"/>
      <c r="E475" s="64"/>
      <c r="F475" s="65"/>
      <c r="G475" s="65"/>
      <c r="H475" s="65"/>
      <c r="I475" s="65"/>
      <c r="J475" s="65"/>
      <c r="K475" s="65"/>
      <c r="L475" s="65"/>
      <c r="M475" s="65"/>
    </row>
    <row r="476" spans="1:13" s="58" customFormat="1">
      <c r="A476" s="51"/>
      <c r="B476" s="51"/>
      <c r="C476" s="51"/>
      <c r="D476" s="51"/>
      <c r="E476" s="64"/>
      <c r="F476" s="65"/>
      <c r="G476" s="65"/>
      <c r="H476" s="65"/>
      <c r="I476" s="65"/>
      <c r="J476" s="65"/>
      <c r="K476" s="65"/>
      <c r="L476" s="65"/>
      <c r="M476" s="65"/>
    </row>
    <row r="477" spans="1:13" s="58" customFormat="1">
      <c r="A477" s="51"/>
      <c r="B477" s="51"/>
      <c r="C477" s="51"/>
      <c r="D477" s="51"/>
      <c r="E477" s="64"/>
      <c r="F477" s="65"/>
      <c r="G477" s="65"/>
      <c r="H477" s="65"/>
      <c r="I477" s="65"/>
      <c r="J477" s="65"/>
      <c r="K477" s="65"/>
      <c r="L477" s="65"/>
      <c r="M477" s="65"/>
    </row>
    <row r="478" spans="1:13" s="58" customFormat="1">
      <c r="A478" s="51"/>
      <c r="B478" s="51"/>
      <c r="C478" s="51"/>
      <c r="D478" s="51"/>
      <c r="E478" s="64"/>
      <c r="F478" s="65"/>
      <c r="G478" s="65"/>
      <c r="H478" s="65"/>
      <c r="I478" s="65"/>
      <c r="J478" s="65"/>
      <c r="K478" s="65"/>
      <c r="L478" s="65"/>
      <c r="M478" s="65"/>
    </row>
    <row r="479" spans="1:13" s="58" customFormat="1">
      <c r="A479" s="51"/>
      <c r="B479" s="51"/>
      <c r="C479" s="51"/>
      <c r="D479" s="51"/>
      <c r="E479" s="64"/>
      <c r="F479" s="65"/>
      <c r="G479" s="65"/>
      <c r="H479" s="65"/>
      <c r="I479" s="65"/>
      <c r="J479" s="65"/>
      <c r="K479" s="65"/>
      <c r="L479" s="65"/>
      <c r="M479" s="65"/>
    </row>
    <row r="480" spans="1:13" s="58" customFormat="1">
      <c r="A480" s="51"/>
      <c r="B480" s="51"/>
      <c r="C480" s="51"/>
      <c r="D480" s="51"/>
      <c r="E480" s="64"/>
      <c r="F480" s="65"/>
      <c r="G480" s="65"/>
      <c r="H480" s="65"/>
      <c r="I480" s="65"/>
      <c r="J480" s="65"/>
      <c r="K480" s="65"/>
      <c r="L480" s="65"/>
      <c r="M480" s="65"/>
    </row>
    <row r="481" spans="1:13" s="58" customFormat="1">
      <c r="A481" s="51"/>
      <c r="B481" s="51"/>
      <c r="C481" s="51"/>
      <c r="D481" s="51"/>
      <c r="E481" s="64"/>
      <c r="F481" s="65"/>
      <c r="G481" s="65"/>
      <c r="H481" s="65"/>
      <c r="I481" s="65"/>
      <c r="J481" s="65"/>
      <c r="K481" s="65"/>
      <c r="L481" s="65"/>
      <c r="M481" s="65"/>
    </row>
    <row r="482" spans="1:13" s="58" customFormat="1">
      <c r="A482" s="51"/>
      <c r="B482" s="51"/>
      <c r="C482" s="51"/>
      <c r="D482" s="51"/>
      <c r="E482" s="64"/>
      <c r="F482" s="65"/>
      <c r="G482" s="65"/>
      <c r="H482" s="65"/>
      <c r="I482" s="65"/>
      <c r="J482" s="65"/>
      <c r="K482" s="65"/>
      <c r="L482" s="65"/>
      <c r="M482" s="65"/>
    </row>
    <row r="483" spans="1:13" s="58" customFormat="1">
      <c r="A483" s="51"/>
      <c r="B483" s="51"/>
      <c r="C483" s="51"/>
      <c r="D483" s="51"/>
      <c r="E483" s="64"/>
      <c r="F483" s="65"/>
      <c r="G483" s="65"/>
      <c r="H483" s="65"/>
      <c r="I483" s="65"/>
      <c r="J483" s="65"/>
      <c r="K483" s="65"/>
      <c r="L483" s="65"/>
      <c r="M483" s="65"/>
    </row>
    <row r="484" spans="1:13" s="58" customFormat="1">
      <c r="A484" s="51"/>
      <c r="B484" s="51"/>
      <c r="C484" s="51"/>
      <c r="D484" s="51"/>
      <c r="E484" s="64"/>
      <c r="F484" s="65"/>
      <c r="G484" s="65"/>
      <c r="H484" s="65"/>
      <c r="I484" s="65"/>
      <c r="J484" s="65"/>
      <c r="K484" s="65"/>
      <c r="L484" s="65"/>
      <c r="M484" s="65"/>
    </row>
    <row r="485" spans="1:13" s="58" customFormat="1">
      <c r="A485" s="51"/>
      <c r="B485" s="51"/>
      <c r="C485" s="51"/>
      <c r="D485" s="51"/>
      <c r="E485" s="64"/>
      <c r="F485" s="65"/>
      <c r="G485" s="65"/>
      <c r="H485" s="65"/>
      <c r="I485" s="65"/>
      <c r="J485" s="65"/>
      <c r="K485" s="65"/>
      <c r="L485" s="65"/>
      <c r="M485" s="65"/>
    </row>
    <row r="486" spans="1:13" s="58" customFormat="1">
      <c r="A486" s="51"/>
      <c r="B486" s="51"/>
      <c r="C486" s="51"/>
      <c r="D486" s="51"/>
      <c r="E486" s="64"/>
      <c r="F486" s="65"/>
      <c r="G486" s="65"/>
      <c r="H486" s="65"/>
      <c r="I486" s="65"/>
      <c r="J486" s="65"/>
      <c r="K486" s="65"/>
      <c r="L486" s="65"/>
      <c r="M486" s="65"/>
    </row>
    <row r="487" spans="1:13" s="58" customFormat="1">
      <c r="A487" s="51"/>
      <c r="B487" s="51"/>
      <c r="C487" s="51"/>
      <c r="D487" s="51"/>
      <c r="E487" s="64"/>
      <c r="F487" s="65"/>
      <c r="G487" s="65"/>
      <c r="H487" s="65"/>
      <c r="I487" s="65"/>
      <c r="J487" s="65"/>
      <c r="K487" s="65"/>
      <c r="L487" s="65"/>
      <c r="M487" s="65"/>
    </row>
    <row r="488" spans="1:13" s="58" customFormat="1">
      <c r="A488" s="51"/>
      <c r="B488" s="51"/>
      <c r="C488" s="51"/>
      <c r="D488" s="51"/>
      <c r="E488" s="64"/>
      <c r="F488" s="65"/>
      <c r="G488" s="65"/>
      <c r="H488" s="65"/>
      <c r="I488" s="65"/>
      <c r="J488" s="65"/>
      <c r="K488" s="65"/>
      <c r="L488" s="65"/>
      <c r="M488" s="65"/>
    </row>
    <row r="489" spans="1:13" s="58" customFormat="1">
      <c r="A489" s="51"/>
      <c r="B489" s="51"/>
      <c r="C489" s="51"/>
      <c r="D489" s="51"/>
      <c r="E489" s="64"/>
      <c r="F489" s="65"/>
      <c r="G489" s="65"/>
      <c r="H489" s="65"/>
      <c r="I489" s="65"/>
      <c r="J489" s="65"/>
      <c r="K489" s="65"/>
      <c r="L489" s="65"/>
      <c r="M489" s="65"/>
    </row>
    <row r="490" spans="1:13" s="58" customFormat="1">
      <c r="A490" s="51"/>
      <c r="B490" s="51"/>
      <c r="C490" s="51"/>
      <c r="D490" s="51"/>
      <c r="E490" s="64"/>
      <c r="F490" s="65"/>
      <c r="G490" s="65"/>
      <c r="H490" s="65"/>
      <c r="I490" s="65"/>
      <c r="J490" s="65"/>
      <c r="K490" s="65"/>
      <c r="L490" s="65"/>
      <c r="M490" s="65"/>
    </row>
    <row r="491" spans="1:13" s="58" customFormat="1">
      <c r="A491" s="51"/>
      <c r="B491" s="51"/>
      <c r="C491" s="51"/>
      <c r="D491" s="51"/>
      <c r="E491" s="64"/>
      <c r="F491" s="65"/>
      <c r="G491" s="65"/>
      <c r="H491" s="65"/>
      <c r="I491" s="65"/>
      <c r="J491" s="65"/>
      <c r="K491" s="65"/>
      <c r="L491" s="65"/>
      <c r="M491" s="65"/>
    </row>
    <row r="492" spans="1:13" s="58" customFormat="1">
      <c r="A492" s="51"/>
      <c r="B492" s="51"/>
      <c r="C492" s="51"/>
      <c r="D492" s="51"/>
      <c r="E492" s="64"/>
      <c r="F492" s="65"/>
      <c r="G492" s="65"/>
      <c r="H492" s="65"/>
      <c r="I492" s="65"/>
      <c r="J492" s="65"/>
      <c r="K492" s="65"/>
      <c r="L492" s="65"/>
      <c r="M492" s="65"/>
    </row>
    <row r="493" spans="1:13" s="58" customFormat="1">
      <c r="A493" s="51"/>
      <c r="B493" s="51"/>
      <c r="C493" s="51"/>
      <c r="D493" s="51"/>
      <c r="E493" s="64"/>
      <c r="F493" s="65"/>
      <c r="G493" s="65"/>
      <c r="H493" s="65"/>
      <c r="I493" s="65"/>
      <c r="J493" s="65"/>
      <c r="K493" s="65"/>
      <c r="L493" s="65"/>
      <c r="M493" s="65"/>
    </row>
    <row r="494" spans="1:13" s="58" customFormat="1">
      <c r="A494" s="51"/>
      <c r="B494" s="51"/>
      <c r="C494" s="51"/>
      <c r="D494" s="51"/>
      <c r="E494" s="64"/>
      <c r="F494" s="65"/>
      <c r="G494" s="65"/>
      <c r="H494" s="65"/>
      <c r="I494" s="65"/>
      <c r="J494" s="65"/>
      <c r="K494" s="65"/>
      <c r="L494" s="65"/>
      <c r="M494" s="65"/>
    </row>
    <row r="495" spans="1:13" s="58" customFormat="1">
      <c r="A495" s="51"/>
      <c r="B495" s="51"/>
      <c r="C495" s="51"/>
      <c r="D495" s="51"/>
      <c r="E495" s="64"/>
      <c r="F495" s="65"/>
      <c r="G495" s="65"/>
      <c r="H495" s="65"/>
      <c r="I495" s="65"/>
      <c r="J495" s="65"/>
      <c r="K495" s="65"/>
      <c r="L495" s="65"/>
      <c r="M495" s="65"/>
    </row>
    <row r="496" spans="1:13" s="58" customFormat="1">
      <c r="A496" s="51"/>
      <c r="B496" s="51"/>
      <c r="C496" s="51"/>
      <c r="D496" s="51"/>
      <c r="E496" s="64"/>
      <c r="F496" s="65"/>
      <c r="G496" s="65"/>
      <c r="H496" s="65"/>
      <c r="I496" s="65"/>
      <c r="J496" s="65"/>
      <c r="K496" s="65"/>
      <c r="L496" s="65"/>
      <c r="M496" s="65"/>
    </row>
    <row r="497" spans="1:13" s="58" customFormat="1">
      <c r="A497" s="51"/>
      <c r="B497" s="51"/>
      <c r="C497" s="51"/>
      <c r="D497" s="51"/>
      <c r="E497" s="64"/>
      <c r="F497" s="65"/>
      <c r="G497" s="65"/>
      <c r="H497" s="65"/>
      <c r="I497" s="65"/>
      <c r="J497" s="65"/>
      <c r="K497" s="65"/>
      <c r="L497" s="65"/>
      <c r="M497" s="65"/>
    </row>
    <row r="498" spans="1:13" s="58" customFormat="1">
      <c r="A498" s="51"/>
      <c r="B498" s="51"/>
      <c r="C498" s="51"/>
      <c r="D498" s="51"/>
      <c r="E498" s="64"/>
      <c r="F498" s="65"/>
      <c r="G498" s="65"/>
      <c r="H498" s="65"/>
      <c r="I498" s="65"/>
      <c r="J498" s="65"/>
      <c r="K498" s="65"/>
      <c r="L498" s="65"/>
      <c r="M498" s="65"/>
    </row>
    <row r="499" spans="1:13" s="58" customFormat="1">
      <c r="A499" s="51"/>
      <c r="B499" s="51"/>
      <c r="C499" s="51"/>
      <c r="D499" s="51"/>
      <c r="E499" s="64"/>
      <c r="F499" s="65"/>
      <c r="G499" s="65"/>
      <c r="H499" s="65"/>
      <c r="I499" s="65"/>
      <c r="J499" s="65"/>
      <c r="K499" s="65"/>
      <c r="L499" s="65"/>
      <c r="M499" s="65"/>
    </row>
    <row r="500" spans="1:13" s="58" customFormat="1">
      <c r="A500" s="51"/>
      <c r="B500" s="51"/>
      <c r="C500" s="51"/>
      <c r="D500" s="51"/>
      <c r="E500" s="64"/>
      <c r="F500" s="65"/>
      <c r="G500" s="65"/>
      <c r="H500" s="65"/>
      <c r="I500" s="65"/>
      <c r="J500" s="65"/>
      <c r="K500" s="65"/>
      <c r="L500" s="65"/>
      <c r="M500" s="65"/>
    </row>
    <row r="501" spans="1:13" s="58" customFormat="1">
      <c r="A501" s="51"/>
      <c r="B501" s="51"/>
      <c r="C501" s="51"/>
      <c r="D501" s="51"/>
      <c r="E501" s="64"/>
      <c r="F501" s="65"/>
      <c r="G501" s="65"/>
      <c r="H501" s="65"/>
      <c r="I501" s="65"/>
      <c r="J501" s="65"/>
      <c r="K501" s="65"/>
      <c r="L501" s="65"/>
      <c r="M501" s="65"/>
    </row>
    <row r="502" spans="1:13" s="58" customFormat="1">
      <c r="A502" s="51"/>
      <c r="B502" s="51"/>
      <c r="C502" s="51"/>
      <c r="D502" s="51"/>
      <c r="E502" s="64"/>
      <c r="F502" s="65"/>
      <c r="G502" s="65"/>
      <c r="H502" s="65"/>
      <c r="I502" s="65"/>
      <c r="J502" s="65"/>
      <c r="K502" s="65"/>
      <c r="L502" s="65"/>
      <c r="M502" s="65"/>
    </row>
    <row r="503" spans="1:13" s="58" customFormat="1">
      <c r="A503" s="51"/>
      <c r="B503" s="51"/>
      <c r="C503" s="51"/>
      <c r="D503" s="51"/>
      <c r="E503" s="64"/>
      <c r="F503" s="65"/>
      <c r="G503" s="65"/>
      <c r="H503" s="65"/>
      <c r="I503" s="65"/>
      <c r="J503" s="65"/>
      <c r="K503" s="65"/>
      <c r="L503" s="65"/>
      <c r="M503" s="65"/>
    </row>
    <row r="504" spans="1:13" s="58" customFormat="1">
      <c r="A504" s="51"/>
      <c r="B504" s="51"/>
      <c r="C504" s="51"/>
      <c r="D504" s="51"/>
      <c r="E504" s="64"/>
      <c r="F504" s="65"/>
      <c r="G504" s="65"/>
      <c r="H504" s="65"/>
      <c r="I504" s="65"/>
      <c r="J504" s="65"/>
      <c r="K504" s="65"/>
      <c r="L504" s="65"/>
      <c r="M504" s="65"/>
    </row>
    <row r="505" spans="1:13" s="58" customFormat="1">
      <c r="A505" s="51"/>
      <c r="B505" s="51"/>
      <c r="C505" s="51"/>
      <c r="D505" s="51"/>
      <c r="E505" s="64"/>
      <c r="F505" s="65"/>
      <c r="G505" s="65"/>
      <c r="H505" s="65"/>
      <c r="I505" s="65"/>
      <c r="J505" s="65"/>
      <c r="K505" s="65"/>
      <c r="L505" s="65"/>
      <c r="M505" s="65"/>
    </row>
    <row r="506" spans="1:13" s="58" customFormat="1">
      <c r="A506" s="51"/>
      <c r="B506" s="51"/>
      <c r="C506" s="51"/>
      <c r="D506" s="51"/>
      <c r="E506" s="64"/>
      <c r="F506" s="65"/>
      <c r="G506" s="65"/>
      <c r="H506" s="65"/>
      <c r="I506" s="65"/>
      <c r="J506" s="65"/>
      <c r="K506" s="65"/>
      <c r="L506" s="65"/>
      <c r="M506" s="65"/>
    </row>
    <row r="507" spans="1:13" s="58" customFormat="1">
      <c r="A507" s="51"/>
      <c r="B507" s="51"/>
      <c r="C507" s="51"/>
      <c r="D507" s="51"/>
      <c r="E507" s="64"/>
      <c r="F507" s="65"/>
      <c r="G507" s="65"/>
      <c r="H507" s="65"/>
      <c r="I507" s="65"/>
      <c r="J507" s="65"/>
      <c r="K507" s="65"/>
      <c r="L507" s="65"/>
      <c r="M507" s="65"/>
    </row>
    <row r="508" spans="1:13" s="58" customFormat="1">
      <c r="A508" s="51"/>
      <c r="B508" s="51"/>
      <c r="C508" s="51"/>
      <c r="D508" s="51"/>
      <c r="E508" s="64"/>
      <c r="F508" s="65"/>
      <c r="G508" s="65"/>
      <c r="H508" s="65"/>
      <c r="I508" s="65"/>
      <c r="J508" s="65"/>
      <c r="K508" s="65"/>
      <c r="L508" s="65"/>
      <c r="M508" s="65"/>
    </row>
    <row r="509" spans="1:13" s="58" customFormat="1">
      <c r="A509" s="51"/>
      <c r="B509" s="51"/>
      <c r="C509" s="51"/>
      <c r="D509" s="51"/>
      <c r="E509" s="64"/>
      <c r="F509" s="65"/>
      <c r="G509" s="65"/>
      <c r="H509" s="65"/>
      <c r="I509" s="65"/>
      <c r="J509" s="65"/>
      <c r="K509" s="65"/>
      <c r="L509" s="65"/>
      <c r="M509" s="65"/>
    </row>
    <row r="510" spans="1:13" s="58" customFormat="1">
      <c r="A510" s="51"/>
      <c r="B510" s="51"/>
      <c r="C510" s="51"/>
      <c r="D510" s="51"/>
      <c r="E510" s="64"/>
      <c r="F510" s="65"/>
      <c r="G510" s="65"/>
      <c r="H510" s="65"/>
      <c r="I510" s="65"/>
      <c r="J510" s="65"/>
      <c r="K510" s="65"/>
      <c r="L510" s="65"/>
      <c r="M510" s="65"/>
    </row>
    <row r="511" spans="1:13" s="58" customFormat="1">
      <c r="A511" s="51"/>
      <c r="B511" s="51"/>
      <c r="C511" s="51"/>
      <c r="D511" s="51"/>
      <c r="E511" s="64"/>
      <c r="F511" s="65"/>
      <c r="G511" s="65"/>
      <c r="H511" s="65"/>
      <c r="I511" s="65"/>
      <c r="J511" s="65"/>
      <c r="K511" s="65"/>
      <c r="L511" s="65"/>
      <c r="M511" s="65"/>
    </row>
    <row r="512" spans="1:13" s="58" customFormat="1">
      <c r="A512" s="51"/>
      <c r="B512" s="51"/>
      <c r="C512" s="51"/>
      <c r="D512" s="51"/>
      <c r="E512" s="64"/>
      <c r="F512" s="65"/>
      <c r="G512" s="65"/>
      <c r="H512" s="65"/>
      <c r="I512" s="65"/>
      <c r="J512" s="65"/>
      <c r="K512" s="65"/>
      <c r="L512" s="65"/>
      <c r="M512" s="65"/>
    </row>
    <row r="513" spans="1:13" s="58" customFormat="1">
      <c r="A513" s="51"/>
      <c r="B513" s="51"/>
      <c r="C513" s="51"/>
      <c r="D513" s="51"/>
      <c r="E513" s="64"/>
      <c r="F513" s="65"/>
      <c r="G513" s="65"/>
      <c r="H513" s="65"/>
      <c r="I513" s="65"/>
      <c r="J513" s="65"/>
      <c r="K513" s="65"/>
      <c r="L513" s="65"/>
      <c r="M513" s="65"/>
    </row>
    <row r="514" spans="1:13" s="58" customFormat="1">
      <c r="A514" s="51"/>
      <c r="B514" s="51"/>
      <c r="C514" s="51"/>
      <c r="D514" s="51"/>
      <c r="E514" s="64"/>
      <c r="F514" s="65"/>
      <c r="G514" s="65"/>
      <c r="H514" s="65"/>
      <c r="I514" s="65"/>
      <c r="J514" s="65"/>
      <c r="K514" s="65"/>
      <c r="L514" s="65"/>
      <c r="M514" s="65"/>
    </row>
    <row r="515" spans="1:13" s="58" customFormat="1">
      <c r="A515" s="51"/>
      <c r="B515" s="51"/>
      <c r="C515" s="51"/>
      <c r="D515" s="51"/>
      <c r="E515" s="64"/>
      <c r="F515" s="65"/>
      <c r="G515" s="65"/>
      <c r="H515" s="65"/>
      <c r="I515" s="65"/>
      <c r="J515" s="65"/>
      <c r="K515" s="65"/>
      <c r="L515" s="65"/>
      <c r="M515" s="65"/>
    </row>
    <row r="516" spans="1:13" s="58" customFormat="1">
      <c r="A516" s="51"/>
      <c r="B516" s="51"/>
      <c r="C516" s="51"/>
      <c r="D516" s="51"/>
      <c r="E516" s="64"/>
      <c r="F516" s="65"/>
      <c r="G516" s="65"/>
      <c r="H516" s="65"/>
      <c r="I516" s="65"/>
      <c r="J516" s="65"/>
      <c r="K516" s="65"/>
      <c r="L516" s="65"/>
      <c r="M516" s="65"/>
    </row>
    <row r="517" spans="1:13" s="58" customFormat="1">
      <c r="A517" s="51"/>
      <c r="B517" s="51"/>
      <c r="C517" s="51"/>
      <c r="D517" s="51"/>
      <c r="E517" s="64"/>
      <c r="F517" s="65"/>
      <c r="G517" s="65"/>
      <c r="H517" s="65"/>
      <c r="I517" s="65"/>
      <c r="J517" s="65"/>
      <c r="K517" s="65"/>
      <c r="L517" s="65"/>
      <c r="M517" s="65"/>
    </row>
    <row r="518" spans="1:13" s="58" customFormat="1">
      <c r="A518" s="51"/>
      <c r="B518" s="51"/>
      <c r="C518" s="51"/>
      <c r="D518" s="51"/>
      <c r="E518" s="64"/>
      <c r="F518" s="65"/>
      <c r="G518" s="65"/>
      <c r="H518" s="65"/>
      <c r="I518" s="65"/>
      <c r="J518" s="65"/>
      <c r="K518" s="65"/>
      <c r="L518" s="65"/>
      <c r="M518" s="65"/>
    </row>
    <row r="519" spans="1:13" s="58" customFormat="1">
      <c r="A519" s="51"/>
      <c r="B519" s="51"/>
      <c r="C519" s="51"/>
      <c r="D519" s="51"/>
      <c r="E519" s="64"/>
      <c r="F519" s="65"/>
      <c r="G519" s="65"/>
      <c r="H519" s="65"/>
      <c r="I519" s="65"/>
      <c r="J519" s="65"/>
      <c r="K519" s="65"/>
      <c r="L519" s="65"/>
      <c r="M519" s="65"/>
    </row>
    <row r="520" spans="1:13" s="58" customFormat="1">
      <c r="A520" s="51"/>
      <c r="B520" s="51"/>
      <c r="C520" s="51"/>
      <c r="D520" s="51"/>
      <c r="E520" s="64"/>
      <c r="F520" s="65"/>
      <c r="G520" s="65"/>
      <c r="H520" s="65"/>
      <c r="I520" s="65"/>
      <c r="J520" s="65"/>
      <c r="K520" s="65"/>
      <c r="L520" s="65"/>
      <c r="M520" s="65"/>
    </row>
    <row r="521" spans="1:13" s="58" customFormat="1">
      <c r="A521" s="51"/>
      <c r="B521" s="51"/>
      <c r="C521" s="51"/>
      <c r="D521" s="51"/>
      <c r="E521" s="64"/>
      <c r="F521" s="65"/>
      <c r="G521" s="65"/>
      <c r="H521" s="65"/>
      <c r="I521" s="65"/>
      <c r="J521" s="65"/>
      <c r="K521" s="65"/>
      <c r="L521" s="65"/>
      <c r="M521" s="65"/>
    </row>
    <row r="522" spans="1:13" s="58" customFormat="1">
      <c r="A522" s="51"/>
      <c r="B522" s="51"/>
      <c r="C522" s="51"/>
      <c r="D522" s="51"/>
      <c r="E522" s="64"/>
      <c r="F522" s="65"/>
      <c r="G522" s="65"/>
      <c r="H522" s="65"/>
      <c r="I522" s="65"/>
      <c r="J522" s="65"/>
      <c r="K522" s="65"/>
      <c r="L522" s="65"/>
      <c r="M522" s="65"/>
    </row>
    <row r="523" spans="1:13" s="58" customFormat="1">
      <c r="A523" s="51"/>
      <c r="B523" s="51"/>
      <c r="C523" s="51"/>
      <c r="D523" s="51"/>
      <c r="E523" s="64"/>
      <c r="F523" s="65"/>
      <c r="G523" s="65"/>
      <c r="H523" s="65"/>
      <c r="I523" s="65"/>
      <c r="J523" s="65"/>
      <c r="K523" s="65"/>
      <c r="L523" s="65"/>
      <c r="M523" s="65"/>
    </row>
    <row r="524" spans="1:13" s="58" customFormat="1">
      <c r="A524" s="51"/>
      <c r="B524" s="51"/>
      <c r="C524" s="51"/>
      <c r="D524" s="51"/>
      <c r="E524" s="64"/>
      <c r="F524" s="65"/>
      <c r="G524" s="65"/>
      <c r="H524" s="65"/>
      <c r="I524" s="65"/>
      <c r="J524" s="65"/>
      <c r="K524" s="65"/>
      <c r="L524" s="65"/>
      <c r="M524" s="65"/>
    </row>
    <row r="525" spans="1:13" s="58" customFormat="1">
      <c r="A525" s="51"/>
      <c r="B525" s="51"/>
      <c r="C525" s="51"/>
      <c r="D525" s="51"/>
      <c r="E525" s="64"/>
      <c r="F525" s="65"/>
      <c r="G525" s="65"/>
      <c r="H525" s="65"/>
      <c r="I525" s="65"/>
      <c r="J525" s="65"/>
      <c r="K525" s="65"/>
      <c r="L525" s="65"/>
      <c r="M525" s="65"/>
    </row>
    <row r="526" spans="1:13" s="58" customFormat="1">
      <c r="A526" s="51"/>
      <c r="B526" s="51"/>
      <c r="C526" s="51"/>
      <c r="D526" s="51"/>
      <c r="E526" s="64"/>
      <c r="F526" s="65"/>
      <c r="G526" s="65"/>
      <c r="H526" s="65"/>
      <c r="I526" s="65"/>
      <c r="J526" s="65"/>
      <c r="K526" s="65"/>
      <c r="L526" s="65"/>
      <c r="M526" s="65"/>
    </row>
    <row r="527" spans="1:13" s="58" customFormat="1">
      <c r="A527" s="51"/>
      <c r="B527" s="51"/>
      <c r="C527" s="51"/>
      <c r="D527" s="51"/>
      <c r="E527" s="64"/>
      <c r="F527" s="65"/>
      <c r="G527" s="65"/>
      <c r="H527" s="65"/>
      <c r="I527" s="65"/>
      <c r="J527" s="65"/>
      <c r="K527" s="65"/>
      <c r="L527" s="65"/>
      <c r="M527" s="65"/>
    </row>
    <row r="528" spans="1:13" s="58" customFormat="1">
      <c r="A528" s="51"/>
      <c r="B528" s="51"/>
      <c r="C528" s="51"/>
      <c r="D528" s="51"/>
      <c r="E528" s="64"/>
      <c r="F528" s="65"/>
      <c r="G528" s="65"/>
      <c r="H528" s="65"/>
      <c r="I528" s="65"/>
      <c r="J528" s="65"/>
      <c r="K528" s="65"/>
      <c r="L528" s="65"/>
      <c r="M528" s="65"/>
    </row>
    <row r="529" spans="1:13" s="58" customFormat="1">
      <c r="A529" s="51"/>
      <c r="B529" s="51"/>
      <c r="C529" s="51"/>
      <c r="D529" s="51"/>
      <c r="E529" s="64"/>
      <c r="F529" s="65"/>
      <c r="G529" s="65"/>
      <c r="H529" s="65"/>
      <c r="I529" s="65"/>
      <c r="J529" s="65"/>
      <c r="K529" s="65"/>
      <c r="L529" s="65"/>
      <c r="M529" s="65"/>
    </row>
    <row r="530" spans="1:13" s="58" customFormat="1">
      <c r="A530" s="51"/>
      <c r="B530" s="51"/>
      <c r="C530" s="51"/>
      <c r="D530" s="51"/>
      <c r="E530" s="64"/>
      <c r="F530" s="65"/>
      <c r="G530" s="65"/>
      <c r="H530" s="65"/>
      <c r="I530" s="65"/>
      <c r="J530" s="65"/>
      <c r="K530" s="65"/>
      <c r="L530" s="65"/>
      <c r="M530" s="65"/>
    </row>
    <row r="531" spans="1:13" s="58" customFormat="1">
      <c r="A531" s="51"/>
      <c r="B531" s="51"/>
      <c r="C531" s="51"/>
      <c r="D531" s="51"/>
      <c r="E531" s="64"/>
      <c r="F531" s="65"/>
      <c r="G531" s="65"/>
      <c r="H531" s="65"/>
      <c r="I531" s="65"/>
      <c r="J531" s="65"/>
      <c r="K531" s="65"/>
      <c r="L531" s="65"/>
      <c r="M531" s="65"/>
    </row>
    <row r="532" spans="1:13" s="58" customFormat="1">
      <c r="A532" s="51"/>
      <c r="B532" s="51"/>
      <c r="C532" s="51"/>
      <c r="D532" s="51"/>
      <c r="E532" s="64"/>
      <c r="F532" s="65"/>
      <c r="G532" s="65"/>
      <c r="H532" s="65"/>
      <c r="I532" s="65"/>
      <c r="J532" s="65"/>
      <c r="K532" s="65"/>
      <c r="L532" s="65"/>
      <c r="M532" s="65"/>
    </row>
    <row r="533" spans="1:13" s="58" customFormat="1">
      <c r="A533" s="51"/>
      <c r="B533" s="51"/>
      <c r="C533" s="51"/>
      <c r="D533" s="51"/>
      <c r="E533" s="64"/>
      <c r="F533" s="65"/>
      <c r="G533" s="65"/>
      <c r="H533" s="65"/>
      <c r="I533" s="65"/>
      <c r="J533" s="65"/>
      <c r="K533" s="65"/>
      <c r="L533" s="65"/>
      <c r="M533" s="65"/>
    </row>
    <row r="534" spans="1:13" s="58" customFormat="1">
      <c r="A534" s="51"/>
      <c r="B534" s="51"/>
      <c r="C534" s="51"/>
      <c r="D534" s="51"/>
      <c r="E534" s="64"/>
      <c r="F534" s="65"/>
      <c r="G534" s="65"/>
      <c r="H534" s="65"/>
      <c r="I534" s="65"/>
      <c r="J534" s="65"/>
      <c r="K534" s="65"/>
      <c r="L534" s="65"/>
      <c r="M534" s="65"/>
    </row>
    <row r="535" spans="1:13" s="58" customFormat="1">
      <c r="A535" s="51"/>
      <c r="B535" s="51"/>
      <c r="C535" s="51"/>
      <c r="D535" s="51"/>
      <c r="E535" s="64"/>
      <c r="F535" s="65"/>
      <c r="G535" s="65"/>
      <c r="H535" s="65"/>
      <c r="I535" s="65"/>
      <c r="J535" s="65"/>
      <c r="K535" s="65"/>
      <c r="L535" s="65"/>
      <c r="M535" s="65"/>
    </row>
    <row r="536" spans="1:13" s="58" customFormat="1">
      <c r="A536" s="51"/>
      <c r="B536" s="51"/>
      <c r="C536" s="51"/>
      <c r="D536" s="51"/>
      <c r="E536" s="64"/>
      <c r="F536" s="65"/>
      <c r="G536" s="65"/>
      <c r="H536" s="65"/>
      <c r="I536" s="65"/>
      <c r="J536" s="65"/>
      <c r="K536" s="65"/>
      <c r="L536" s="65"/>
      <c r="M536" s="65"/>
    </row>
    <row r="537" spans="1:13" s="58" customFormat="1">
      <c r="A537" s="51"/>
      <c r="B537" s="51"/>
      <c r="C537" s="51"/>
      <c r="D537" s="51"/>
      <c r="E537" s="64"/>
      <c r="F537" s="65"/>
      <c r="G537" s="65"/>
      <c r="H537" s="65"/>
      <c r="I537" s="65"/>
      <c r="J537" s="65"/>
      <c r="K537" s="65"/>
      <c r="L537" s="65"/>
      <c r="M537" s="65"/>
    </row>
    <row r="538" spans="1:13" s="58" customFormat="1">
      <c r="A538" s="51"/>
      <c r="B538" s="51"/>
      <c r="C538" s="51"/>
      <c r="D538" s="51"/>
      <c r="E538" s="64"/>
      <c r="F538" s="65"/>
      <c r="G538" s="65"/>
      <c r="H538" s="65"/>
      <c r="I538" s="65"/>
      <c r="J538" s="65"/>
      <c r="K538" s="65"/>
      <c r="L538" s="65"/>
      <c r="M538" s="65"/>
    </row>
    <row r="539" spans="1:13" s="58" customFormat="1">
      <c r="A539" s="51"/>
      <c r="B539" s="51"/>
      <c r="C539" s="51"/>
      <c r="D539" s="51"/>
      <c r="E539" s="64"/>
      <c r="F539" s="65"/>
      <c r="G539" s="65"/>
      <c r="H539" s="65"/>
      <c r="I539" s="65"/>
      <c r="J539" s="65"/>
      <c r="K539" s="65"/>
      <c r="L539" s="65"/>
      <c r="M539" s="65"/>
    </row>
    <row r="540" spans="1:13" s="58" customFormat="1">
      <c r="A540" s="51"/>
      <c r="B540" s="51"/>
      <c r="C540" s="51"/>
      <c r="D540" s="51"/>
      <c r="E540" s="64"/>
      <c r="F540" s="65"/>
      <c r="G540" s="65"/>
      <c r="H540" s="65"/>
      <c r="I540" s="65"/>
      <c r="J540" s="65"/>
      <c r="K540" s="65"/>
      <c r="L540" s="65"/>
      <c r="M540" s="65"/>
    </row>
    <row r="541" spans="1:13" s="58" customFormat="1">
      <c r="A541" s="51"/>
      <c r="B541" s="51"/>
      <c r="C541" s="51"/>
      <c r="D541" s="51"/>
      <c r="E541" s="64"/>
      <c r="F541" s="65"/>
      <c r="G541" s="65"/>
      <c r="H541" s="65"/>
      <c r="I541" s="65"/>
      <c r="J541" s="65"/>
      <c r="K541" s="65"/>
      <c r="L541" s="65"/>
      <c r="M541" s="65"/>
    </row>
    <row r="542" spans="1:13" s="58" customFormat="1">
      <c r="A542" s="51"/>
      <c r="B542" s="51"/>
      <c r="C542" s="51"/>
      <c r="D542" s="51"/>
      <c r="E542" s="64"/>
      <c r="F542" s="65"/>
      <c r="G542" s="65"/>
      <c r="H542" s="65"/>
      <c r="I542" s="65"/>
      <c r="J542" s="65"/>
      <c r="K542" s="65"/>
      <c r="L542" s="65"/>
      <c r="M542" s="65"/>
    </row>
    <row r="543" spans="1:13" s="58" customFormat="1">
      <c r="A543" s="51"/>
      <c r="B543" s="51"/>
      <c r="C543" s="51"/>
      <c r="D543" s="51"/>
      <c r="E543" s="64"/>
      <c r="F543" s="65"/>
      <c r="G543" s="65"/>
      <c r="H543" s="65"/>
      <c r="I543" s="65"/>
      <c r="J543" s="65"/>
      <c r="K543" s="65"/>
      <c r="L543" s="65"/>
      <c r="M543" s="65"/>
    </row>
    <row r="544" spans="1:13" s="58" customFormat="1">
      <c r="A544" s="51"/>
      <c r="B544" s="51"/>
      <c r="C544" s="51"/>
      <c r="D544" s="51"/>
      <c r="E544" s="64"/>
      <c r="F544" s="65"/>
      <c r="G544" s="65"/>
      <c r="H544" s="65"/>
      <c r="I544" s="65"/>
      <c r="J544" s="65"/>
      <c r="K544" s="65"/>
      <c r="L544" s="65"/>
      <c r="M544" s="65"/>
    </row>
    <row r="545" spans="1:13" s="58" customFormat="1">
      <c r="A545" s="51"/>
      <c r="B545" s="51"/>
      <c r="C545" s="51"/>
      <c r="D545" s="51"/>
      <c r="E545" s="64"/>
      <c r="F545" s="65"/>
      <c r="G545" s="65"/>
      <c r="H545" s="65"/>
      <c r="I545" s="65"/>
      <c r="J545" s="65"/>
      <c r="K545" s="65"/>
      <c r="L545" s="65"/>
      <c r="M545" s="65"/>
    </row>
    <row r="546" spans="1:13" s="58" customFormat="1">
      <c r="A546" s="51"/>
      <c r="B546" s="51"/>
      <c r="C546" s="51"/>
      <c r="D546" s="51"/>
      <c r="E546" s="64"/>
      <c r="F546" s="65"/>
      <c r="G546" s="65"/>
      <c r="H546" s="65"/>
      <c r="I546" s="65"/>
      <c r="J546" s="65"/>
      <c r="K546" s="65"/>
      <c r="L546" s="65"/>
      <c r="M546" s="65"/>
    </row>
    <row r="547" spans="1:13" s="58" customFormat="1">
      <c r="A547" s="51"/>
      <c r="B547" s="51"/>
      <c r="C547" s="51"/>
      <c r="D547" s="51"/>
      <c r="E547" s="64"/>
      <c r="F547" s="65"/>
      <c r="G547" s="65"/>
      <c r="H547" s="65"/>
      <c r="I547" s="65"/>
      <c r="J547" s="65"/>
      <c r="K547" s="65"/>
      <c r="L547" s="65"/>
      <c r="M547" s="65"/>
    </row>
    <row r="548" spans="1:13" s="58" customFormat="1">
      <c r="A548" s="51"/>
      <c r="B548" s="51"/>
      <c r="C548" s="51"/>
      <c r="D548" s="51"/>
      <c r="E548" s="64"/>
      <c r="F548" s="65"/>
      <c r="G548" s="65"/>
      <c r="H548" s="65"/>
      <c r="I548" s="65"/>
      <c r="J548" s="65"/>
      <c r="K548" s="65"/>
      <c r="L548" s="65"/>
      <c r="M548" s="65"/>
    </row>
    <row r="549" spans="1:13" s="58" customFormat="1">
      <c r="A549" s="51"/>
      <c r="B549" s="51"/>
      <c r="C549" s="51"/>
      <c r="D549" s="51"/>
      <c r="E549" s="64"/>
      <c r="F549" s="65"/>
      <c r="G549" s="65"/>
      <c r="H549" s="65"/>
      <c r="I549" s="65"/>
      <c r="J549" s="65"/>
      <c r="K549" s="65"/>
      <c r="L549" s="65"/>
      <c r="M549" s="65"/>
    </row>
    <row r="550" spans="1:13" s="58" customFormat="1">
      <c r="A550" s="51"/>
      <c r="B550" s="51"/>
      <c r="C550" s="51"/>
      <c r="D550" s="51"/>
      <c r="E550" s="64"/>
      <c r="F550" s="65"/>
      <c r="G550" s="65"/>
      <c r="H550" s="65"/>
      <c r="I550" s="65"/>
      <c r="J550" s="65"/>
      <c r="K550" s="65"/>
      <c r="L550" s="65"/>
      <c r="M550" s="65"/>
    </row>
    <row r="551" spans="1:13" s="58" customFormat="1">
      <c r="A551" s="51"/>
      <c r="B551" s="51"/>
      <c r="C551" s="51"/>
      <c r="D551" s="51"/>
      <c r="E551" s="64"/>
      <c r="F551" s="65"/>
      <c r="G551" s="65"/>
      <c r="H551" s="65"/>
      <c r="I551" s="65"/>
      <c r="J551" s="65"/>
      <c r="K551" s="65"/>
      <c r="L551" s="65"/>
      <c r="M551" s="65"/>
    </row>
    <row r="552" spans="1:13" s="58" customFormat="1">
      <c r="A552" s="51"/>
      <c r="B552" s="51"/>
      <c r="C552" s="51"/>
      <c r="D552" s="51"/>
      <c r="E552" s="64"/>
      <c r="F552" s="65"/>
      <c r="G552" s="65"/>
      <c r="H552" s="65"/>
      <c r="I552" s="65"/>
      <c r="J552" s="65"/>
      <c r="K552" s="65"/>
      <c r="L552" s="65"/>
      <c r="M552" s="65"/>
    </row>
    <row r="553" spans="1:13" s="58" customFormat="1">
      <c r="A553" s="51"/>
      <c r="B553" s="51"/>
      <c r="C553" s="51"/>
      <c r="D553" s="51"/>
      <c r="E553" s="64"/>
      <c r="F553" s="65"/>
      <c r="G553" s="65"/>
      <c r="H553" s="65"/>
      <c r="I553" s="65"/>
      <c r="J553" s="65"/>
      <c r="K553" s="65"/>
      <c r="L553" s="65"/>
      <c r="M553" s="65"/>
    </row>
    <row r="554" spans="1:13" s="58" customFormat="1">
      <c r="A554" s="51"/>
      <c r="B554" s="51"/>
      <c r="C554" s="51"/>
      <c r="D554" s="51"/>
      <c r="E554" s="64"/>
      <c r="F554" s="65"/>
      <c r="G554" s="65"/>
      <c r="H554" s="65"/>
      <c r="I554" s="65"/>
      <c r="J554" s="65"/>
      <c r="K554" s="65"/>
      <c r="L554" s="65"/>
      <c r="M554" s="65"/>
    </row>
    <row r="555" spans="1:13" s="58" customFormat="1">
      <c r="A555" s="51"/>
      <c r="B555" s="51"/>
      <c r="C555" s="51"/>
      <c r="D555" s="51"/>
      <c r="E555" s="64"/>
      <c r="F555" s="65"/>
      <c r="G555" s="65"/>
      <c r="H555" s="65"/>
      <c r="I555" s="65"/>
      <c r="J555" s="65"/>
      <c r="K555" s="65"/>
      <c r="L555" s="65"/>
      <c r="M555" s="65"/>
    </row>
    <row r="556" spans="1:13" s="58" customFormat="1">
      <c r="A556" s="51"/>
      <c r="B556" s="51"/>
      <c r="C556" s="51"/>
      <c r="D556" s="51"/>
      <c r="E556" s="64"/>
      <c r="F556" s="65"/>
      <c r="G556" s="65"/>
      <c r="H556" s="65"/>
      <c r="I556" s="65"/>
      <c r="J556" s="65"/>
      <c r="K556" s="65"/>
      <c r="L556" s="65"/>
      <c r="M556" s="65"/>
    </row>
    <row r="557" spans="1:13" s="58" customFormat="1">
      <c r="A557" s="51"/>
      <c r="B557" s="51"/>
      <c r="C557" s="51"/>
      <c r="D557" s="51"/>
      <c r="E557" s="64"/>
      <c r="F557" s="65"/>
      <c r="G557" s="65"/>
      <c r="H557" s="65"/>
      <c r="I557" s="65"/>
      <c r="J557" s="65"/>
      <c r="K557" s="65"/>
      <c r="L557" s="65"/>
      <c r="M557" s="65"/>
    </row>
    <row r="558" spans="1:13" s="58" customFormat="1">
      <c r="A558" s="51"/>
      <c r="B558" s="51"/>
      <c r="C558" s="51"/>
      <c r="D558" s="51"/>
      <c r="E558" s="64"/>
      <c r="F558" s="65"/>
      <c r="G558" s="65"/>
      <c r="H558" s="65"/>
      <c r="I558" s="65"/>
      <c r="J558" s="65"/>
      <c r="K558" s="65"/>
      <c r="L558" s="65"/>
      <c r="M558" s="65"/>
    </row>
    <row r="559" spans="1:13" s="58" customFormat="1">
      <c r="A559" s="51"/>
      <c r="B559" s="51"/>
      <c r="C559" s="51"/>
      <c r="D559" s="51"/>
      <c r="E559" s="64"/>
      <c r="F559" s="65"/>
      <c r="G559" s="65"/>
      <c r="H559" s="65"/>
      <c r="I559" s="65"/>
      <c r="J559" s="65"/>
      <c r="K559" s="65"/>
      <c r="L559" s="65"/>
      <c r="M559" s="65"/>
    </row>
    <row r="560" spans="1:13" s="58" customFormat="1">
      <c r="A560" s="51"/>
      <c r="B560" s="51"/>
      <c r="C560" s="51"/>
      <c r="D560" s="51"/>
      <c r="E560" s="64"/>
      <c r="F560" s="65"/>
      <c r="G560" s="65"/>
      <c r="H560" s="65"/>
      <c r="I560" s="65"/>
      <c r="J560" s="65"/>
      <c r="K560" s="65"/>
      <c r="L560" s="65"/>
      <c r="M560" s="65"/>
    </row>
    <row r="561" spans="1:13" s="58" customFormat="1">
      <c r="A561" s="51"/>
      <c r="B561" s="51"/>
      <c r="C561" s="51"/>
      <c r="D561" s="51"/>
      <c r="E561" s="64"/>
      <c r="F561" s="65"/>
      <c r="G561" s="65"/>
      <c r="H561" s="65"/>
      <c r="I561" s="65"/>
      <c r="J561" s="65"/>
      <c r="K561" s="65"/>
      <c r="L561" s="65"/>
      <c r="M561" s="65"/>
    </row>
    <row r="562" spans="1:13" s="58" customFormat="1">
      <c r="A562" s="51"/>
      <c r="B562" s="51"/>
      <c r="C562" s="51"/>
      <c r="D562" s="51"/>
      <c r="E562" s="64"/>
      <c r="F562" s="65"/>
      <c r="G562" s="65"/>
      <c r="H562" s="65"/>
      <c r="I562" s="65"/>
      <c r="J562" s="65"/>
      <c r="K562" s="65"/>
      <c r="L562" s="65"/>
      <c r="M562" s="65"/>
    </row>
    <row r="563" spans="1:13" s="58" customFormat="1">
      <c r="A563" s="51"/>
      <c r="B563" s="51"/>
      <c r="C563" s="51"/>
      <c r="D563" s="51"/>
      <c r="E563" s="64"/>
      <c r="F563" s="65"/>
      <c r="G563" s="65"/>
      <c r="H563" s="65"/>
      <c r="I563" s="65"/>
      <c r="J563" s="65"/>
      <c r="K563" s="65"/>
      <c r="L563" s="65"/>
      <c r="M563" s="65"/>
    </row>
    <row r="564" spans="1:13" s="58" customFormat="1">
      <c r="A564" s="51"/>
      <c r="B564" s="51"/>
      <c r="C564" s="51"/>
      <c r="D564" s="51"/>
      <c r="E564" s="64"/>
      <c r="F564" s="65"/>
      <c r="G564" s="65"/>
      <c r="H564" s="65"/>
      <c r="I564" s="65"/>
      <c r="J564" s="65"/>
      <c r="K564" s="65"/>
      <c r="L564" s="65"/>
      <c r="M564" s="65"/>
    </row>
    <row r="565" spans="1:13" s="58" customFormat="1">
      <c r="A565" s="51"/>
      <c r="B565" s="51"/>
      <c r="C565" s="51"/>
      <c r="D565" s="51"/>
      <c r="E565" s="64"/>
      <c r="F565" s="65"/>
      <c r="G565" s="65"/>
      <c r="H565" s="65"/>
      <c r="I565" s="65"/>
      <c r="J565" s="65"/>
      <c r="K565" s="65"/>
      <c r="L565" s="65"/>
      <c r="M565" s="65"/>
    </row>
    <row r="566" spans="1:13" s="58" customFormat="1">
      <c r="A566" s="51"/>
      <c r="B566" s="51"/>
      <c r="C566" s="51"/>
      <c r="D566" s="51"/>
      <c r="E566" s="64"/>
      <c r="F566" s="65"/>
      <c r="G566" s="65"/>
      <c r="H566" s="65"/>
      <c r="I566" s="65"/>
      <c r="J566" s="65"/>
      <c r="K566" s="65"/>
      <c r="L566" s="65"/>
      <c r="M566" s="65"/>
    </row>
    <row r="567" spans="1:13" s="58" customFormat="1">
      <c r="A567" s="51"/>
      <c r="B567" s="51"/>
      <c r="C567" s="51"/>
      <c r="D567" s="51"/>
      <c r="E567" s="64"/>
      <c r="F567" s="65"/>
      <c r="G567" s="65"/>
      <c r="H567" s="65"/>
      <c r="I567" s="65"/>
      <c r="J567" s="65"/>
      <c r="K567" s="65"/>
      <c r="L567" s="65"/>
      <c r="M567" s="65"/>
    </row>
    <row r="568" spans="1:13" s="58" customFormat="1">
      <c r="A568" s="51"/>
      <c r="B568" s="51"/>
      <c r="C568" s="51"/>
      <c r="D568" s="51"/>
      <c r="E568" s="64"/>
      <c r="F568" s="65"/>
      <c r="G568" s="65"/>
      <c r="H568" s="65"/>
      <c r="I568" s="65"/>
      <c r="J568" s="65"/>
      <c r="K568" s="65"/>
      <c r="L568" s="65"/>
      <c r="M568" s="65"/>
    </row>
    <row r="569" spans="1:13" s="58" customFormat="1">
      <c r="A569" s="51"/>
      <c r="B569" s="51"/>
      <c r="C569" s="51"/>
      <c r="D569" s="51"/>
      <c r="E569" s="64"/>
      <c r="F569" s="65"/>
      <c r="G569" s="65"/>
      <c r="H569" s="65"/>
      <c r="I569" s="65"/>
      <c r="J569" s="65"/>
      <c r="K569" s="65"/>
      <c r="L569" s="65"/>
      <c r="M569" s="65"/>
    </row>
    <row r="570" spans="1:13" s="58" customFormat="1">
      <c r="A570" s="51"/>
      <c r="B570" s="51"/>
      <c r="C570" s="51"/>
      <c r="D570" s="51"/>
      <c r="E570" s="64"/>
      <c r="F570" s="65"/>
      <c r="G570" s="65"/>
      <c r="H570" s="65"/>
      <c r="I570" s="65"/>
      <c r="J570" s="65"/>
      <c r="K570" s="65"/>
      <c r="L570" s="65"/>
      <c r="M570" s="65"/>
    </row>
    <row r="571" spans="1:13" s="58" customFormat="1">
      <c r="A571" s="51"/>
      <c r="B571" s="51"/>
      <c r="C571" s="51"/>
      <c r="D571" s="51"/>
      <c r="E571" s="64"/>
      <c r="F571" s="65"/>
      <c r="G571" s="65"/>
      <c r="H571" s="65"/>
      <c r="I571" s="65"/>
      <c r="J571" s="65"/>
      <c r="K571" s="65"/>
      <c r="L571" s="65"/>
      <c r="M571" s="65"/>
    </row>
    <row r="572" spans="1:13" s="58" customFormat="1">
      <c r="A572" s="51"/>
      <c r="B572" s="51"/>
      <c r="C572" s="51"/>
      <c r="D572" s="51"/>
      <c r="E572" s="64"/>
      <c r="F572" s="65"/>
      <c r="G572" s="65"/>
      <c r="H572" s="65"/>
      <c r="I572" s="65"/>
      <c r="J572" s="65"/>
      <c r="K572" s="65"/>
      <c r="L572" s="65"/>
      <c r="M572" s="65"/>
    </row>
    <row r="573" spans="1:13" s="58" customFormat="1">
      <c r="A573" s="51"/>
      <c r="B573" s="51"/>
      <c r="C573" s="51"/>
      <c r="D573" s="51"/>
      <c r="E573" s="64"/>
      <c r="F573" s="65"/>
      <c r="G573" s="65"/>
      <c r="H573" s="65"/>
      <c r="I573" s="65"/>
      <c r="J573" s="65"/>
      <c r="K573" s="65"/>
      <c r="L573" s="65"/>
      <c r="M573" s="65"/>
    </row>
    <row r="574" spans="1:13" s="58" customFormat="1">
      <c r="A574" s="51"/>
      <c r="B574" s="51"/>
      <c r="C574" s="51"/>
      <c r="D574" s="51"/>
      <c r="E574" s="64"/>
      <c r="F574" s="65"/>
      <c r="G574" s="65"/>
      <c r="H574" s="65"/>
      <c r="I574" s="65"/>
      <c r="J574" s="65"/>
      <c r="K574" s="65"/>
      <c r="L574" s="65"/>
      <c r="M574" s="65"/>
    </row>
    <row r="575" spans="1:13" s="58" customFormat="1">
      <c r="A575" s="51"/>
      <c r="B575" s="51"/>
      <c r="C575" s="51"/>
      <c r="D575" s="51"/>
      <c r="E575" s="64"/>
      <c r="F575" s="65"/>
      <c r="G575" s="65"/>
      <c r="H575" s="65"/>
      <c r="I575" s="65"/>
      <c r="J575" s="65"/>
      <c r="K575" s="65"/>
      <c r="L575" s="65"/>
      <c r="M575" s="65"/>
    </row>
    <row r="576" spans="1:13" s="58" customFormat="1">
      <c r="A576" s="51"/>
      <c r="B576" s="51"/>
      <c r="C576" s="51"/>
      <c r="D576" s="51"/>
      <c r="E576" s="64"/>
      <c r="F576" s="65"/>
      <c r="G576" s="65"/>
      <c r="H576" s="65"/>
      <c r="I576" s="65"/>
      <c r="J576" s="65"/>
      <c r="K576" s="65"/>
      <c r="L576" s="65"/>
      <c r="M576" s="65"/>
    </row>
    <row r="577" spans="1:13" s="58" customFormat="1">
      <c r="A577" s="51"/>
      <c r="B577" s="51"/>
      <c r="C577" s="51"/>
      <c r="D577" s="51"/>
      <c r="E577" s="64"/>
      <c r="F577" s="65"/>
      <c r="G577" s="65"/>
      <c r="H577" s="65"/>
      <c r="I577" s="65"/>
      <c r="J577" s="65"/>
      <c r="K577" s="65"/>
      <c r="L577" s="65"/>
      <c r="M577" s="65"/>
    </row>
    <row r="578" spans="1:13" s="58" customFormat="1">
      <c r="A578" s="51"/>
      <c r="B578" s="51"/>
      <c r="C578" s="51"/>
      <c r="D578" s="51"/>
      <c r="E578" s="64"/>
      <c r="F578" s="65"/>
      <c r="G578" s="65"/>
      <c r="H578" s="65"/>
      <c r="I578" s="65"/>
      <c r="J578" s="65"/>
      <c r="K578" s="65"/>
      <c r="L578" s="65"/>
      <c r="M578" s="65"/>
    </row>
    <row r="579" spans="1:13" s="58" customFormat="1">
      <c r="A579" s="51"/>
      <c r="B579" s="51"/>
      <c r="C579" s="51"/>
      <c r="D579" s="51"/>
      <c r="E579" s="64"/>
      <c r="F579" s="65"/>
      <c r="G579" s="65"/>
      <c r="H579" s="65"/>
      <c r="I579" s="65"/>
      <c r="J579" s="65"/>
      <c r="K579" s="65"/>
      <c r="L579" s="65"/>
      <c r="M579" s="65"/>
    </row>
    <row r="580" spans="1:13" s="58" customFormat="1">
      <c r="A580" s="51"/>
      <c r="B580" s="51"/>
      <c r="C580" s="51"/>
      <c r="D580" s="51"/>
      <c r="E580" s="64"/>
      <c r="F580" s="65"/>
      <c r="G580" s="65"/>
      <c r="H580" s="65"/>
      <c r="I580" s="65"/>
      <c r="J580" s="65"/>
      <c r="K580" s="65"/>
      <c r="L580" s="65"/>
      <c r="M580" s="65"/>
    </row>
    <row r="581" spans="1:13" s="58" customFormat="1">
      <c r="A581" s="51"/>
      <c r="B581" s="51"/>
      <c r="C581" s="51"/>
      <c r="D581" s="51"/>
      <c r="E581" s="64"/>
      <c r="F581" s="65"/>
      <c r="G581" s="65"/>
      <c r="H581" s="65"/>
      <c r="I581" s="65"/>
      <c r="J581" s="65"/>
      <c r="K581" s="65"/>
      <c r="L581" s="65"/>
      <c r="M581" s="65"/>
    </row>
    <row r="582" spans="1:13" s="58" customFormat="1">
      <c r="A582" s="51"/>
      <c r="B582" s="51"/>
      <c r="C582" s="51"/>
      <c r="D582" s="51"/>
      <c r="E582" s="64"/>
      <c r="F582" s="65"/>
      <c r="G582" s="65"/>
      <c r="H582" s="65"/>
      <c r="I582" s="65"/>
      <c r="J582" s="65"/>
      <c r="K582" s="65"/>
      <c r="L582" s="65"/>
      <c r="M582" s="65"/>
    </row>
    <row r="583" spans="1:13" s="58" customFormat="1">
      <c r="A583" s="51"/>
      <c r="B583" s="51"/>
      <c r="C583" s="51"/>
      <c r="D583" s="51"/>
      <c r="E583" s="64"/>
      <c r="F583" s="65"/>
      <c r="G583" s="65"/>
      <c r="H583" s="65"/>
      <c r="I583" s="65"/>
      <c r="J583" s="65"/>
      <c r="K583" s="65"/>
      <c r="L583" s="65"/>
      <c r="M583" s="65"/>
    </row>
    <row r="584" spans="1:13" s="58" customFormat="1">
      <c r="A584" s="51"/>
      <c r="B584" s="51"/>
      <c r="C584" s="51"/>
      <c r="D584" s="51"/>
      <c r="E584" s="64"/>
      <c r="F584" s="65"/>
      <c r="G584" s="65"/>
      <c r="H584" s="65"/>
      <c r="I584" s="65"/>
      <c r="J584" s="65"/>
      <c r="K584" s="65"/>
      <c r="L584" s="65"/>
      <c r="M584" s="65"/>
    </row>
    <row r="585" spans="1:13" s="58" customFormat="1">
      <c r="A585" s="51"/>
      <c r="B585" s="51"/>
      <c r="C585" s="51"/>
      <c r="D585" s="51"/>
      <c r="E585" s="64"/>
      <c r="F585" s="65"/>
      <c r="G585" s="65"/>
      <c r="H585" s="65"/>
      <c r="I585" s="65"/>
      <c r="J585" s="65"/>
      <c r="K585" s="65"/>
      <c r="L585" s="65"/>
      <c r="M585" s="65"/>
    </row>
    <row r="586" spans="1:13" s="58" customFormat="1">
      <c r="A586" s="51"/>
      <c r="B586" s="51"/>
      <c r="C586" s="51"/>
      <c r="D586" s="51"/>
      <c r="E586" s="64"/>
      <c r="F586" s="65"/>
      <c r="G586" s="65"/>
      <c r="H586" s="65"/>
      <c r="I586" s="65"/>
      <c r="J586" s="65"/>
      <c r="K586" s="65"/>
      <c r="L586" s="65"/>
      <c r="M586" s="65"/>
    </row>
    <row r="587" spans="1:13" s="58" customFormat="1">
      <c r="A587" s="51"/>
      <c r="B587" s="51"/>
      <c r="C587" s="51"/>
      <c r="D587" s="51"/>
      <c r="E587" s="64"/>
      <c r="F587" s="65"/>
      <c r="G587" s="65"/>
      <c r="H587" s="65"/>
      <c r="I587" s="65"/>
      <c r="J587" s="65"/>
      <c r="K587" s="65"/>
      <c r="L587" s="65"/>
      <c r="M587" s="65"/>
    </row>
    <row r="588" spans="1:13" s="58" customFormat="1">
      <c r="A588" s="51"/>
      <c r="B588" s="51"/>
      <c r="C588" s="51"/>
      <c r="D588" s="51"/>
      <c r="E588" s="64"/>
      <c r="F588" s="65"/>
      <c r="G588" s="65"/>
      <c r="H588" s="65"/>
      <c r="I588" s="65"/>
      <c r="J588" s="65"/>
      <c r="K588" s="65"/>
      <c r="L588" s="65"/>
      <c r="M588" s="65"/>
    </row>
    <row r="589" spans="1:13" s="58" customFormat="1">
      <c r="A589" s="51"/>
      <c r="B589" s="51"/>
      <c r="C589" s="51"/>
      <c r="D589" s="51"/>
      <c r="E589" s="64"/>
      <c r="F589" s="65"/>
      <c r="G589" s="65"/>
      <c r="H589" s="65"/>
      <c r="I589" s="65"/>
      <c r="J589" s="65"/>
      <c r="K589" s="65"/>
      <c r="L589" s="65"/>
      <c r="M589" s="65"/>
    </row>
    <row r="590" spans="1:13" s="58" customFormat="1">
      <c r="A590" s="51"/>
      <c r="B590" s="51"/>
      <c r="C590" s="51"/>
      <c r="D590" s="51"/>
      <c r="E590" s="64"/>
      <c r="F590" s="65"/>
      <c r="G590" s="65"/>
      <c r="H590" s="65"/>
      <c r="I590" s="65"/>
      <c r="J590" s="65"/>
      <c r="K590" s="65"/>
      <c r="L590" s="65"/>
      <c r="M590" s="65"/>
    </row>
    <row r="591" spans="1:13" s="58" customFormat="1">
      <c r="A591" s="51"/>
      <c r="B591" s="51"/>
      <c r="C591" s="51"/>
      <c r="D591" s="51"/>
      <c r="E591" s="64"/>
      <c r="F591" s="65"/>
      <c r="G591" s="65"/>
      <c r="H591" s="65"/>
      <c r="I591" s="65"/>
      <c r="J591" s="65"/>
      <c r="K591" s="65"/>
      <c r="L591" s="65"/>
      <c r="M591" s="65"/>
    </row>
    <row r="592" spans="1:13" s="58" customFormat="1">
      <c r="A592" s="51"/>
      <c r="B592" s="51"/>
      <c r="C592" s="51"/>
      <c r="D592" s="51"/>
      <c r="E592" s="64"/>
      <c r="F592" s="65"/>
      <c r="G592" s="65"/>
      <c r="H592" s="65"/>
      <c r="I592" s="65"/>
      <c r="J592" s="65"/>
      <c r="K592" s="65"/>
      <c r="L592" s="65"/>
      <c r="M592" s="65"/>
    </row>
    <row r="593" spans="1:13" s="58" customFormat="1">
      <c r="A593" s="51"/>
      <c r="B593" s="51"/>
      <c r="C593" s="51"/>
      <c r="D593" s="51"/>
      <c r="E593" s="64"/>
      <c r="F593" s="65"/>
      <c r="G593" s="65"/>
      <c r="H593" s="65"/>
      <c r="I593" s="65"/>
      <c r="J593" s="65"/>
      <c r="K593" s="65"/>
      <c r="L593" s="65"/>
      <c r="M593" s="65"/>
    </row>
    <row r="594" spans="1:13" s="58" customFormat="1">
      <c r="A594" s="51"/>
      <c r="B594" s="51"/>
      <c r="C594" s="51"/>
      <c r="D594" s="51"/>
      <c r="E594" s="64"/>
      <c r="F594" s="65"/>
      <c r="G594" s="65"/>
      <c r="H594" s="65"/>
      <c r="I594" s="65"/>
      <c r="J594" s="65"/>
      <c r="K594" s="65"/>
      <c r="L594" s="65"/>
      <c r="M594" s="65"/>
    </row>
    <row r="595" spans="1:13" s="58" customFormat="1">
      <c r="A595" s="51"/>
      <c r="B595" s="51"/>
      <c r="C595" s="51"/>
      <c r="D595" s="51"/>
      <c r="E595" s="64"/>
      <c r="F595" s="65"/>
      <c r="G595" s="65"/>
      <c r="H595" s="65"/>
      <c r="I595" s="65"/>
      <c r="J595" s="65"/>
      <c r="K595" s="65"/>
      <c r="L595" s="65"/>
      <c r="M595" s="65"/>
    </row>
    <row r="596" spans="1:13" s="58" customFormat="1">
      <c r="A596" s="51"/>
      <c r="B596" s="51"/>
      <c r="C596" s="51"/>
      <c r="D596" s="51"/>
      <c r="E596" s="64"/>
      <c r="F596" s="65"/>
      <c r="G596" s="65"/>
      <c r="H596" s="65"/>
      <c r="I596" s="65"/>
      <c r="J596" s="65"/>
      <c r="K596" s="65"/>
      <c r="L596" s="65"/>
      <c r="M596" s="65"/>
    </row>
    <row r="597" spans="1:13" s="58" customFormat="1">
      <c r="A597" s="51"/>
      <c r="B597" s="51"/>
      <c r="C597" s="51"/>
      <c r="D597" s="51"/>
      <c r="E597" s="64"/>
      <c r="F597" s="65"/>
      <c r="G597" s="65"/>
      <c r="H597" s="65"/>
      <c r="I597" s="65"/>
      <c r="J597" s="65"/>
      <c r="K597" s="65"/>
      <c r="L597" s="65"/>
      <c r="M597" s="65"/>
    </row>
    <row r="598" spans="1:13" s="58" customFormat="1">
      <c r="A598" s="51"/>
      <c r="B598" s="51"/>
      <c r="C598" s="51"/>
      <c r="D598" s="51"/>
      <c r="E598" s="64"/>
      <c r="F598" s="65"/>
      <c r="G598" s="65"/>
      <c r="H598" s="65"/>
      <c r="I598" s="65"/>
      <c r="J598" s="65"/>
      <c r="K598" s="65"/>
      <c r="L598" s="65"/>
      <c r="M598" s="65"/>
    </row>
    <row r="599" spans="1:13" s="58" customFormat="1">
      <c r="A599" s="51"/>
      <c r="B599" s="51"/>
      <c r="C599" s="51"/>
      <c r="D599" s="51"/>
      <c r="E599" s="64"/>
      <c r="F599" s="65"/>
      <c r="G599" s="65"/>
      <c r="H599" s="65"/>
      <c r="I599" s="65"/>
      <c r="J599" s="65"/>
      <c r="K599" s="65"/>
      <c r="L599" s="65"/>
      <c r="M599" s="65"/>
    </row>
    <row r="600" spans="1:13" s="58" customFormat="1">
      <c r="A600" s="51"/>
      <c r="B600" s="51"/>
      <c r="C600" s="51"/>
      <c r="D600" s="51"/>
      <c r="E600" s="64"/>
      <c r="F600" s="65"/>
      <c r="G600" s="65"/>
      <c r="H600" s="65"/>
      <c r="I600" s="65"/>
      <c r="J600" s="65"/>
      <c r="K600" s="65"/>
      <c r="L600" s="65"/>
      <c r="M600" s="65"/>
    </row>
    <row r="601" spans="1:13" s="58" customFormat="1">
      <c r="A601" s="51"/>
      <c r="B601" s="51"/>
      <c r="C601" s="51"/>
      <c r="D601" s="51"/>
      <c r="E601" s="64"/>
      <c r="F601" s="65"/>
      <c r="G601" s="65"/>
      <c r="H601" s="65"/>
      <c r="I601" s="65"/>
      <c r="J601" s="65"/>
      <c r="K601" s="65"/>
      <c r="L601" s="65"/>
      <c r="M601" s="65"/>
    </row>
    <row r="602" spans="1:13" s="58" customFormat="1">
      <c r="A602" s="51"/>
      <c r="B602" s="51"/>
      <c r="C602" s="51"/>
      <c r="D602" s="51"/>
      <c r="E602" s="64"/>
      <c r="F602" s="65"/>
      <c r="G602" s="65"/>
      <c r="H602" s="65"/>
      <c r="I602" s="65"/>
      <c r="J602" s="65"/>
      <c r="K602" s="65"/>
      <c r="L602" s="65"/>
      <c r="M602" s="65"/>
    </row>
    <row r="603" spans="1:13" s="58" customFormat="1">
      <c r="A603" s="51"/>
      <c r="B603" s="51"/>
      <c r="C603" s="51"/>
      <c r="D603" s="51"/>
      <c r="E603" s="64"/>
      <c r="F603" s="65"/>
      <c r="G603" s="65"/>
      <c r="H603" s="65"/>
      <c r="I603" s="65"/>
      <c r="J603" s="65"/>
      <c r="K603" s="65"/>
      <c r="L603" s="65"/>
      <c r="M603" s="65"/>
    </row>
    <row r="604" spans="1:13" s="58" customFormat="1">
      <c r="A604" s="51"/>
      <c r="B604" s="51"/>
      <c r="C604" s="51"/>
      <c r="D604" s="51"/>
      <c r="E604" s="64"/>
      <c r="F604" s="65"/>
      <c r="G604" s="65"/>
      <c r="H604" s="65"/>
      <c r="I604" s="65"/>
      <c r="J604" s="65"/>
      <c r="K604" s="65"/>
      <c r="L604" s="65"/>
      <c r="M604" s="65"/>
    </row>
    <row r="605" spans="1:13" s="58" customFormat="1">
      <c r="A605" s="51"/>
      <c r="B605" s="51"/>
      <c r="C605" s="51"/>
      <c r="D605" s="51"/>
      <c r="E605" s="64"/>
      <c r="F605" s="65"/>
      <c r="G605" s="65"/>
      <c r="H605" s="65"/>
      <c r="I605" s="65"/>
      <c r="J605" s="65"/>
      <c r="K605" s="65"/>
      <c r="L605" s="65"/>
      <c r="M605" s="65"/>
    </row>
    <row r="606" spans="1:13" s="58" customFormat="1">
      <c r="A606" s="51"/>
      <c r="B606" s="51"/>
      <c r="C606" s="51"/>
      <c r="D606" s="51"/>
      <c r="E606" s="64"/>
      <c r="F606" s="65"/>
      <c r="G606" s="65"/>
      <c r="H606" s="65"/>
      <c r="I606" s="65"/>
      <c r="J606" s="65"/>
      <c r="K606" s="65"/>
      <c r="L606" s="65"/>
      <c r="M606" s="65"/>
    </row>
    <row r="607" spans="1:13" s="58" customFormat="1">
      <c r="A607" s="51"/>
      <c r="B607" s="51"/>
      <c r="C607" s="51"/>
      <c r="D607" s="51"/>
      <c r="E607" s="64"/>
      <c r="F607" s="65"/>
      <c r="G607" s="65"/>
      <c r="H607" s="65"/>
      <c r="I607" s="65"/>
      <c r="J607" s="65"/>
      <c r="K607" s="65"/>
      <c r="L607" s="65"/>
      <c r="M607" s="65"/>
    </row>
    <row r="608" spans="1:13" s="58" customFormat="1">
      <c r="A608" s="51"/>
      <c r="B608" s="51"/>
      <c r="C608" s="51"/>
      <c r="D608" s="51"/>
      <c r="E608" s="64"/>
      <c r="F608" s="65"/>
      <c r="G608" s="65"/>
      <c r="H608" s="65"/>
      <c r="I608" s="65"/>
      <c r="J608" s="65"/>
      <c r="K608" s="65"/>
      <c r="L608" s="65"/>
      <c r="M608" s="65"/>
    </row>
    <row r="609" spans="1:13" s="58" customFormat="1">
      <c r="A609" s="51"/>
      <c r="B609" s="51"/>
      <c r="C609" s="51"/>
      <c r="D609" s="51"/>
      <c r="E609" s="64"/>
      <c r="F609" s="65"/>
      <c r="G609" s="65"/>
      <c r="H609" s="65"/>
      <c r="I609" s="65"/>
      <c r="J609" s="65"/>
      <c r="K609" s="65"/>
      <c r="L609" s="65"/>
      <c r="M609" s="65"/>
    </row>
    <row r="610" spans="1:13" s="58" customFormat="1">
      <c r="A610" s="51"/>
      <c r="B610" s="51"/>
      <c r="C610" s="51"/>
      <c r="D610" s="51"/>
      <c r="E610" s="64"/>
      <c r="F610" s="65"/>
      <c r="G610" s="65"/>
      <c r="H610" s="65"/>
      <c r="I610" s="65"/>
      <c r="J610" s="65"/>
      <c r="K610" s="65"/>
      <c r="L610" s="65"/>
      <c r="M610" s="65"/>
    </row>
    <row r="611" spans="1:13" s="58" customFormat="1">
      <c r="A611" s="51"/>
      <c r="B611" s="51"/>
      <c r="C611" s="51"/>
      <c r="D611" s="51"/>
      <c r="E611" s="64"/>
      <c r="F611" s="65"/>
      <c r="G611" s="65"/>
      <c r="H611" s="65"/>
      <c r="I611" s="65"/>
      <c r="J611" s="65"/>
      <c r="K611" s="65"/>
      <c r="L611" s="65"/>
      <c r="M611" s="65"/>
    </row>
    <row r="612" spans="1:13" s="58" customFormat="1">
      <c r="A612" s="51"/>
      <c r="B612" s="51"/>
      <c r="C612" s="51"/>
      <c r="D612" s="51"/>
      <c r="E612" s="64"/>
      <c r="F612" s="65"/>
      <c r="G612" s="65"/>
      <c r="H612" s="65"/>
      <c r="I612" s="65"/>
      <c r="J612" s="65"/>
      <c r="K612" s="65"/>
      <c r="L612" s="65"/>
      <c r="M612" s="65"/>
    </row>
    <row r="613" spans="1:13" s="58" customFormat="1">
      <c r="A613" s="51"/>
      <c r="B613" s="51"/>
      <c r="C613" s="51"/>
      <c r="D613" s="51"/>
      <c r="E613" s="64"/>
      <c r="F613" s="65"/>
      <c r="G613" s="65"/>
      <c r="H613" s="65"/>
      <c r="I613" s="65"/>
      <c r="J613" s="65"/>
      <c r="K613" s="65"/>
      <c r="L613" s="65"/>
      <c r="M613" s="65"/>
    </row>
    <row r="614" spans="1:13" s="58" customFormat="1">
      <c r="A614" s="51"/>
      <c r="B614" s="51"/>
      <c r="C614" s="51"/>
      <c r="D614" s="51"/>
      <c r="E614" s="64"/>
      <c r="F614" s="65"/>
      <c r="G614" s="65"/>
      <c r="H614" s="65"/>
      <c r="I614" s="65"/>
      <c r="J614" s="65"/>
      <c r="K614" s="65"/>
      <c r="L614" s="65"/>
      <c r="M614" s="65"/>
    </row>
    <row r="615" spans="1:13" s="58" customFormat="1">
      <c r="A615" s="51"/>
      <c r="B615" s="51"/>
      <c r="C615" s="51"/>
      <c r="D615" s="51"/>
      <c r="E615" s="64"/>
      <c r="F615" s="65"/>
      <c r="G615" s="65"/>
      <c r="H615" s="65"/>
      <c r="I615" s="65"/>
      <c r="J615" s="65"/>
      <c r="K615" s="65"/>
      <c r="L615" s="65"/>
      <c r="M615" s="65"/>
    </row>
    <row r="616" spans="1:13" s="58" customFormat="1">
      <c r="A616" s="51"/>
      <c r="B616" s="51"/>
      <c r="C616" s="51"/>
      <c r="D616" s="51"/>
      <c r="E616" s="64"/>
      <c r="F616" s="65"/>
      <c r="G616" s="65"/>
      <c r="H616" s="65"/>
      <c r="I616" s="65"/>
      <c r="J616" s="65"/>
      <c r="K616" s="65"/>
      <c r="L616" s="65"/>
      <c r="M616" s="65"/>
    </row>
    <row r="617" spans="1:13" s="58" customFormat="1">
      <c r="A617" s="51"/>
      <c r="B617" s="51"/>
      <c r="C617" s="51"/>
      <c r="D617" s="51"/>
      <c r="E617" s="64"/>
      <c r="F617" s="65"/>
      <c r="G617" s="65"/>
      <c r="H617" s="65"/>
      <c r="I617" s="65"/>
      <c r="J617" s="65"/>
      <c r="K617" s="65"/>
      <c r="L617" s="65"/>
      <c r="M617" s="65"/>
    </row>
    <row r="618" spans="1:13" s="58" customFormat="1">
      <c r="A618" s="51"/>
      <c r="B618" s="51"/>
      <c r="C618" s="51"/>
      <c r="D618" s="51"/>
      <c r="E618" s="64"/>
      <c r="F618" s="65"/>
      <c r="G618" s="65"/>
      <c r="H618" s="65"/>
      <c r="I618" s="65"/>
      <c r="J618" s="65"/>
      <c r="K618" s="65"/>
      <c r="L618" s="65"/>
      <c r="M618" s="65"/>
    </row>
    <row r="619" spans="1:13" s="58" customFormat="1">
      <c r="A619" s="51"/>
      <c r="B619" s="51"/>
      <c r="C619" s="51"/>
      <c r="D619" s="51"/>
      <c r="E619" s="64"/>
      <c r="F619" s="65"/>
      <c r="G619" s="65"/>
      <c r="H619" s="65"/>
      <c r="I619" s="65"/>
      <c r="J619" s="65"/>
      <c r="K619" s="65"/>
      <c r="L619" s="65"/>
      <c r="M619" s="65"/>
    </row>
    <row r="620" spans="1:13" s="58" customFormat="1">
      <c r="A620" s="51"/>
      <c r="B620" s="51"/>
      <c r="C620" s="51"/>
      <c r="D620" s="51"/>
      <c r="E620" s="64"/>
      <c r="F620" s="65"/>
      <c r="G620" s="65"/>
      <c r="H620" s="65"/>
      <c r="I620" s="65"/>
      <c r="J620" s="65"/>
      <c r="K620" s="65"/>
      <c r="L620" s="65"/>
      <c r="M620" s="65"/>
    </row>
    <row r="621" spans="1:13" s="58" customFormat="1">
      <c r="A621" s="51"/>
      <c r="B621" s="51"/>
      <c r="C621" s="51"/>
      <c r="D621" s="51"/>
      <c r="E621" s="64"/>
      <c r="F621" s="65"/>
      <c r="G621" s="65"/>
      <c r="H621" s="65"/>
      <c r="I621" s="65"/>
      <c r="J621" s="65"/>
      <c r="K621" s="65"/>
      <c r="L621" s="65"/>
      <c r="M621" s="65"/>
    </row>
    <row r="622" spans="1:13" s="58" customFormat="1">
      <c r="A622" s="51"/>
      <c r="B622" s="51"/>
      <c r="C622" s="51"/>
      <c r="D622" s="51"/>
      <c r="E622" s="64"/>
      <c r="F622" s="65"/>
      <c r="G622" s="65"/>
      <c r="H622" s="65"/>
      <c r="I622" s="65"/>
      <c r="J622" s="65"/>
      <c r="K622" s="65"/>
      <c r="L622" s="65"/>
      <c r="M622" s="65"/>
    </row>
    <row r="623" spans="1:13" s="58" customFormat="1">
      <c r="A623" s="51"/>
      <c r="B623" s="51"/>
      <c r="C623" s="51"/>
      <c r="D623" s="51"/>
      <c r="E623" s="64"/>
      <c r="F623" s="65"/>
      <c r="G623" s="65"/>
      <c r="H623" s="65"/>
      <c r="I623" s="65"/>
      <c r="J623" s="65"/>
      <c r="K623" s="65"/>
      <c r="L623" s="65"/>
      <c r="M623" s="65"/>
    </row>
    <row r="624" spans="1:13" s="58" customFormat="1">
      <c r="A624" s="51"/>
      <c r="B624" s="51"/>
      <c r="C624" s="51"/>
      <c r="D624" s="51"/>
      <c r="E624" s="64"/>
      <c r="F624" s="65"/>
      <c r="G624" s="65"/>
      <c r="H624" s="65"/>
      <c r="I624" s="65"/>
      <c r="J624" s="65"/>
      <c r="K624" s="65"/>
      <c r="L624" s="65"/>
      <c r="M624" s="65"/>
    </row>
    <row r="625" spans="1:13" s="58" customFormat="1">
      <c r="A625" s="51"/>
      <c r="B625" s="51"/>
      <c r="C625" s="51"/>
      <c r="D625" s="51"/>
      <c r="E625" s="64"/>
      <c r="F625" s="65"/>
      <c r="G625" s="65"/>
      <c r="H625" s="65"/>
      <c r="I625" s="65"/>
      <c r="J625" s="65"/>
      <c r="K625" s="65"/>
      <c r="L625" s="65"/>
      <c r="M625" s="65"/>
    </row>
    <row r="626" spans="1:13" s="58" customFormat="1">
      <c r="A626" s="51"/>
      <c r="B626" s="51"/>
      <c r="C626" s="51"/>
      <c r="D626" s="51"/>
      <c r="E626" s="64"/>
      <c r="F626" s="65"/>
      <c r="G626" s="65"/>
      <c r="H626" s="65"/>
      <c r="I626" s="65"/>
      <c r="J626" s="65"/>
      <c r="K626" s="65"/>
      <c r="L626" s="65"/>
      <c r="M626" s="65"/>
    </row>
    <row r="627" spans="1:13" s="58" customFormat="1">
      <c r="A627" s="51"/>
      <c r="B627" s="51"/>
      <c r="C627" s="51"/>
      <c r="D627" s="51"/>
      <c r="E627" s="64"/>
      <c r="F627" s="65"/>
      <c r="G627" s="65"/>
      <c r="H627" s="65"/>
      <c r="I627" s="65"/>
      <c r="J627" s="65"/>
      <c r="K627" s="65"/>
      <c r="L627" s="65"/>
      <c r="M627" s="65"/>
    </row>
    <row r="628" spans="1:13" s="58" customFormat="1">
      <c r="A628" s="51"/>
      <c r="B628" s="51"/>
      <c r="C628" s="51"/>
      <c r="D628" s="51"/>
      <c r="E628" s="64"/>
      <c r="F628" s="65"/>
      <c r="G628" s="65"/>
      <c r="H628" s="65"/>
      <c r="I628" s="65"/>
      <c r="J628" s="65"/>
      <c r="K628" s="65"/>
      <c r="L628" s="65"/>
      <c r="M628" s="65"/>
    </row>
    <row r="629" spans="1:13" s="58" customFormat="1">
      <c r="A629" s="51"/>
      <c r="B629" s="51"/>
      <c r="C629" s="51"/>
      <c r="D629" s="51"/>
      <c r="E629" s="64"/>
      <c r="F629" s="65"/>
      <c r="G629" s="65"/>
      <c r="H629" s="65"/>
      <c r="I629" s="65"/>
      <c r="J629" s="65"/>
      <c r="K629" s="65"/>
      <c r="L629" s="65"/>
      <c r="M629" s="65"/>
    </row>
    <row r="630" spans="1:13" s="58" customFormat="1">
      <c r="A630" s="51"/>
      <c r="B630" s="51"/>
      <c r="C630" s="51"/>
      <c r="D630" s="51"/>
      <c r="E630" s="64"/>
      <c r="F630" s="65"/>
      <c r="G630" s="65"/>
      <c r="H630" s="65"/>
      <c r="I630" s="65"/>
      <c r="J630" s="65"/>
      <c r="K630" s="65"/>
      <c r="L630" s="65"/>
      <c r="M630" s="65"/>
    </row>
    <row r="631" spans="1:13" s="58" customFormat="1">
      <c r="A631" s="51"/>
      <c r="B631" s="51"/>
      <c r="C631" s="51"/>
      <c r="D631" s="51"/>
      <c r="E631" s="64"/>
      <c r="F631" s="65"/>
      <c r="G631" s="65"/>
      <c r="H631" s="65"/>
      <c r="I631" s="65"/>
      <c r="J631" s="65"/>
      <c r="K631" s="65"/>
      <c r="L631" s="65"/>
      <c r="M631" s="65"/>
    </row>
    <row r="632" spans="1:13" s="58" customFormat="1">
      <c r="A632" s="51"/>
      <c r="B632" s="51"/>
      <c r="C632" s="51"/>
      <c r="D632" s="51"/>
      <c r="E632" s="64"/>
      <c r="F632" s="65"/>
      <c r="G632" s="65"/>
      <c r="H632" s="65"/>
      <c r="I632" s="65"/>
      <c r="J632" s="65"/>
      <c r="K632" s="65"/>
      <c r="L632" s="65"/>
      <c r="M632" s="65"/>
    </row>
    <row r="633" spans="1:13" s="58" customFormat="1">
      <c r="A633" s="51"/>
      <c r="B633" s="51"/>
      <c r="C633" s="51"/>
      <c r="D633" s="51"/>
      <c r="E633" s="64"/>
      <c r="F633" s="65"/>
      <c r="G633" s="65"/>
      <c r="H633" s="65"/>
      <c r="I633" s="65"/>
      <c r="J633" s="65"/>
      <c r="K633" s="65"/>
      <c r="L633" s="65"/>
      <c r="M633" s="65"/>
    </row>
    <row r="634" spans="1:13" s="58" customFormat="1">
      <c r="A634" s="51"/>
      <c r="B634" s="51"/>
      <c r="C634" s="51"/>
      <c r="D634" s="51"/>
      <c r="E634" s="64"/>
      <c r="F634" s="65"/>
      <c r="G634" s="65"/>
      <c r="H634" s="65"/>
      <c r="I634" s="65"/>
      <c r="J634" s="65"/>
      <c r="K634" s="65"/>
      <c r="L634" s="65"/>
      <c r="M634" s="65"/>
    </row>
    <row r="635" spans="1:13" s="58" customFormat="1">
      <c r="A635" s="51"/>
      <c r="B635" s="51"/>
      <c r="C635" s="51"/>
      <c r="D635" s="51"/>
      <c r="E635" s="64"/>
      <c r="F635" s="65"/>
      <c r="G635" s="65"/>
      <c r="H635" s="65"/>
      <c r="I635" s="65"/>
      <c r="J635" s="65"/>
      <c r="K635" s="65"/>
      <c r="L635" s="65"/>
      <c r="M635" s="65"/>
    </row>
    <row r="636" spans="1:13" s="58" customFormat="1">
      <c r="A636" s="51"/>
      <c r="B636" s="51"/>
      <c r="C636" s="51"/>
      <c r="D636" s="51"/>
      <c r="E636" s="64"/>
      <c r="F636" s="65"/>
      <c r="G636" s="65"/>
      <c r="H636" s="65"/>
      <c r="I636" s="65"/>
      <c r="J636" s="65"/>
      <c r="K636" s="65"/>
      <c r="L636" s="65"/>
      <c r="M636" s="65"/>
    </row>
    <row r="637" spans="1:13" s="58" customFormat="1">
      <c r="A637" s="51"/>
      <c r="B637" s="51"/>
      <c r="C637" s="51"/>
      <c r="D637" s="51"/>
      <c r="E637" s="64"/>
      <c r="F637" s="65"/>
      <c r="G637" s="65"/>
      <c r="H637" s="65"/>
      <c r="I637" s="65"/>
      <c r="J637" s="65"/>
      <c r="K637" s="65"/>
      <c r="L637" s="65"/>
      <c r="M637" s="65"/>
    </row>
    <row r="638" spans="1:13" s="58" customFormat="1">
      <c r="A638" s="51"/>
      <c r="B638" s="51"/>
      <c r="C638" s="51"/>
      <c r="D638" s="51"/>
      <c r="E638" s="64"/>
      <c r="F638" s="65"/>
      <c r="G638" s="65"/>
      <c r="H638" s="65"/>
      <c r="I638" s="65"/>
      <c r="J638" s="65"/>
      <c r="K638" s="65"/>
      <c r="L638" s="65"/>
      <c r="M638" s="65"/>
    </row>
    <row r="639" spans="1:13" s="58" customFormat="1">
      <c r="A639" s="51"/>
      <c r="B639" s="51"/>
      <c r="C639" s="51"/>
      <c r="D639" s="51"/>
      <c r="E639" s="64"/>
      <c r="F639" s="65"/>
      <c r="G639" s="65"/>
      <c r="H639" s="65"/>
      <c r="I639" s="65"/>
      <c r="J639" s="65"/>
      <c r="K639" s="65"/>
      <c r="L639" s="65"/>
      <c r="M639" s="65"/>
    </row>
    <row r="640" spans="1:13" s="58" customFormat="1">
      <c r="A640" s="51"/>
      <c r="B640" s="51"/>
      <c r="C640" s="51"/>
      <c r="D640" s="51"/>
      <c r="E640" s="64"/>
      <c r="F640" s="65"/>
      <c r="G640" s="65"/>
      <c r="H640" s="65"/>
      <c r="I640" s="65"/>
      <c r="J640" s="65"/>
      <c r="K640" s="65"/>
      <c r="L640" s="65"/>
      <c r="M640" s="65"/>
    </row>
    <row r="641" spans="1:13" s="58" customFormat="1">
      <c r="A641" s="51"/>
      <c r="B641" s="51"/>
      <c r="C641" s="51"/>
      <c r="D641" s="51"/>
      <c r="E641" s="64"/>
      <c r="F641" s="65"/>
      <c r="G641" s="65"/>
      <c r="H641" s="65"/>
      <c r="I641" s="65"/>
      <c r="J641" s="65"/>
      <c r="K641" s="65"/>
      <c r="L641" s="65"/>
      <c r="M641" s="65"/>
    </row>
    <row r="642" spans="1:13" s="58" customFormat="1">
      <c r="A642" s="51"/>
      <c r="B642" s="51"/>
      <c r="C642" s="51"/>
      <c r="D642" s="51"/>
      <c r="E642" s="64"/>
      <c r="F642" s="65"/>
      <c r="G642" s="65"/>
      <c r="H642" s="65"/>
      <c r="I642" s="65"/>
      <c r="J642" s="65"/>
      <c r="K642" s="65"/>
      <c r="L642" s="65"/>
      <c r="M642" s="65"/>
    </row>
    <row r="643" spans="1:13" s="58" customFormat="1">
      <c r="A643" s="51"/>
      <c r="B643" s="51"/>
      <c r="C643" s="51"/>
      <c r="D643" s="51"/>
      <c r="E643" s="64"/>
      <c r="F643" s="65"/>
      <c r="G643" s="65"/>
      <c r="H643" s="65"/>
      <c r="I643" s="65"/>
      <c r="J643" s="65"/>
      <c r="K643" s="65"/>
      <c r="L643" s="65"/>
      <c r="M643" s="65"/>
    </row>
    <row r="644" spans="1:13" s="58" customFormat="1">
      <c r="A644" s="51"/>
      <c r="B644" s="51"/>
      <c r="C644" s="51"/>
      <c r="D644" s="51"/>
      <c r="E644" s="64"/>
      <c r="F644" s="65"/>
      <c r="G644" s="65"/>
      <c r="H644" s="65"/>
      <c r="I644" s="65"/>
      <c r="J644" s="65"/>
      <c r="K644" s="65"/>
      <c r="L644" s="65"/>
      <c r="M644" s="65"/>
    </row>
    <row r="645" spans="1:13" s="58" customFormat="1">
      <c r="A645" s="51"/>
      <c r="B645" s="51"/>
      <c r="C645" s="51"/>
      <c r="D645" s="51"/>
      <c r="E645" s="64"/>
      <c r="F645" s="65"/>
      <c r="G645" s="65"/>
      <c r="H645" s="65"/>
      <c r="I645" s="65"/>
      <c r="J645" s="65"/>
      <c r="K645" s="65"/>
      <c r="L645" s="65"/>
      <c r="M645" s="65"/>
    </row>
    <row r="646" spans="1:13" s="58" customFormat="1">
      <c r="A646" s="51"/>
      <c r="B646" s="51"/>
      <c r="C646" s="51"/>
      <c r="D646" s="51"/>
      <c r="E646" s="64"/>
      <c r="F646" s="65"/>
      <c r="G646" s="65"/>
      <c r="H646" s="65"/>
      <c r="I646" s="65"/>
      <c r="J646" s="65"/>
      <c r="K646" s="65"/>
      <c r="L646" s="65"/>
      <c r="M646" s="65"/>
    </row>
    <row r="647" spans="1:13" s="58" customFormat="1">
      <c r="A647" s="51"/>
      <c r="B647" s="51"/>
      <c r="C647" s="51"/>
      <c r="D647" s="51"/>
      <c r="E647" s="64"/>
      <c r="F647" s="65"/>
      <c r="G647" s="65"/>
      <c r="H647" s="65"/>
      <c r="I647" s="65"/>
      <c r="J647" s="65"/>
      <c r="K647" s="65"/>
      <c r="L647" s="65"/>
      <c r="M647" s="65"/>
    </row>
    <row r="648" spans="1:13" s="58" customFormat="1">
      <c r="A648" s="51"/>
      <c r="B648" s="51"/>
      <c r="C648" s="51"/>
      <c r="D648" s="51"/>
      <c r="E648" s="64"/>
      <c r="F648" s="65"/>
      <c r="G648" s="65"/>
      <c r="H648" s="65"/>
      <c r="I648" s="65"/>
      <c r="J648" s="65"/>
      <c r="K648" s="65"/>
      <c r="L648" s="65"/>
      <c r="M648" s="65"/>
    </row>
    <row r="649" spans="1:13" s="58" customFormat="1">
      <c r="A649" s="51"/>
      <c r="B649" s="51"/>
      <c r="C649" s="51"/>
      <c r="D649" s="51"/>
      <c r="E649" s="64"/>
      <c r="F649" s="65"/>
      <c r="G649" s="65"/>
      <c r="H649" s="65"/>
      <c r="I649" s="65"/>
      <c r="J649" s="65"/>
      <c r="K649" s="65"/>
      <c r="L649" s="65"/>
      <c r="M649" s="65"/>
    </row>
    <row r="650" spans="1:13" s="58" customFormat="1">
      <c r="A650" s="51"/>
      <c r="B650" s="51"/>
      <c r="C650" s="51"/>
      <c r="D650" s="51"/>
      <c r="E650" s="64"/>
      <c r="F650" s="65"/>
      <c r="G650" s="65"/>
      <c r="H650" s="65"/>
      <c r="I650" s="65"/>
      <c r="J650" s="65"/>
      <c r="K650" s="65"/>
      <c r="L650" s="65"/>
      <c r="M650" s="65"/>
    </row>
    <row r="651" spans="1:13" s="58" customFormat="1">
      <c r="A651" s="51"/>
      <c r="B651" s="51"/>
      <c r="C651" s="51"/>
      <c r="D651" s="51"/>
      <c r="E651" s="64"/>
      <c r="F651" s="65"/>
      <c r="G651" s="65"/>
      <c r="H651" s="65"/>
      <c r="I651" s="65"/>
      <c r="J651" s="65"/>
      <c r="K651" s="65"/>
      <c r="L651" s="65"/>
      <c r="M651" s="65"/>
    </row>
    <row r="652" spans="1:13" s="58" customFormat="1">
      <c r="A652" s="51"/>
      <c r="B652" s="51"/>
      <c r="C652" s="51"/>
      <c r="D652" s="51"/>
      <c r="E652" s="64"/>
      <c r="F652" s="65"/>
      <c r="G652" s="65"/>
      <c r="H652" s="65"/>
      <c r="I652" s="65"/>
      <c r="J652" s="65"/>
      <c r="K652" s="65"/>
      <c r="L652" s="65"/>
      <c r="M652" s="65"/>
    </row>
    <row r="653" spans="1:13" s="58" customFormat="1">
      <c r="A653" s="51"/>
      <c r="B653" s="51"/>
      <c r="C653" s="51"/>
      <c r="D653" s="51"/>
      <c r="E653" s="64"/>
      <c r="F653" s="65"/>
      <c r="G653" s="65"/>
      <c r="H653" s="65"/>
      <c r="I653" s="65"/>
      <c r="J653" s="65"/>
      <c r="K653" s="65"/>
      <c r="L653" s="65"/>
      <c r="M653" s="65"/>
    </row>
    <row r="654" spans="1:13" s="58" customFormat="1">
      <c r="A654" s="51"/>
      <c r="B654" s="51"/>
      <c r="C654" s="51"/>
      <c r="D654" s="51"/>
      <c r="E654" s="64"/>
      <c r="F654" s="65"/>
      <c r="G654" s="65"/>
      <c r="H654" s="65"/>
      <c r="I654" s="65"/>
      <c r="J654" s="65"/>
      <c r="K654" s="65"/>
      <c r="L654" s="65"/>
      <c r="M654" s="65"/>
    </row>
    <row r="655" spans="1:13" s="58" customFormat="1">
      <c r="A655" s="51"/>
      <c r="B655" s="51"/>
      <c r="C655" s="51"/>
      <c r="D655" s="51"/>
      <c r="E655" s="64"/>
      <c r="F655" s="65"/>
      <c r="G655" s="65"/>
      <c r="H655" s="65"/>
      <c r="I655" s="65"/>
      <c r="J655" s="65"/>
      <c r="K655" s="65"/>
      <c r="L655" s="65"/>
      <c r="M655" s="65"/>
    </row>
  </sheetData>
  <autoFilter ref="A6:Q99"/>
  <mergeCells count="10">
    <mergeCell ref="J22:J25"/>
    <mergeCell ref="J26:J27"/>
    <mergeCell ref="L98:M98"/>
    <mergeCell ref="L99:M99"/>
    <mergeCell ref="B1:E1"/>
    <mergeCell ref="B2:E2"/>
    <mergeCell ref="A3:N3"/>
    <mergeCell ref="A4:N4"/>
    <mergeCell ref="J9:J13"/>
    <mergeCell ref="J16:J19"/>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45.125" style="68" customWidth="1"/>
    <col min="10" max="10" width="51"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778</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50.1" customHeight="1">
      <c r="A9" s="15" t="s">
        <v>6</v>
      </c>
      <c r="B9" s="15">
        <f>IF($E9="","",SUBTOTAL(3,$E$9:E9))</f>
        <v>1</v>
      </c>
      <c r="C9" s="15" t="str">
        <f>A9&amp;"."&amp;B9</f>
        <v>N01.1</v>
      </c>
      <c r="D9" s="15" t="s">
        <v>292</v>
      </c>
      <c r="E9" s="43" t="s">
        <v>8</v>
      </c>
      <c r="F9" s="15" t="s">
        <v>3</v>
      </c>
      <c r="G9" s="15">
        <v>50</v>
      </c>
      <c r="H9" s="15">
        <v>600</v>
      </c>
      <c r="I9" s="15" t="s">
        <v>779</v>
      </c>
      <c r="J9" s="72" t="s">
        <v>780</v>
      </c>
      <c r="K9" s="42"/>
      <c r="L9" s="42"/>
      <c r="M9" s="42"/>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50.1" hidden="1" customHeight="1">
      <c r="A12" s="15" t="s">
        <v>6</v>
      </c>
      <c r="B12" s="15">
        <f>IF($E12="","",SUBTOTAL(3,$E$9:E12))</f>
        <v>4</v>
      </c>
      <c r="C12" s="15" t="str">
        <f t="shared" si="0"/>
        <v>N01.4</v>
      </c>
      <c r="D12" s="15" t="s">
        <v>295</v>
      </c>
      <c r="E12" s="43" t="s">
        <v>10</v>
      </c>
      <c r="F12" s="15" t="s">
        <v>3</v>
      </c>
      <c r="G12" s="15"/>
      <c r="H12" s="15"/>
      <c r="I12" s="15"/>
      <c r="J12" s="42"/>
      <c r="K12" s="42"/>
      <c r="L12" s="42"/>
      <c r="M12" s="42"/>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42"/>
      <c r="K13" s="42"/>
      <c r="L13" s="42"/>
      <c r="M13" s="42"/>
      <c r="N13" s="42"/>
    </row>
    <row r="14" spans="1:19" s="40" customFormat="1" ht="50.1" customHeight="1">
      <c r="A14" s="15" t="s">
        <v>6</v>
      </c>
      <c r="B14" s="15">
        <f>IF($E14="","",SUBTOTAL(3,$E$9:E14))</f>
        <v>6</v>
      </c>
      <c r="C14" s="15" t="str">
        <f t="shared" si="0"/>
        <v>N01.6</v>
      </c>
      <c r="D14" s="15" t="s">
        <v>298</v>
      </c>
      <c r="E14" s="43" t="s">
        <v>12</v>
      </c>
      <c r="F14" s="15" t="s">
        <v>3</v>
      </c>
      <c r="G14" s="15">
        <v>100</v>
      </c>
      <c r="H14" s="15">
        <v>1200</v>
      </c>
      <c r="I14" s="15" t="s">
        <v>781</v>
      </c>
      <c r="J14" s="72" t="s">
        <v>780</v>
      </c>
      <c r="K14" s="42"/>
      <c r="L14" s="42"/>
      <c r="M14" s="42"/>
      <c r="N14" s="42"/>
    </row>
    <row r="15" spans="1:19" s="40" customFormat="1" ht="50.1" hidden="1" customHeight="1">
      <c r="A15" s="15" t="s">
        <v>6</v>
      </c>
      <c r="B15" s="15">
        <f>IF($E15="","",SUBTOTAL(3,$E$9:E15))</f>
        <v>7</v>
      </c>
      <c r="C15" s="15" t="str">
        <f t="shared" si="0"/>
        <v>N01.7</v>
      </c>
      <c r="D15" s="15" t="s">
        <v>299</v>
      </c>
      <c r="E15" s="43" t="s">
        <v>13</v>
      </c>
      <c r="F15" s="15" t="s">
        <v>3</v>
      </c>
      <c r="G15" s="15"/>
      <c r="H15" s="15"/>
      <c r="I15" s="15"/>
      <c r="J15" s="42"/>
      <c r="K15" s="42"/>
      <c r="L15" s="42"/>
      <c r="M15" s="42"/>
      <c r="N15" s="42"/>
    </row>
    <row r="16" spans="1:19" s="40" customFormat="1" ht="50.1" hidden="1" customHeight="1">
      <c r="A16" s="15" t="s">
        <v>6</v>
      </c>
      <c r="B16" s="15">
        <f>IF($E16="","",SUBTOTAL(3,$E$9:E16))</f>
        <v>8</v>
      </c>
      <c r="C16" s="15" t="str">
        <f t="shared" si="0"/>
        <v>N01.8</v>
      </c>
      <c r="D16" s="15" t="s">
        <v>300</v>
      </c>
      <c r="E16" s="43" t="s">
        <v>301</v>
      </c>
      <c r="F16" s="15" t="s">
        <v>3</v>
      </c>
      <c r="G16" s="15"/>
      <c r="H16" s="15"/>
      <c r="I16" s="15"/>
      <c r="J16" s="42"/>
      <c r="K16" s="42"/>
      <c r="L16" s="42"/>
      <c r="M16" s="42"/>
      <c r="N16" s="42"/>
    </row>
    <row r="17" spans="1:14" s="40" customFormat="1" ht="33">
      <c r="A17" s="15" t="s">
        <v>6</v>
      </c>
      <c r="B17" s="15">
        <f>IF($E17="","",SUBTOTAL(3,$E$9:E17))</f>
        <v>9</v>
      </c>
      <c r="C17" s="15" t="str">
        <f t="shared" si="0"/>
        <v>N01.9</v>
      </c>
      <c r="D17" s="15" t="s">
        <v>302</v>
      </c>
      <c r="E17" s="43" t="s">
        <v>15</v>
      </c>
      <c r="F17" s="15" t="s">
        <v>3</v>
      </c>
      <c r="G17" s="15"/>
      <c r="H17" s="15"/>
      <c r="I17" s="15"/>
      <c r="J17" s="42"/>
      <c r="K17" s="42"/>
      <c r="L17" s="42"/>
      <c r="M17" s="42"/>
      <c r="N17" s="42"/>
    </row>
    <row r="18" spans="1:14" s="40" customFormat="1" ht="33">
      <c r="A18" s="15" t="s">
        <v>6</v>
      </c>
      <c r="B18" s="15">
        <f>IF($E18="","",SUBTOTAL(3,$E$9:E18))</f>
        <v>10</v>
      </c>
      <c r="C18" s="15" t="str">
        <f t="shared" si="0"/>
        <v>N01.10</v>
      </c>
      <c r="D18" s="15" t="s">
        <v>303</v>
      </c>
      <c r="E18" s="43" t="s">
        <v>16</v>
      </c>
      <c r="F18" s="15" t="s">
        <v>3</v>
      </c>
      <c r="G18" s="15"/>
      <c r="H18" s="15"/>
      <c r="I18" s="15"/>
      <c r="J18" s="42"/>
      <c r="K18" s="42"/>
      <c r="L18" s="42"/>
      <c r="M18" s="42"/>
      <c r="N18" s="42"/>
    </row>
    <row r="19" spans="1:14" s="40" customFormat="1" ht="16.5">
      <c r="A19" s="15" t="s">
        <v>6</v>
      </c>
      <c r="B19" s="15">
        <f>IF($E19="","",SUBTOTAL(3,$E$9:E19))</f>
        <v>11</v>
      </c>
      <c r="C19" s="15" t="str">
        <f t="shared" si="0"/>
        <v>N01.11</v>
      </c>
      <c r="D19" s="15" t="s">
        <v>304</v>
      </c>
      <c r="E19" s="43" t="s">
        <v>17</v>
      </c>
      <c r="F19" s="15" t="s">
        <v>3</v>
      </c>
      <c r="G19" s="15"/>
      <c r="H19" s="15"/>
      <c r="I19" s="15"/>
      <c r="J19" s="42"/>
      <c r="K19" s="42"/>
      <c r="L19" s="42"/>
      <c r="M19" s="42"/>
      <c r="N19" s="42"/>
    </row>
    <row r="20" spans="1:14" s="46" customFormat="1" ht="16.5">
      <c r="A20" s="15" t="s">
        <v>6</v>
      </c>
      <c r="B20" s="15">
        <f>IF($E20="","",SUBTOTAL(3,$E$9:E20))</f>
        <v>12</v>
      </c>
      <c r="C20" s="15" t="str">
        <f t="shared" si="0"/>
        <v>N01.12</v>
      </c>
      <c r="D20" s="15" t="s">
        <v>305</v>
      </c>
      <c r="E20" s="43" t="s">
        <v>306</v>
      </c>
      <c r="F20" s="44"/>
      <c r="G20" s="44"/>
      <c r="H20" s="44"/>
      <c r="I20" s="44"/>
      <c r="J20" s="45"/>
      <c r="K20" s="45"/>
      <c r="L20" s="45"/>
      <c r="M20" s="45"/>
      <c r="N20" s="45"/>
    </row>
    <row r="21" spans="1:14" s="40" customFormat="1" ht="16.5">
      <c r="A21" s="15" t="s">
        <v>6</v>
      </c>
      <c r="B21" s="15">
        <f>IF($E21="","",SUBTOTAL(3,$E$9:E21))</f>
        <v>13</v>
      </c>
      <c r="C21" s="15" t="str">
        <f t="shared" si="0"/>
        <v>N01.13</v>
      </c>
      <c r="D21" s="15" t="s">
        <v>307</v>
      </c>
      <c r="E21" s="43" t="s">
        <v>18</v>
      </c>
      <c r="F21" s="15" t="s">
        <v>3</v>
      </c>
      <c r="G21" s="15"/>
      <c r="H21" s="15"/>
      <c r="I21" s="15"/>
      <c r="J21" s="42"/>
      <c r="K21" s="42"/>
      <c r="L21" s="42"/>
      <c r="M21" s="42"/>
      <c r="N21" s="42"/>
    </row>
    <row r="22" spans="1:14" s="40" customFormat="1" ht="16.5">
      <c r="A22" s="15" t="s">
        <v>6</v>
      </c>
      <c r="B22" s="15">
        <f>IF($E22="","",SUBTOTAL(3,$E$9:E22))</f>
        <v>14</v>
      </c>
      <c r="C22" s="15" t="str">
        <f t="shared" si="0"/>
        <v>N01.14</v>
      </c>
      <c r="D22" s="15" t="s">
        <v>308</v>
      </c>
      <c r="E22" s="43" t="s">
        <v>123</v>
      </c>
      <c r="F22" s="15" t="s">
        <v>3</v>
      </c>
      <c r="G22" s="15"/>
      <c r="H22" s="15"/>
      <c r="I22" s="15"/>
      <c r="J22" s="42"/>
      <c r="K22" s="42"/>
      <c r="L22" s="42"/>
      <c r="M22" s="42"/>
      <c r="N22" s="42"/>
    </row>
    <row r="23" spans="1:14" s="40" customFormat="1" ht="33">
      <c r="A23" s="15" t="s">
        <v>6</v>
      </c>
      <c r="B23" s="15">
        <f>IF($E23="","",SUBTOTAL(3,$E$9:E23))</f>
        <v>15</v>
      </c>
      <c r="C23" s="15" t="str">
        <f>A23&amp;"."&amp;B23</f>
        <v>N01.15</v>
      </c>
      <c r="D23" s="15" t="s">
        <v>309</v>
      </c>
      <c r="E23" s="43" t="s">
        <v>247</v>
      </c>
      <c r="F23" s="15" t="s">
        <v>3</v>
      </c>
      <c r="G23" s="15"/>
      <c r="H23" s="15"/>
      <c r="I23" s="15"/>
      <c r="J23" s="42"/>
      <c r="K23" s="42"/>
      <c r="L23" s="42"/>
      <c r="M23" s="42"/>
      <c r="N23" s="42"/>
    </row>
    <row r="24" spans="1:14" s="40" customFormat="1" ht="49.5">
      <c r="A24" s="15" t="s">
        <v>6</v>
      </c>
      <c r="B24" s="15">
        <f>IF($E24="","",SUBTOTAL(3,$E$9:E24))</f>
        <v>16</v>
      </c>
      <c r="C24" s="15" t="str">
        <f t="shared" si="0"/>
        <v>N01.16</v>
      </c>
      <c r="D24" s="15" t="s">
        <v>310</v>
      </c>
      <c r="E24" s="43" t="s">
        <v>268</v>
      </c>
      <c r="F24" s="15" t="s">
        <v>3</v>
      </c>
      <c r="G24" s="15"/>
      <c r="H24" s="15"/>
      <c r="I24" s="15"/>
      <c r="J24" s="42"/>
      <c r="K24" s="42"/>
      <c r="L24" s="42"/>
      <c r="M24" s="42"/>
      <c r="N24" s="42"/>
    </row>
    <row r="25" spans="1:14" s="40" customFormat="1" ht="49.5">
      <c r="A25" s="15" t="s">
        <v>6</v>
      </c>
      <c r="B25" s="15">
        <f>IF($E25="","",SUBTOTAL(3,$E$9:E25))</f>
        <v>17</v>
      </c>
      <c r="C25" s="15" t="str">
        <f t="shared" si="0"/>
        <v>N01.17</v>
      </c>
      <c r="D25" s="15" t="s">
        <v>311</v>
      </c>
      <c r="E25" s="43" t="s">
        <v>265</v>
      </c>
      <c r="F25" s="15" t="s">
        <v>3</v>
      </c>
      <c r="G25" s="15"/>
      <c r="H25" s="15"/>
      <c r="I25" s="15"/>
      <c r="J25" s="42"/>
      <c r="K25" s="42"/>
      <c r="L25" s="42"/>
      <c r="M25" s="42"/>
      <c r="N25" s="42"/>
    </row>
    <row r="26" spans="1:14" s="40" customFormat="1" ht="49.5">
      <c r="A26" s="15" t="s">
        <v>6</v>
      </c>
      <c r="B26" s="15">
        <f>IF($E26="","",SUBTOTAL(3,$E$9:E26))</f>
        <v>18</v>
      </c>
      <c r="C26" s="15" t="str">
        <f t="shared" si="0"/>
        <v>N01.18</v>
      </c>
      <c r="D26" s="15" t="s">
        <v>312</v>
      </c>
      <c r="E26" s="43" t="s">
        <v>266</v>
      </c>
      <c r="F26" s="15" t="s">
        <v>3</v>
      </c>
      <c r="G26" s="15"/>
      <c r="H26" s="15"/>
      <c r="I26" s="15"/>
      <c r="J26" s="42"/>
      <c r="K26" s="42"/>
      <c r="L26" s="42"/>
      <c r="M26" s="42"/>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49.5">
      <c r="A39" s="15" t="s">
        <v>21</v>
      </c>
      <c r="B39" s="15">
        <f>IF($E39="","",SUBTOTAL(3,$E$9:E39))</f>
        <v>30</v>
      </c>
      <c r="C39" s="15" t="str">
        <f t="shared" si="0"/>
        <v>N02.30</v>
      </c>
      <c r="D39" s="15" t="s">
        <v>329</v>
      </c>
      <c r="E39" s="43" t="s">
        <v>330</v>
      </c>
      <c r="F39" s="47" t="s">
        <v>113</v>
      </c>
      <c r="G39" s="47">
        <v>70</v>
      </c>
      <c r="H39" s="47">
        <v>840</v>
      </c>
      <c r="I39" s="47" t="s">
        <v>783</v>
      </c>
      <c r="J39" s="72" t="s">
        <v>784</v>
      </c>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v>24</v>
      </c>
      <c r="H44" s="47">
        <v>288</v>
      </c>
      <c r="I44" s="47" t="s">
        <v>785</v>
      </c>
      <c r="J44" s="72" t="s">
        <v>784</v>
      </c>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72" t="s">
        <v>786</v>
      </c>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33">
      <c r="A55" s="40" t="s">
        <v>32</v>
      </c>
      <c r="B55" s="15">
        <f>IF($E55="","",SUBTOTAL(3,$E$9:E55))</f>
        <v>45</v>
      </c>
      <c r="C55" s="15" t="str">
        <f t="shared" si="0"/>
        <v>N03.45</v>
      </c>
      <c r="D55" s="15" t="s">
        <v>359</v>
      </c>
      <c r="E55" s="43" t="s">
        <v>34</v>
      </c>
      <c r="F55" s="47" t="s">
        <v>114</v>
      </c>
      <c r="G55" s="47"/>
      <c r="H55" s="47"/>
      <c r="I55" s="47"/>
      <c r="J55" s="42"/>
      <c r="K55" s="42"/>
      <c r="L55" s="42"/>
      <c r="M55" s="42"/>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33">
      <c r="A58" s="40" t="s">
        <v>32</v>
      </c>
      <c r="B58" s="15">
        <f>IF($E58="","",SUBTOTAL(3,$E$9:E58))</f>
        <v>48</v>
      </c>
      <c r="C58" s="15" t="str">
        <f t="shared" si="0"/>
        <v>N03.48</v>
      </c>
      <c r="D58" s="15" t="s">
        <v>362</v>
      </c>
      <c r="E58" s="43" t="s">
        <v>37</v>
      </c>
      <c r="F58" s="47" t="s">
        <v>3</v>
      </c>
      <c r="G58" s="47"/>
      <c r="H58" s="47"/>
      <c r="I58" s="47"/>
      <c r="J58" s="42"/>
      <c r="K58" s="42"/>
      <c r="L58" s="42"/>
      <c r="M58" s="42"/>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v>30</v>
      </c>
      <c r="H83" s="47">
        <v>360</v>
      </c>
      <c r="I83" s="47" t="s">
        <v>787</v>
      </c>
      <c r="J83" s="42" t="s">
        <v>788</v>
      </c>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v>30</v>
      </c>
      <c r="H85" s="47">
        <v>360</v>
      </c>
      <c r="I85" s="47" t="s">
        <v>787</v>
      </c>
      <c r="J85" s="42" t="s">
        <v>788</v>
      </c>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16.5">
      <c r="A93" s="40" t="s">
        <v>45</v>
      </c>
      <c r="B93" s="15">
        <f>IF($E93="","",SUBTOTAL(3,$E$9:E93))</f>
        <v>80</v>
      </c>
      <c r="C93" s="15" t="str">
        <f t="shared" si="2"/>
        <v>N04.80</v>
      </c>
      <c r="D93" s="15" t="s">
        <v>394</v>
      </c>
      <c r="E93" s="43" t="s">
        <v>70</v>
      </c>
      <c r="F93" s="47" t="s">
        <v>115</v>
      </c>
      <c r="G93" s="47"/>
      <c r="H93" s="47"/>
      <c r="I93" s="47"/>
      <c r="J93" s="42"/>
      <c r="K93" s="42"/>
      <c r="L93" s="42"/>
      <c r="M93" s="42"/>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4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c r="L98" s="5"/>
      <c r="M98" s="5"/>
      <c r="N98" s="5"/>
    </row>
    <row r="99" spans="1:16" s="40" customFormat="1" ht="49.5">
      <c r="A99" s="40" t="s">
        <v>45</v>
      </c>
      <c r="B99" s="15">
        <f>IF($E99="","",SUBTOTAL(3,$E$9:E99))</f>
        <v>85</v>
      </c>
      <c r="C99" s="15" t="str">
        <f t="shared" si="2"/>
        <v>N04.85</v>
      </c>
      <c r="D99" s="15" t="s">
        <v>400</v>
      </c>
      <c r="E99" s="43" t="s">
        <v>76</v>
      </c>
      <c r="F99" s="47" t="s">
        <v>117</v>
      </c>
      <c r="G99" s="47">
        <v>2200</v>
      </c>
      <c r="H99" s="47">
        <v>26400</v>
      </c>
      <c r="I99" s="47" t="s">
        <v>789</v>
      </c>
      <c r="J99" s="42" t="s">
        <v>790</v>
      </c>
      <c r="K99" s="42"/>
      <c r="L99" s="42"/>
      <c r="M99" s="42"/>
      <c r="N99" s="42" t="s">
        <v>791</v>
      </c>
    </row>
    <row r="100" spans="1:16" s="40" customFormat="1" ht="16.5">
      <c r="B100" s="13" t="s">
        <v>77</v>
      </c>
      <c r="C100" s="26" t="s">
        <v>78</v>
      </c>
      <c r="D100" s="26"/>
      <c r="E100" s="50"/>
      <c r="F100" s="22"/>
      <c r="G100" s="22"/>
      <c r="H100" s="22"/>
      <c r="I100" s="22"/>
      <c r="J100" s="42"/>
      <c r="K100" s="42"/>
      <c r="L100" s="42"/>
      <c r="M100" s="42"/>
      <c r="N100" s="42"/>
    </row>
    <row r="101" spans="1:16" s="40" customFormat="1" ht="33">
      <c r="A101" s="40" t="s">
        <v>77</v>
      </c>
      <c r="B101" s="15">
        <f>IF($E101="","",SUBTOTAL(3,$E$9:E101))</f>
        <v>86</v>
      </c>
      <c r="C101" s="15" t="str">
        <f t="shared" si="2"/>
        <v>N08.86</v>
      </c>
      <c r="D101" s="15" t="s">
        <v>401</v>
      </c>
      <c r="E101" s="43" t="s">
        <v>402</v>
      </c>
      <c r="F101" s="47" t="s">
        <v>118</v>
      </c>
      <c r="G101" s="47">
        <v>1.5</v>
      </c>
      <c r="H101" s="47">
        <v>18</v>
      </c>
      <c r="I101" s="47" t="s">
        <v>792</v>
      </c>
      <c r="J101" s="42" t="s">
        <v>793</v>
      </c>
      <c r="K101" s="42"/>
      <c r="L101" s="42"/>
      <c r="M101" s="42"/>
      <c r="N101" s="42"/>
    </row>
    <row r="102" spans="1:16" s="40" customFormat="1" ht="33">
      <c r="A102" s="40" t="s">
        <v>77</v>
      </c>
      <c r="B102" s="15">
        <f>IF($E102="","",SUBTOTAL(3,$E$9:E102))</f>
        <v>87</v>
      </c>
      <c r="C102" s="15" t="str">
        <f t="shared" si="2"/>
        <v>N08.87</v>
      </c>
      <c r="D102" s="15" t="s">
        <v>403</v>
      </c>
      <c r="E102" s="43" t="s">
        <v>404</v>
      </c>
      <c r="F102" s="47" t="s">
        <v>118</v>
      </c>
      <c r="G102" s="47"/>
      <c r="H102" s="47"/>
      <c r="I102" s="47"/>
      <c r="J102" s="42"/>
      <c r="K102" s="42"/>
      <c r="L102" s="42"/>
      <c r="M102" s="42"/>
      <c r="N102" s="42"/>
    </row>
    <row r="103" spans="1:16" s="40" customFormat="1" ht="33">
      <c r="A103" s="40" t="s">
        <v>77</v>
      </c>
      <c r="B103" s="15">
        <f>IF($E103="","",SUBTOTAL(3,$E$9:E103))</f>
        <v>88</v>
      </c>
      <c r="C103" s="15" t="str">
        <f t="shared" si="2"/>
        <v>N08.88</v>
      </c>
      <c r="D103" s="15" t="s">
        <v>405</v>
      </c>
      <c r="E103" s="43" t="s">
        <v>406</v>
      </c>
      <c r="F103" s="47" t="s">
        <v>116</v>
      </c>
      <c r="G103" s="47"/>
      <c r="H103" s="47"/>
      <c r="I103" s="47"/>
      <c r="J103" s="42"/>
      <c r="K103" s="42"/>
      <c r="L103" s="42"/>
      <c r="M103" s="42"/>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42"/>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42"/>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42"/>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42"/>
      <c r="N107" s="42"/>
    </row>
    <row r="108" spans="1:16" s="40" customFormat="1" ht="66">
      <c r="A108" s="40" t="s">
        <v>77</v>
      </c>
      <c r="B108" s="15">
        <f>IF($E108="","",SUBTOTAL(3,$E$9:E108))</f>
        <v>93</v>
      </c>
      <c r="C108" s="15" t="str">
        <f t="shared" si="2"/>
        <v>N08.93</v>
      </c>
      <c r="D108" s="15" t="s">
        <v>412</v>
      </c>
      <c r="E108" s="43" t="s">
        <v>278</v>
      </c>
      <c r="F108" s="47" t="s">
        <v>116</v>
      </c>
      <c r="G108" s="47">
        <v>10</v>
      </c>
      <c r="H108" s="47">
        <v>120</v>
      </c>
      <c r="I108" s="47" t="s">
        <v>794</v>
      </c>
      <c r="J108" s="42" t="s">
        <v>795</v>
      </c>
      <c r="K108" s="42"/>
      <c r="L108" s="42"/>
      <c r="M108" s="42"/>
      <c r="N108" s="42"/>
      <c r="P108" s="92" t="s">
        <v>774</v>
      </c>
    </row>
    <row r="109" spans="1:16" s="40" customFormat="1" ht="16.5">
      <c r="B109" s="13" t="s">
        <v>83</v>
      </c>
      <c r="C109" s="24" t="s">
        <v>86</v>
      </c>
      <c r="D109" s="24"/>
      <c r="E109" s="50"/>
      <c r="F109" s="22"/>
      <c r="G109" s="22"/>
      <c r="H109" s="22"/>
      <c r="I109" s="22"/>
      <c r="J109" s="42"/>
      <c r="K109" s="42"/>
      <c r="L109" s="42"/>
      <c r="M109" s="42"/>
      <c r="N109" s="42"/>
    </row>
    <row r="110" spans="1:16" s="40" customFormat="1" ht="16.5">
      <c r="A110" s="40" t="s">
        <v>83</v>
      </c>
      <c r="B110" s="15">
        <f>IF($E110="","",SUBTOTAL(3,$E$9:E110))</f>
        <v>94</v>
      </c>
      <c r="C110" s="15" t="str">
        <f t="shared" si="2"/>
        <v>N09.94</v>
      </c>
      <c r="D110" s="15" t="s">
        <v>413</v>
      </c>
      <c r="E110" s="43" t="s">
        <v>87</v>
      </c>
      <c r="F110" s="47" t="s">
        <v>118</v>
      </c>
      <c r="G110" s="47"/>
      <c r="H110" s="47"/>
      <c r="I110" s="47"/>
      <c r="J110" s="42"/>
      <c r="K110" s="42"/>
      <c r="L110" s="42"/>
      <c r="M110" s="42"/>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42"/>
      <c r="N111" s="42"/>
      <c r="P111" s="92" t="s">
        <v>775</v>
      </c>
    </row>
    <row r="112" spans="1:16" s="40" customFormat="1" ht="33">
      <c r="A112" s="40" t="s">
        <v>83</v>
      </c>
      <c r="B112" s="15">
        <f>IF($E112="","",SUBTOTAL(3,$E$9:E112))</f>
        <v>96</v>
      </c>
      <c r="C112" s="15" t="str">
        <f t="shared" si="2"/>
        <v>N09.96</v>
      </c>
      <c r="D112" s="15" t="s">
        <v>415</v>
      </c>
      <c r="E112" s="43" t="s">
        <v>416</v>
      </c>
      <c r="F112" s="47" t="s">
        <v>119</v>
      </c>
      <c r="G112" s="47"/>
      <c r="H112" s="47"/>
      <c r="I112" s="47"/>
      <c r="J112" s="42"/>
      <c r="K112" s="42"/>
      <c r="L112" s="42"/>
      <c r="M112" s="42"/>
      <c r="N112" s="42"/>
    </row>
    <row r="113" spans="1:16" s="40" customFormat="1" ht="16.5">
      <c r="A113" s="13" t="s">
        <v>84</v>
      </c>
      <c r="B113" s="13" t="s">
        <v>84</v>
      </c>
      <c r="C113" s="24" t="s">
        <v>90</v>
      </c>
      <c r="D113" s="24"/>
      <c r="E113" s="50"/>
      <c r="F113" s="22"/>
      <c r="G113" s="22"/>
      <c r="H113" s="22"/>
      <c r="I113" s="22"/>
      <c r="J113" s="42"/>
      <c r="K113" s="42"/>
      <c r="L113" s="42"/>
      <c r="M113" s="42"/>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42"/>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42"/>
      <c r="N115" s="42"/>
    </row>
    <row r="116" spans="1:16" s="40" customFormat="1" ht="49.5">
      <c r="A116" s="15" t="s">
        <v>84</v>
      </c>
      <c r="B116" s="15">
        <f>IF($E116="","",SUBTOTAL(3,$E$9:E116))</f>
        <v>99</v>
      </c>
      <c r="C116" s="15" t="str">
        <f t="shared" si="2"/>
        <v>N10.99</v>
      </c>
      <c r="D116" s="15" t="s">
        <v>419</v>
      </c>
      <c r="E116" s="43" t="s">
        <v>257</v>
      </c>
      <c r="F116" s="47" t="s">
        <v>115</v>
      </c>
      <c r="G116" s="47"/>
      <c r="H116" s="47"/>
      <c r="I116" s="47"/>
      <c r="J116" s="42"/>
      <c r="K116" s="42"/>
      <c r="L116" s="42"/>
      <c r="M116" s="42"/>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42"/>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42"/>
      <c r="N118" s="42"/>
    </row>
    <row r="119" spans="1:16" s="40" customFormat="1" ht="16.5">
      <c r="B119" s="13" t="s">
        <v>85</v>
      </c>
      <c r="C119" s="24" t="s">
        <v>108</v>
      </c>
      <c r="D119" s="24"/>
      <c r="E119" s="50"/>
      <c r="F119" s="22"/>
      <c r="G119" s="22"/>
      <c r="H119" s="22"/>
      <c r="I119" s="22"/>
      <c r="J119" s="42"/>
      <c r="K119" s="42"/>
      <c r="L119" s="42"/>
      <c r="M119" s="42"/>
      <c r="N119" s="42"/>
    </row>
    <row r="120" spans="1:16" s="40" customFormat="1" ht="49.5">
      <c r="A120" s="15" t="s">
        <v>85</v>
      </c>
      <c r="B120" s="15">
        <f>IF($E120="","",SUBTOTAL(3,$E$9:E120))</f>
        <v>102</v>
      </c>
      <c r="C120" s="15" t="str">
        <f t="shared" si="2"/>
        <v>N11.102</v>
      </c>
      <c r="D120" s="15" t="s">
        <v>422</v>
      </c>
      <c r="E120" s="43" t="s">
        <v>109</v>
      </c>
      <c r="F120" s="47" t="s">
        <v>122</v>
      </c>
      <c r="G120" s="47"/>
      <c r="H120" s="47"/>
      <c r="I120" s="47"/>
      <c r="J120" s="42"/>
      <c r="K120" s="42"/>
      <c r="L120" s="42"/>
      <c r="M120" s="42"/>
      <c r="N120" s="42"/>
    </row>
    <row r="121" spans="1:16" s="40" customFormat="1" ht="49.5">
      <c r="A121" s="15" t="s">
        <v>85</v>
      </c>
      <c r="B121" s="15">
        <f>IF($E121="","",SUBTOTAL(3,$E$9:E121))</f>
        <v>103</v>
      </c>
      <c r="C121" s="15" t="str">
        <f t="shared" si="2"/>
        <v>N11.103</v>
      </c>
      <c r="D121" s="15" t="s">
        <v>423</v>
      </c>
      <c r="E121" s="43" t="s">
        <v>110</v>
      </c>
      <c r="F121" s="47" t="s">
        <v>122</v>
      </c>
      <c r="G121" s="47"/>
      <c r="H121" s="47"/>
      <c r="I121" s="47"/>
      <c r="J121" s="42"/>
      <c r="K121" s="42"/>
      <c r="L121" s="42"/>
      <c r="M121" s="42"/>
      <c r="N121" s="42"/>
    </row>
    <row r="122" spans="1:16" s="40" customFormat="1" ht="16.5">
      <c r="A122" s="15" t="s">
        <v>85</v>
      </c>
      <c r="B122" s="15">
        <f>IF($E122="","",SUBTOTAL(3,$E$9:E122))</f>
        <v>104</v>
      </c>
      <c r="C122" s="15" t="str">
        <f t="shared" si="2"/>
        <v>N11.104</v>
      </c>
      <c r="D122" s="15" t="s">
        <v>424</v>
      </c>
      <c r="E122" s="43" t="s">
        <v>111</v>
      </c>
      <c r="F122" s="47" t="s">
        <v>122</v>
      </c>
      <c r="G122" s="47"/>
      <c r="H122" s="47"/>
      <c r="I122" s="47"/>
      <c r="J122" s="42"/>
      <c r="K122" s="42"/>
      <c r="L122" s="42"/>
      <c r="M122" s="42"/>
      <c r="N122" s="42"/>
    </row>
    <row r="123" spans="1:16" s="40" customFormat="1" ht="33">
      <c r="A123" s="15" t="s">
        <v>85</v>
      </c>
      <c r="B123" s="15">
        <f>IF($E123="","",SUBTOTAL(3,$E$9:E123))</f>
        <v>105</v>
      </c>
      <c r="C123" s="15" t="str">
        <f t="shared" si="2"/>
        <v>N11.105</v>
      </c>
      <c r="D123" s="15" t="s">
        <v>425</v>
      </c>
      <c r="E123" s="43" t="s">
        <v>112</v>
      </c>
      <c r="F123" s="47" t="s">
        <v>5</v>
      </c>
      <c r="G123" s="47"/>
      <c r="H123" s="47"/>
      <c r="I123" s="47"/>
      <c r="J123" s="42"/>
      <c r="K123" s="42"/>
      <c r="L123" s="42"/>
      <c r="M123" s="42"/>
      <c r="N123" s="42"/>
    </row>
    <row r="124" spans="1:16" s="40" customFormat="1" ht="16.5">
      <c r="B124" s="13" t="s">
        <v>89</v>
      </c>
      <c r="C124" s="24" t="s">
        <v>262</v>
      </c>
      <c r="D124" s="24"/>
      <c r="E124" s="50"/>
      <c r="F124" s="22"/>
      <c r="G124" s="22"/>
      <c r="H124" s="22"/>
      <c r="I124" s="22"/>
      <c r="J124" s="42"/>
      <c r="K124" s="42"/>
      <c r="L124" s="42"/>
      <c r="M124" s="42"/>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42"/>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42"/>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42"/>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42"/>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42"/>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42"/>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42"/>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42"/>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42"/>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42"/>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42"/>
      <c r="N135" s="42"/>
    </row>
    <row r="136" spans="1:16" s="40" customFormat="1" ht="16.5">
      <c r="A136" s="13" t="s">
        <v>92</v>
      </c>
      <c r="B136" s="13" t="s">
        <v>92</v>
      </c>
      <c r="C136" s="24" t="s">
        <v>285</v>
      </c>
      <c r="D136" s="24"/>
      <c r="E136" s="50"/>
      <c r="F136" s="22"/>
      <c r="G136" s="22"/>
      <c r="H136" s="22"/>
      <c r="I136" s="22"/>
      <c r="J136" s="42"/>
      <c r="K136" s="42"/>
      <c r="L136" s="42"/>
      <c r="M136" s="42"/>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42"/>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42"/>
      <c r="N138" s="42"/>
    </row>
    <row r="139" spans="1:16" s="40" customFormat="1" ht="16.5">
      <c r="A139" s="13" t="s">
        <v>93</v>
      </c>
      <c r="B139" s="13" t="s">
        <v>93</v>
      </c>
      <c r="C139" s="24" t="s">
        <v>94</v>
      </c>
      <c r="D139" s="24"/>
      <c r="E139" s="50"/>
      <c r="F139" s="22"/>
      <c r="G139" s="22"/>
      <c r="H139" s="22"/>
      <c r="I139" s="22"/>
      <c r="J139" s="42"/>
      <c r="K139" s="42"/>
      <c r="L139" s="42"/>
      <c r="M139" s="42"/>
      <c r="N139" s="42"/>
    </row>
    <row r="140" spans="1:16" s="40" customFormat="1" ht="16.5">
      <c r="A140" s="13" t="s">
        <v>93</v>
      </c>
      <c r="B140" s="15">
        <f>IF($E140="","",SUBTOTAL(3,$E$9:E140))</f>
        <v>119</v>
      </c>
      <c r="C140" s="15" t="str">
        <f t="shared" si="2"/>
        <v>N14.119</v>
      </c>
      <c r="D140" s="15" t="s">
        <v>440</v>
      </c>
      <c r="E140" s="43" t="s">
        <v>254</v>
      </c>
      <c r="F140" s="47" t="s">
        <v>3</v>
      </c>
      <c r="G140" s="47">
        <v>500</v>
      </c>
      <c r="H140" s="47">
        <v>6000</v>
      </c>
      <c r="I140" s="47" t="s">
        <v>796</v>
      </c>
      <c r="J140" s="42" t="s">
        <v>797</v>
      </c>
      <c r="K140" s="42"/>
      <c r="L140" s="42"/>
      <c r="M140" s="42"/>
      <c r="N140" s="42"/>
    </row>
    <row r="141" spans="1:16" s="40" customFormat="1" ht="33">
      <c r="A141" s="13" t="s">
        <v>93</v>
      </c>
      <c r="B141" s="15">
        <f>IF($E141="","",SUBTOTAL(3,$E$9:E141))</f>
        <v>120</v>
      </c>
      <c r="C141" s="15" t="str">
        <f t="shared" si="2"/>
        <v>N14.120</v>
      </c>
      <c r="D141" s="15" t="s">
        <v>441</v>
      </c>
      <c r="E141" s="43" t="s">
        <v>95</v>
      </c>
      <c r="F141" s="47" t="s">
        <v>3</v>
      </c>
      <c r="G141" s="47">
        <v>520</v>
      </c>
      <c r="H141" s="47">
        <v>6240</v>
      </c>
      <c r="I141" s="47" t="s">
        <v>798</v>
      </c>
      <c r="J141" s="42" t="s">
        <v>799</v>
      </c>
      <c r="K141" s="42"/>
      <c r="L141" s="42"/>
      <c r="M141" s="42"/>
      <c r="N141" s="42"/>
      <c r="P141" s="92" t="s">
        <v>442</v>
      </c>
    </row>
    <row r="142" spans="1:16" s="40" customFormat="1" ht="16.5">
      <c r="B142" s="13" t="s">
        <v>96</v>
      </c>
      <c r="C142" s="24" t="s">
        <v>97</v>
      </c>
      <c r="D142" s="24"/>
      <c r="E142" s="50"/>
      <c r="F142" s="22"/>
      <c r="G142" s="22"/>
      <c r="H142" s="22"/>
      <c r="I142" s="22"/>
      <c r="J142" s="42"/>
      <c r="K142" s="42"/>
      <c r="L142" s="42"/>
      <c r="M142" s="42"/>
      <c r="N142" s="42"/>
    </row>
    <row r="143" spans="1:16" s="40" customFormat="1" ht="16.5">
      <c r="A143" s="15" t="s">
        <v>96</v>
      </c>
      <c r="B143" s="15">
        <f>IF($E143="","",SUBTOTAL(3,$E$9:E143))</f>
        <v>121</v>
      </c>
      <c r="C143" s="15" t="str">
        <f t="shared" si="2"/>
        <v>N15.121</v>
      </c>
      <c r="D143" s="15" t="s">
        <v>443</v>
      </c>
      <c r="E143" s="43" t="s">
        <v>98</v>
      </c>
      <c r="F143" s="47" t="s">
        <v>3</v>
      </c>
      <c r="G143" s="47"/>
      <c r="H143" s="47"/>
      <c r="I143" s="47"/>
      <c r="J143" s="42"/>
      <c r="K143" s="42"/>
      <c r="L143" s="42"/>
      <c r="M143" s="42"/>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42"/>
      <c r="K144" s="42"/>
      <c r="L144" s="42"/>
      <c r="M144" s="42"/>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42"/>
      <c r="K145" s="42"/>
      <c r="L145" s="42"/>
      <c r="M145" s="42"/>
      <c r="N145" s="42"/>
    </row>
    <row r="146" spans="1:16" s="40" customFormat="1" ht="33">
      <c r="A146" s="15" t="s">
        <v>96</v>
      </c>
      <c r="B146" s="15">
        <f>IF($E146="","",SUBTOTAL(3,$E$9:E146))</f>
        <v>124</v>
      </c>
      <c r="C146" s="15" t="str">
        <f t="shared" si="2"/>
        <v>N15.124</v>
      </c>
      <c r="D146" s="15" t="s">
        <v>446</v>
      </c>
      <c r="E146" s="43" t="s">
        <v>255</v>
      </c>
      <c r="F146" s="47" t="s">
        <v>3</v>
      </c>
      <c r="G146" s="47"/>
      <c r="H146" s="47"/>
      <c r="I146" s="47"/>
      <c r="J146" s="42"/>
      <c r="K146" s="42"/>
      <c r="L146" s="42"/>
      <c r="M146" s="42"/>
      <c r="N146" s="42"/>
    </row>
    <row r="147" spans="1:16" s="40" customFormat="1" ht="16.5">
      <c r="A147" s="15" t="s">
        <v>96</v>
      </c>
      <c r="B147" s="15">
        <f>IF($E147="","",SUBTOTAL(3,$E$9:E147))</f>
        <v>125</v>
      </c>
      <c r="C147" s="15" t="str">
        <f t="shared" si="2"/>
        <v>N15.125</v>
      </c>
      <c r="D147" s="15" t="s">
        <v>447</v>
      </c>
      <c r="E147" s="43" t="s">
        <v>251</v>
      </c>
      <c r="F147" s="47" t="s">
        <v>3</v>
      </c>
      <c r="G147" s="47"/>
      <c r="H147" s="47"/>
      <c r="I147" s="47"/>
      <c r="J147" s="42"/>
      <c r="K147" s="42"/>
      <c r="L147" s="42"/>
      <c r="M147" s="42"/>
      <c r="N147" s="42"/>
    </row>
    <row r="148" spans="1:16" s="40" customFormat="1" ht="33">
      <c r="A148" s="15" t="s">
        <v>96</v>
      </c>
      <c r="B148" s="15">
        <f>IF($E148="","",SUBTOTAL(3,$E$9:E148))</f>
        <v>126</v>
      </c>
      <c r="C148" s="15" t="str">
        <f t="shared" si="2"/>
        <v>N15.126</v>
      </c>
      <c r="D148" s="15" t="s">
        <v>448</v>
      </c>
      <c r="E148" s="43" t="s">
        <v>99</v>
      </c>
      <c r="F148" s="47" t="s">
        <v>3</v>
      </c>
      <c r="G148" s="47"/>
      <c r="H148" s="47"/>
      <c r="I148" s="47"/>
      <c r="J148" s="42"/>
      <c r="K148" s="42"/>
      <c r="L148" s="42"/>
      <c r="M148" s="42"/>
      <c r="N148" s="42"/>
    </row>
    <row r="149" spans="1:16" s="40" customFormat="1" ht="33">
      <c r="A149" s="15" t="s">
        <v>96</v>
      </c>
      <c r="B149" s="15">
        <f>IF($E149="","",SUBTOTAL(3,$E$9:E149))</f>
        <v>127</v>
      </c>
      <c r="C149" s="15" t="str">
        <f t="shared" si="2"/>
        <v>N15.127</v>
      </c>
      <c r="D149" s="15" t="s">
        <v>449</v>
      </c>
      <c r="E149" s="43" t="s">
        <v>215</v>
      </c>
      <c r="F149" s="47" t="s">
        <v>3</v>
      </c>
      <c r="G149" s="47"/>
      <c r="H149" s="47"/>
      <c r="I149" s="47"/>
      <c r="J149" s="42"/>
      <c r="K149" s="42"/>
      <c r="L149" s="42"/>
      <c r="M149" s="42"/>
      <c r="N149" s="42"/>
      <c r="P149" s="199" t="s">
        <v>777</v>
      </c>
    </row>
    <row r="150" spans="1:16" s="40" customFormat="1" ht="16.5">
      <c r="A150" s="15" t="s">
        <v>96</v>
      </c>
      <c r="B150" s="15">
        <f>IF($E150="","",SUBTOTAL(3,$E$9:E150))</f>
        <v>128</v>
      </c>
      <c r="C150" s="15" t="str">
        <f t="shared" si="2"/>
        <v>N15.128</v>
      </c>
      <c r="D150" s="15" t="s">
        <v>450</v>
      </c>
      <c r="E150" s="43" t="s">
        <v>100</v>
      </c>
      <c r="F150" s="47" t="s">
        <v>3</v>
      </c>
      <c r="G150" s="47"/>
      <c r="H150" s="47"/>
      <c r="I150" s="47"/>
      <c r="J150" s="42"/>
      <c r="K150" s="42"/>
      <c r="L150" s="42"/>
      <c r="M150" s="42"/>
      <c r="N150" s="42"/>
    </row>
    <row r="151" spans="1:16" s="40" customFormat="1" ht="16.5">
      <c r="A151" s="15" t="s">
        <v>96</v>
      </c>
      <c r="B151" s="15">
        <f>IF($E151="","",SUBTOTAL(3,$E$9:E151))</f>
        <v>129</v>
      </c>
      <c r="C151" s="15" t="str">
        <f t="shared" ref="C151:C173" si="3">A151&amp;"."&amp;B151</f>
        <v>N15.129</v>
      </c>
      <c r="D151" s="15" t="s">
        <v>451</v>
      </c>
      <c r="E151" s="43" t="s">
        <v>101</v>
      </c>
      <c r="F151" s="47" t="s">
        <v>3</v>
      </c>
      <c r="G151" s="47">
        <v>7</v>
      </c>
      <c r="H151" s="47">
        <v>84</v>
      </c>
      <c r="I151" s="47" t="s">
        <v>800</v>
      </c>
      <c r="J151" s="42" t="s">
        <v>801</v>
      </c>
      <c r="K151" s="42"/>
      <c r="L151" s="42"/>
      <c r="M151" s="42"/>
      <c r="N151" s="42"/>
    </row>
    <row r="152" spans="1:16" s="40" customFormat="1" ht="16.5">
      <c r="A152" s="15" t="s">
        <v>96</v>
      </c>
      <c r="B152" s="15">
        <f>IF($E152="","",SUBTOTAL(3,$E$9:E152))</f>
        <v>130</v>
      </c>
      <c r="C152" s="15" t="str">
        <f t="shared" si="3"/>
        <v>N15.130</v>
      </c>
      <c r="D152" s="15" t="s">
        <v>452</v>
      </c>
      <c r="E152" s="43" t="s">
        <v>102</v>
      </c>
      <c r="F152" s="47" t="s">
        <v>3</v>
      </c>
      <c r="G152" s="47"/>
      <c r="H152" s="47"/>
      <c r="I152" s="47"/>
      <c r="J152" s="42"/>
      <c r="K152" s="42"/>
      <c r="L152" s="42"/>
      <c r="M152" s="42"/>
      <c r="N152" s="42"/>
    </row>
    <row r="153" spans="1:16" s="40" customFormat="1" ht="16.5">
      <c r="A153" s="15" t="s">
        <v>96</v>
      </c>
      <c r="B153" s="15">
        <f>IF($E153="","",SUBTOTAL(3,$E$9:E153))</f>
        <v>131</v>
      </c>
      <c r="C153" s="15" t="str">
        <f t="shared" si="3"/>
        <v>N15.131</v>
      </c>
      <c r="D153" s="15" t="s">
        <v>453</v>
      </c>
      <c r="E153" s="43" t="s">
        <v>103</v>
      </c>
      <c r="F153" s="47" t="s">
        <v>3</v>
      </c>
      <c r="G153" s="47"/>
      <c r="H153" s="47"/>
      <c r="I153" s="47"/>
      <c r="J153" s="42"/>
      <c r="K153" s="42"/>
      <c r="L153" s="42"/>
      <c r="M153" s="42"/>
      <c r="N153" s="42"/>
    </row>
    <row r="154" spans="1:16" s="40" customFormat="1" ht="16.5">
      <c r="A154" s="15" t="s">
        <v>96</v>
      </c>
      <c r="B154" s="15">
        <f>IF($E154="","",SUBTOTAL(3,$E$9:E154))</f>
        <v>132</v>
      </c>
      <c r="C154" s="15" t="str">
        <f t="shared" si="3"/>
        <v>N15.132</v>
      </c>
      <c r="D154" s="15" t="s">
        <v>454</v>
      </c>
      <c r="E154" s="43" t="s">
        <v>104</v>
      </c>
      <c r="F154" s="47" t="s">
        <v>3</v>
      </c>
      <c r="G154" s="47"/>
      <c r="H154" s="47"/>
      <c r="I154" s="47"/>
      <c r="J154" s="42"/>
      <c r="K154" s="42"/>
      <c r="L154" s="42"/>
      <c r="M154" s="42"/>
      <c r="N154" s="42"/>
    </row>
    <row r="155" spans="1:16" s="40" customFormat="1" ht="33">
      <c r="A155" s="15" t="s">
        <v>96</v>
      </c>
      <c r="B155" s="15">
        <f>IF($E155="","",SUBTOTAL(3,$E$9:E155))</f>
        <v>133</v>
      </c>
      <c r="C155" s="15" t="str">
        <f t="shared" si="3"/>
        <v>N15.133</v>
      </c>
      <c r="D155" s="15" t="s">
        <v>455</v>
      </c>
      <c r="E155" s="43" t="s">
        <v>105</v>
      </c>
      <c r="F155" s="47" t="s">
        <v>3</v>
      </c>
      <c r="G155" s="47"/>
      <c r="H155" s="47"/>
      <c r="I155" s="47"/>
      <c r="J155" s="42"/>
      <c r="K155" s="42"/>
      <c r="L155" s="42"/>
      <c r="M155" s="42"/>
      <c r="N155" s="42"/>
    </row>
    <row r="156" spans="1:16" s="40" customFormat="1" ht="49.5">
      <c r="A156" s="15" t="s">
        <v>96</v>
      </c>
      <c r="B156" s="15">
        <f>IF($E156="","",SUBTOTAL(3,$E$9:E156))</f>
        <v>134</v>
      </c>
      <c r="C156" s="15" t="str">
        <f t="shared" si="3"/>
        <v>N15.134</v>
      </c>
      <c r="D156" s="15" t="s">
        <v>456</v>
      </c>
      <c r="E156" s="43" t="s">
        <v>276</v>
      </c>
      <c r="F156" s="47" t="s">
        <v>3</v>
      </c>
      <c r="G156" s="47"/>
      <c r="H156" s="47"/>
      <c r="I156" s="47"/>
      <c r="J156" s="42"/>
      <c r="K156" s="42"/>
      <c r="L156" s="42"/>
      <c r="M156" s="42"/>
      <c r="N156" s="42"/>
    </row>
    <row r="157" spans="1:16" s="40" customFormat="1" ht="16.5">
      <c r="A157" s="15" t="s">
        <v>96</v>
      </c>
      <c r="B157" s="15">
        <f>IF($E157="","",SUBTOTAL(3,$E$9:E157))</f>
        <v>135</v>
      </c>
      <c r="C157" s="15" t="str">
        <f t="shared" si="3"/>
        <v>N15.135</v>
      </c>
      <c r="D157" s="15" t="s">
        <v>457</v>
      </c>
      <c r="E157" s="43" t="s">
        <v>106</v>
      </c>
      <c r="F157" s="47" t="s">
        <v>3</v>
      </c>
      <c r="G157" s="47"/>
      <c r="H157" s="47"/>
      <c r="I157" s="47"/>
      <c r="J157" s="42"/>
      <c r="K157" s="42"/>
      <c r="L157" s="42"/>
      <c r="M157" s="42"/>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33">
      <c r="A162" s="15" t="s">
        <v>96</v>
      </c>
      <c r="B162" s="15">
        <f>IF($E162="","",SUBTOTAL(3,$E$9:E162))</f>
        <v>140</v>
      </c>
      <c r="C162" s="15" t="str">
        <f t="shared" si="3"/>
        <v>N15.140</v>
      </c>
      <c r="D162" s="15" t="s">
        <v>462</v>
      </c>
      <c r="E162" s="43" t="s">
        <v>133</v>
      </c>
      <c r="F162" s="47" t="s">
        <v>3</v>
      </c>
      <c r="G162" s="47"/>
      <c r="H162" s="47"/>
      <c r="I162" s="47"/>
      <c r="J162" s="42"/>
      <c r="K162" s="42"/>
      <c r="L162" s="42"/>
      <c r="M162" s="42"/>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27" customFormat="1" ht="33">
      <c r="A165" s="29" t="s">
        <v>107</v>
      </c>
      <c r="B165" s="15">
        <f>IF($E165="","",SUBTOTAL(3,$E$9:E165))</f>
        <v>142</v>
      </c>
      <c r="C165" s="15" t="str">
        <f t="shared" si="3"/>
        <v>N16.142</v>
      </c>
      <c r="D165" s="19"/>
      <c r="E165" s="2" t="s">
        <v>239</v>
      </c>
      <c r="F165" s="47" t="s">
        <v>3</v>
      </c>
      <c r="G165" s="19">
        <v>250</v>
      </c>
      <c r="H165" s="19">
        <v>3000</v>
      </c>
      <c r="I165" s="19" t="s">
        <v>802</v>
      </c>
      <c r="J165" s="5" t="s">
        <v>803</v>
      </c>
      <c r="K165" s="5"/>
      <c r="L165" s="5"/>
      <c r="M165" s="5"/>
      <c r="N165" s="5"/>
      <c r="P165" s="220" t="s">
        <v>466</v>
      </c>
    </row>
    <row r="166" spans="1:16" s="27" customFormat="1" ht="33">
      <c r="A166" s="29" t="s">
        <v>107</v>
      </c>
      <c r="B166" s="15">
        <f>IF($E166="","",SUBTOTAL(3,$E$9:E166))</f>
        <v>143</v>
      </c>
      <c r="C166" s="15" t="str">
        <f t="shared" si="3"/>
        <v>N16.143</v>
      </c>
      <c r="D166" s="19"/>
      <c r="E166" s="2" t="s">
        <v>240</v>
      </c>
      <c r="F166" s="47" t="s">
        <v>3</v>
      </c>
      <c r="G166" s="19">
        <v>20</v>
      </c>
      <c r="H166" s="19">
        <v>240</v>
      </c>
      <c r="I166" s="19" t="s">
        <v>802</v>
      </c>
      <c r="J166" s="5" t="s">
        <v>804</v>
      </c>
      <c r="K166" s="5"/>
      <c r="L166" s="5"/>
      <c r="M166" s="5"/>
      <c r="N166" s="5"/>
    </row>
    <row r="167" spans="1:16" s="27" customFormat="1" ht="16.5">
      <c r="A167" s="29" t="s">
        <v>107</v>
      </c>
      <c r="B167" s="59">
        <f>IF($E167="","",SUBTOTAL(3,$E$9:E167))</f>
        <v>144</v>
      </c>
      <c r="C167" s="59" t="str">
        <f t="shared" si="3"/>
        <v>N16.144</v>
      </c>
      <c r="D167" s="221"/>
      <c r="E167" s="222" t="s">
        <v>465</v>
      </c>
      <c r="F167" s="221"/>
      <c r="G167" s="221"/>
      <c r="H167" s="221"/>
      <c r="I167" s="221"/>
      <c r="J167" s="223"/>
      <c r="K167" s="223"/>
      <c r="L167" s="223"/>
      <c r="M167" s="223"/>
      <c r="N167" s="223"/>
    </row>
    <row r="168" spans="1:16" s="27" customFormat="1" ht="16.5">
      <c r="A168" s="19" t="s">
        <v>107</v>
      </c>
      <c r="B168" s="15">
        <f>IF($E168="","",SUBTOTAL(3,$E$9:E168))</f>
        <v>145</v>
      </c>
      <c r="C168" s="15" t="str">
        <f t="shared" si="3"/>
        <v>N16.145</v>
      </c>
      <c r="D168" s="19"/>
      <c r="E168" s="2" t="s">
        <v>467</v>
      </c>
      <c r="F168" s="19"/>
      <c r="G168" s="19"/>
      <c r="H168" s="19"/>
      <c r="I168" s="19"/>
      <c r="J168" s="5"/>
      <c r="K168" s="5"/>
      <c r="L168" s="5"/>
      <c r="M168" s="5"/>
      <c r="N168" s="5"/>
    </row>
    <row r="169" spans="1:16" s="27" customFormat="1" ht="16.5">
      <c r="A169" s="19" t="s">
        <v>107</v>
      </c>
      <c r="B169" s="15">
        <f>IF($E169="","",SUBTOTAL(3,$E$9:E169))</f>
        <v>146</v>
      </c>
      <c r="C169" s="15" t="str">
        <f t="shared" si="3"/>
        <v>N16.146</v>
      </c>
      <c r="D169" s="19"/>
      <c r="E169" s="2" t="s">
        <v>465</v>
      </c>
      <c r="F169" s="19"/>
      <c r="G169" s="19"/>
      <c r="H169" s="19"/>
      <c r="I169" s="19"/>
      <c r="J169" s="5"/>
      <c r="K169" s="5"/>
      <c r="L169" s="5"/>
      <c r="M169" s="5"/>
      <c r="N169" s="5"/>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649" t="s">
        <v>730</v>
      </c>
      <c r="M174" s="649"/>
      <c r="N174" s="649"/>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5"/>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25.625" style="68" customWidth="1"/>
    <col min="10" max="10" width="33.625" style="216" customWidth="1"/>
    <col min="11" max="11" width="19.875" style="218" customWidth="1"/>
    <col min="12" max="12" width="17.625" style="218" customWidth="1"/>
    <col min="13" max="13" width="15.625" style="66" customWidth="1"/>
    <col min="14" max="14" width="15.375" style="66" customWidth="1"/>
    <col min="15" max="15" width="23.375" style="66" customWidth="1"/>
    <col min="16" max="16" width="76.625" style="66" customWidth="1"/>
    <col min="17" max="16384" width="4.375" style="66"/>
  </cols>
  <sheetData>
    <row r="1" spans="1:19" s="28" customFormat="1" ht="65.25" customHeight="1">
      <c r="A1" s="4"/>
      <c r="B1" s="732" t="s">
        <v>468</v>
      </c>
      <c r="C1" s="732"/>
      <c r="D1" s="732"/>
      <c r="E1" s="732"/>
      <c r="J1" s="204"/>
      <c r="K1" s="205"/>
      <c r="L1" s="205"/>
      <c r="N1" s="32" t="s">
        <v>469</v>
      </c>
      <c r="O1" s="78"/>
      <c r="P1" s="79"/>
      <c r="Q1" s="33"/>
      <c r="R1" s="33"/>
      <c r="S1" s="33"/>
    </row>
    <row r="2" spans="1:19" s="28" customFormat="1" ht="28.5" customHeight="1">
      <c r="A2" s="4"/>
      <c r="B2" s="733" t="s">
        <v>731</v>
      </c>
      <c r="C2" s="733"/>
      <c r="D2" s="733"/>
      <c r="E2" s="733"/>
      <c r="J2" s="206"/>
      <c r="K2" s="205"/>
      <c r="L2" s="205"/>
      <c r="P2" s="80"/>
      <c r="Q2" s="34"/>
      <c r="R2" s="34"/>
      <c r="S2" s="34"/>
    </row>
    <row r="3" spans="1:19" s="27" customFormat="1" ht="33.75" customHeight="1">
      <c r="A3" s="730" t="s">
        <v>474</v>
      </c>
      <c r="B3" s="730"/>
      <c r="C3" s="730"/>
      <c r="D3" s="730"/>
      <c r="E3" s="730"/>
      <c r="F3" s="730"/>
      <c r="G3" s="730"/>
      <c r="H3" s="730"/>
      <c r="I3" s="730"/>
      <c r="J3" s="730"/>
      <c r="K3" s="730"/>
      <c r="L3" s="730"/>
      <c r="M3" s="730"/>
      <c r="N3" s="730"/>
      <c r="O3" s="81"/>
      <c r="P3" s="82"/>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207" t="s">
        <v>479</v>
      </c>
      <c r="K6" s="208" t="s">
        <v>198</v>
      </c>
      <c r="L6" s="208"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209" t="s">
        <v>201</v>
      </c>
      <c r="K7" s="210" t="s">
        <v>202</v>
      </c>
      <c r="L7" s="210" t="s">
        <v>219</v>
      </c>
      <c r="M7" s="11" t="s">
        <v>204</v>
      </c>
      <c r="N7" s="11" t="s">
        <v>237</v>
      </c>
    </row>
    <row r="8" spans="1:19" s="40" customFormat="1" ht="24.95" customHeight="1">
      <c r="B8" s="13" t="s">
        <v>6</v>
      </c>
      <c r="C8" s="22" t="s">
        <v>7</v>
      </c>
      <c r="D8" s="22"/>
      <c r="E8" s="41"/>
      <c r="F8" s="22"/>
      <c r="G8" s="22"/>
      <c r="H8" s="22"/>
      <c r="I8" s="22"/>
      <c r="J8" s="211"/>
      <c r="K8" s="212"/>
      <c r="L8" s="212"/>
      <c r="M8" s="42"/>
      <c r="N8" s="42"/>
    </row>
    <row r="9" spans="1:19" s="40" customFormat="1" ht="63" customHeight="1">
      <c r="A9" s="15" t="s">
        <v>6</v>
      </c>
      <c r="B9" s="15">
        <f>IF($E9="","",SUBTOTAL(3,$E$9:E9))</f>
        <v>1</v>
      </c>
      <c r="C9" s="15" t="str">
        <f>A9&amp;"."&amp;B9</f>
        <v>N01.1</v>
      </c>
      <c r="D9" s="15" t="s">
        <v>292</v>
      </c>
      <c r="E9" s="43" t="s">
        <v>8</v>
      </c>
      <c r="F9" s="15" t="s">
        <v>3</v>
      </c>
      <c r="G9" s="15">
        <v>12</v>
      </c>
      <c r="H9" s="15">
        <v>144</v>
      </c>
      <c r="I9" s="15" t="s">
        <v>732</v>
      </c>
      <c r="J9" s="219" t="s">
        <v>733</v>
      </c>
      <c r="K9" s="212"/>
      <c r="L9" s="212"/>
      <c r="M9" s="42" t="s">
        <v>734</v>
      </c>
      <c r="N9" s="42"/>
    </row>
    <row r="10" spans="1:19" s="40" customFormat="1" ht="80.099999999999994" customHeight="1">
      <c r="A10" s="15" t="s">
        <v>6</v>
      </c>
      <c r="B10" s="15">
        <v>7</v>
      </c>
      <c r="C10" s="15" t="s">
        <v>145</v>
      </c>
      <c r="D10" s="15" t="s">
        <v>299</v>
      </c>
      <c r="E10" s="43" t="s">
        <v>13</v>
      </c>
      <c r="F10" s="15" t="s">
        <v>3</v>
      </c>
      <c r="G10" s="15">
        <v>10</v>
      </c>
      <c r="H10" s="15">
        <v>120</v>
      </c>
      <c r="I10" s="47" t="s">
        <v>735</v>
      </c>
      <c r="J10" s="219" t="s">
        <v>733</v>
      </c>
      <c r="K10" s="212"/>
      <c r="L10" s="212"/>
      <c r="M10" s="42" t="s">
        <v>734</v>
      </c>
      <c r="N10" s="42"/>
    </row>
    <row r="11" spans="1:19" s="40" customFormat="1" ht="162" customHeight="1">
      <c r="A11" s="15" t="s">
        <v>6</v>
      </c>
      <c r="B11" s="15">
        <v>11</v>
      </c>
      <c r="C11" s="15" t="s">
        <v>149</v>
      </c>
      <c r="D11" s="15" t="s">
        <v>304</v>
      </c>
      <c r="E11" s="43" t="s">
        <v>17</v>
      </c>
      <c r="F11" s="15" t="s">
        <v>3</v>
      </c>
      <c r="G11" s="15">
        <v>12</v>
      </c>
      <c r="H11" s="15">
        <v>144</v>
      </c>
      <c r="I11" s="15" t="s">
        <v>732</v>
      </c>
      <c r="J11" s="213" t="s">
        <v>736</v>
      </c>
      <c r="K11" s="212"/>
      <c r="L11" s="212"/>
      <c r="M11" s="42" t="s">
        <v>734</v>
      </c>
      <c r="N11" s="42"/>
    </row>
    <row r="12" spans="1:19" s="40" customFormat="1" ht="159" customHeight="1">
      <c r="A12" s="15" t="s">
        <v>6</v>
      </c>
      <c r="B12" s="15">
        <v>18</v>
      </c>
      <c r="C12" s="15" t="s">
        <v>156</v>
      </c>
      <c r="D12" s="15" t="s">
        <v>312</v>
      </c>
      <c r="E12" s="43" t="s">
        <v>266</v>
      </c>
      <c r="F12" s="15" t="s">
        <v>3</v>
      </c>
      <c r="G12" s="15">
        <v>3</v>
      </c>
      <c r="H12" s="15">
        <v>36</v>
      </c>
      <c r="I12" s="47" t="s">
        <v>737</v>
      </c>
      <c r="J12" s="211" t="s">
        <v>738</v>
      </c>
      <c r="K12" s="212"/>
      <c r="L12" s="212"/>
      <c r="M12" s="42" t="s">
        <v>734</v>
      </c>
      <c r="N12" s="42"/>
      <c r="P12" s="90" t="s">
        <v>296</v>
      </c>
    </row>
    <row r="13" spans="1:19" s="40" customFormat="1" ht="50.1" customHeight="1">
      <c r="A13" s="15" t="s">
        <v>6</v>
      </c>
      <c r="B13" s="13" t="s">
        <v>21</v>
      </c>
      <c r="C13" s="22" t="s">
        <v>22</v>
      </c>
      <c r="D13" s="22"/>
      <c r="E13" s="41"/>
      <c r="F13" s="22"/>
      <c r="G13" s="22"/>
      <c r="H13" s="22"/>
      <c r="I13" s="22"/>
      <c r="J13" s="211"/>
      <c r="K13" s="212"/>
      <c r="L13" s="212"/>
      <c r="M13" s="42"/>
      <c r="N13" s="42"/>
    </row>
    <row r="14" spans="1:19" s="40" customFormat="1" ht="50.1" customHeight="1">
      <c r="A14" s="15" t="s">
        <v>6</v>
      </c>
      <c r="B14" s="15">
        <v>27</v>
      </c>
      <c r="C14" s="15" t="s">
        <v>163</v>
      </c>
      <c r="D14" s="15" t="s">
        <v>323</v>
      </c>
      <c r="E14" s="43" t="s">
        <v>324</v>
      </c>
      <c r="F14" s="47" t="s">
        <v>113</v>
      </c>
      <c r="G14" s="47">
        <v>3</v>
      </c>
      <c r="H14" s="47">
        <v>36</v>
      </c>
      <c r="I14" s="47" t="s">
        <v>732</v>
      </c>
      <c r="J14" s="211" t="s">
        <v>739</v>
      </c>
      <c r="K14" s="212"/>
      <c r="L14" s="212"/>
      <c r="M14" s="42" t="s">
        <v>734</v>
      </c>
      <c r="N14" s="42"/>
    </row>
    <row r="15" spans="1:19" s="40" customFormat="1" ht="63" customHeight="1">
      <c r="A15" s="15" t="s">
        <v>6</v>
      </c>
      <c r="B15" s="13">
        <v>31</v>
      </c>
      <c r="C15" s="15" t="s">
        <v>167</v>
      </c>
      <c r="D15" s="15" t="s">
        <v>331</v>
      </c>
      <c r="E15" s="43" t="s">
        <v>332</v>
      </c>
      <c r="F15" s="47" t="s">
        <v>113</v>
      </c>
      <c r="G15" s="47"/>
      <c r="H15" s="47">
        <v>10</v>
      </c>
      <c r="I15" s="47" t="s">
        <v>740</v>
      </c>
      <c r="J15" s="741" t="s">
        <v>741</v>
      </c>
      <c r="K15" s="212"/>
      <c r="L15" s="212"/>
      <c r="M15" s="42" t="s">
        <v>734</v>
      </c>
      <c r="N15" s="42"/>
    </row>
    <row r="16" spans="1:19" s="40" customFormat="1" ht="50.1" customHeight="1">
      <c r="A16" s="15" t="s">
        <v>6</v>
      </c>
      <c r="B16" s="15">
        <v>35</v>
      </c>
      <c r="C16" s="15" t="s">
        <v>170</v>
      </c>
      <c r="D16" s="15" t="s">
        <v>341</v>
      </c>
      <c r="E16" s="43" t="s">
        <v>342</v>
      </c>
      <c r="F16" s="47" t="s">
        <v>113</v>
      </c>
      <c r="G16" s="47"/>
      <c r="H16" s="47">
        <v>10</v>
      </c>
      <c r="I16" s="47" t="s">
        <v>740</v>
      </c>
      <c r="J16" s="742"/>
      <c r="K16" s="212"/>
      <c r="L16" s="212"/>
      <c r="M16" s="42" t="s">
        <v>734</v>
      </c>
      <c r="N16" s="42"/>
    </row>
    <row r="17" spans="1:16" s="40" customFormat="1" ht="16.5">
      <c r="A17" s="15" t="s">
        <v>6</v>
      </c>
      <c r="B17" s="13" t="s">
        <v>32</v>
      </c>
      <c r="C17" s="22" t="s">
        <v>33</v>
      </c>
      <c r="D17" s="22"/>
      <c r="E17" s="41"/>
      <c r="F17" s="22"/>
      <c r="G17" s="22"/>
      <c r="H17" s="22"/>
      <c r="I17" s="22"/>
      <c r="J17" s="211"/>
      <c r="K17" s="212"/>
      <c r="L17" s="212"/>
      <c r="M17" s="42"/>
      <c r="N17" s="42"/>
    </row>
    <row r="18" spans="1:16" s="40" customFormat="1" ht="165">
      <c r="A18" s="15" t="s">
        <v>6</v>
      </c>
      <c r="B18" s="15">
        <v>45</v>
      </c>
      <c r="C18" s="15" t="s">
        <v>527</v>
      </c>
      <c r="D18" s="15" t="s">
        <v>359</v>
      </c>
      <c r="E18" s="43" t="s">
        <v>34</v>
      </c>
      <c r="F18" s="47" t="s">
        <v>114</v>
      </c>
      <c r="G18" s="47">
        <v>3</v>
      </c>
      <c r="H18" s="47">
        <v>36</v>
      </c>
      <c r="I18" s="47" t="s">
        <v>732</v>
      </c>
      <c r="J18" s="213" t="s">
        <v>742</v>
      </c>
      <c r="K18" s="212"/>
      <c r="L18" s="212"/>
      <c r="M18" s="42" t="s">
        <v>734</v>
      </c>
      <c r="N18" s="42"/>
    </row>
    <row r="19" spans="1:16" s="46" customFormat="1" ht="33">
      <c r="A19" s="15" t="s">
        <v>6</v>
      </c>
      <c r="B19" s="15">
        <v>48</v>
      </c>
      <c r="C19" s="15" t="s">
        <v>743</v>
      </c>
      <c r="D19" s="15" t="s">
        <v>362</v>
      </c>
      <c r="E19" s="43" t="s">
        <v>37</v>
      </c>
      <c r="F19" s="47" t="s">
        <v>3</v>
      </c>
      <c r="G19" s="47">
        <v>3</v>
      </c>
      <c r="H19" s="47">
        <v>36</v>
      </c>
      <c r="I19" s="47" t="s">
        <v>732</v>
      </c>
      <c r="J19" s="211" t="s">
        <v>744</v>
      </c>
      <c r="K19" s="212"/>
      <c r="L19" s="212"/>
      <c r="M19" s="42" t="s">
        <v>734</v>
      </c>
      <c r="N19" s="42"/>
    </row>
    <row r="20" spans="1:16" s="40" customFormat="1" ht="115.5">
      <c r="A20" s="15" t="s">
        <v>6</v>
      </c>
      <c r="B20" s="15">
        <v>54</v>
      </c>
      <c r="C20" s="15" t="s">
        <v>181</v>
      </c>
      <c r="D20" s="15" t="s">
        <v>368</v>
      </c>
      <c r="E20" s="43" t="s">
        <v>132</v>
      </c>
      <c r="F20" s="47" t="s">
        <v>3</v>
      </c>
      <c r="G20" s="47">
        <v>3</v>
      </c>
      <c r="H20" s="47">
        <v>36</v>
      </c>
      <c r="I20" s="47" t="s">
        <v>732</v>
      </c>
      <c r="J20" s="213" t="s">
        <v>745</v>
      </c>
      <c r="K20" s="212"/>
      <c r="L20" s="212"/>
      <c r="M20" s="42" t="s">
        <v>734</v>
      </c>
      <c r="N20" s="42"/>
    </row>
    <row r="21" spans="1:16" s="40" customFormat="1" ht="16.5">
      <c r="A21" s="15" t="s">
        <v>6</v>
      </c>
      <c r="B21" s="13" t="s">
        <v>45</v>
      </c>
      <c r="C21" s="22" t="s">
        <v>46</v>
      </c>
      <c r="D21" s="22"/>
      <c r="E21" s="41"/>
      <c r="F21" s="22"/>
      <c r="G21" s="22"/>
      <c r="H21" s="22"/>
      <c r="I21" s="22"/>
      <c r="J21" s="211"/>
      <c r="K21" s="212"/>
      <c r="L21" s="212"/>
      <c r="M21" s="42"/>
      <c r="N21" s="42"/>
    </row>
    <row r="22" spans="1:16" s="40" customFormat="1" ht="82.5">
      <c r="A22" s="15" t="s">
        <v>6</v>
      </c>
      <c r="B22" s="15">
        <v>59</v>
      </c>
      <c r="C22" s="15" t="s">
        <v>746</v>
      </c>
      <c r="D22" s="15" t="s">
        <v>373</v>
      </c>
      <c r="E22" s="43" t="s">
        <v>131</v>
      </c>
      <c r="F22" s="47" t="s">
        <v>3</v>
      </c>
      <c r="G22" s="47">
        <v>3</v>
      </c>
      <c r="H22" s="47">
        <v>36</v>
      </c>
      <c r="I22" s="47" t="s">
        <v>732</v>
      </c>
      <c r="J22" s="211" t="s">
        <v>747</v>
      </c>
      <c r="K22" s="212"/>
      <c r="L22" s="212"/>
      <c r="M22" s="72" t="s">
        <v>748</v>
      </c>
      <c r="N22" s="72" t="s">
        <v>749</v>
      </c>
    </row>
    <row r="23" spans="1:16" s="40" customFormat="1" ht="33">
      <c r="A23" s="15" t="s">
        <v>6</v>
      </c>
      <c r="B23" s="15">
        <v>62</v>
      </c>
      <c r="C23" s="15" t="s">
        <v>182</v>
      </c>
      <c r="D23" s="15" t="s">
        <v>376</v>
      </c>
      <c r="E23" s="43" t="s">
        <v>50</v>
      </c>
      <c r="F23" s="47" t="s">
        <v>114</v>
      </c>
      <c r="G23" s="47">
        <v>3</v>
      </c>
      <c r="H23" s="47">
        <v>36</v>
      </c>
      <c r="I23" s="47" t="s">
        <v>732</v>
      </c>
      <c r="J23" s="211" t="s">
        <v>750</v>
      </c>
      <c r="K23" s="212"/>
      <c r="L23" s="212"/>
      <c r="M23" s="42" t="s">
        <v>734</v>
      </c>
      <c r="N23" s="42"/>
    </row>
    <row r="24" spans="1:16" s="40" customFormat="1" ht="16.5">
      <c r="A24" s="15" t="s">
        <v>6</v>
      </c>
      <c r="B24" s="13" t="s">
        <v>58</v>
      </c>
      <c r="C24" s="24" t="s">
        <v>59</v>
      </c>
      <c r="D24" s="24"/>
      <c r="E24" s="50"/>
      <c r="F24" s="22"/>
      <c r="G24" s="22"/>
      <c r="H24" s="22"/>
      <c r="I24" s="22"/>
      <c r="J24" s="211"/>
      <c r="K24" s="212"/>
      <c r="L24" s="212"/>
      <c r="M24" s="42"/>
      <c r="N24" s="42"/>
    </row>
    <row r="25" spans="1:16" s="40" customFormat="1" ht="33">
      <c r="A25" s="15" t="s">
        <v>6</v>
      </c>
      <c r="B25" s="15">
        <v>72</v>
      </c>
      <c r="C25" s="15" t="s">
        <v>751</v>
      </c>
      <c r="D25" s="15" t="s">
        <v>386</v>
      </c>
      <c r="E25" s="43" t="s">
        <v>238</v>
      </c>
      <c r="F25" s="47" t="s">
        <v>3</v>
      </c>
      <c r="G25" s="47">
        <v>3</v>
      </c>
      <c r="H25" s="47">
        <v>36</v>
      </c>
      <c r="I25" s="47" t="s">
        <v>732</v>
      </c>
      <c r="J25" s="741" t="s">
        <v>752</v>
      </c>
      <c r="K25" s="212"/>
      <c r="L25" s="212"/>
      <c r="M25" s="42" t="s">
        <v>734</v>
      </c>
      <c r="N25" s="42"/>
    </row>
    <row r="26" spans="1:16" s="40" customFormat="1" ht="33">
      <c r="A26" s="15" t="s">
        <v>6</v>
      </c>
      <c r="B26" s="15">
        <v>73</v>
      </c>
      <c r="C26" s="15" t="s">
        <v>537</v>
      </c>
      <c r="D26" s="15" t="s">
        <v>387</v>
      </c>
      <c r="E26" s="43" t="s">
        <v>61</v>
      </c>
      <c r="F26" s="47" t="s">
        <v>3</v>
      </c>
      <c r="G26" s="47"/>
      <c r="H26" s="47">
        <v>10</v>
      </c>
      <c r="I26" s="47" t="s">
        <v>740</v>
      </c>
      <c r="J26" s="742"/>
      <c r="K26" s="212"/>
      <c r="L26" s="212"/>
      <c r="M26" s="42" t="s">
        <v>734</v>
      </c>
      <c r="N26" s="42"/>
    </row>
    <row r="27" spans="1:16" s="40" customFormat="1" ht="16.5">
      <c r="A27" s="15" t="s">
        <v>6</v>
      </c>
      <c r="B27" s="13" t="s">
        <v>62</v>
      </c>
      <c r="C27" s="24" t="s">
        <v>63</v>
      </c>
      <c r="D27" s="24"/>
      <c r="E27" s="50"/>
      <c r="F27" s="22"/>
      <c r="G27" s="22"/>
      <c r="H27" s="22"/>
      <c r="I27" s="22"/>
      <c r="J27" s="211"/>
      <c r="K27" s="212"/>
      <c r="L27" s="212"/>
      <c r="M27" s="42"/>
      <c r="N27" s="42"/>
    </row>
    <row r="28" spans="1:16" s="40" customFormat="1" ht="33">
      <c r="A28" s="15" t="s">
        <v>6</v>
      </c>
      <c r="B28" s="15">
        <v>80</v>
      </c>
      <c r="C28" s="15" t="s">
        <v>553</v>
      </c>
      <c r="D28" s="15" t="s">
        <v>394</v>
      </c>
      <c r="E28" s="43" t="s">
        <v>70</v>
      </c>
      <c r="F28" s="47" t="s">
        <v>115</v>
      </c>
      <c r="G28" s="47"/>
      <c r="H28" s="47">
        <v>2</v>
      </c>
      <c r="I28" s="47" t="s">
        <v>753</v>
      </c>
      <c r="J28" s="211" t="s">
        <v>754</v>
      </c>
      <c r="K28" s="212"/>
      <c r="L28" s="212"/>
      <c r="M28" s="42" t="s">
        <v>734</v>
      </c>
      <c r="N28" s="42"/>
    </row>
    <row r="29" spans="1:16" s="40" customFormat="1" ht="33">
      <c r="A29" s="15" t="s">
        <v>6</v>
      </c>
      <c r="B29" s="15">
        <v>81</v>
      </c>
      <c r="C29" s="15" t="s">
        <v>755</v>
      </c>
      <c r="D29" s="15" t="s">
        <v>395</v>
      </c>
      <c r="E29" s="43" t="s">
        <v>71</v>
      </c>
      <c r="F29" s="47" t="s">
        <v>116</v>
      </c>
      <c r="G29" s="47">
        <v>15</v>
      </c>
      <c r="H29" s="47">
        <v>180</v>
      </c>
      <c r="I29" s="47" t="s">
        <v>753</v>
      </c>
      <c r="J29" s="211" t="s">
        <v>756</v>
      </c>
      <c r="K29" s="212"/>
      <c r="L29" s="212"/>
      <c r="M29" s="42" t="s">
        <v>734</v>
      </c>
      <c r="N29" s="42"/>
    </row>
    <row r="30" spans="1:16" s="40" customFormat="1" ht="16.5">
      <c r="A30" s="15" t="s">
        <v>6</v>
      </c>
      <c r="B30" s="15">
        <v>82</v>
      </c>
      <c r="C30" s="15" t="s">
        <v>556</v>
      </c>
      <c r="D30" s="15" t="s">
        <v>396</v>
      </c>
      <c r="E30" s="43" t="s">
        <v>72</v>
      </c>
      <c r="F30" s="47" t="s">
        <v>114</v>
      </c>
      <c r="G30" s="47"/>
      <c r="H30" s="47">
        <v>2</v>
      </c>
      <c r="I30" s="47" t="s">
        <v>732</v>
      </c>
      <c r="J30" s="211" t="s">
        <v>757</v>
      </c>
      <c r="K30" s="212"/>
      <c r="L30" s="212"/>
      <c r="M30" s="42" t="s">
        <v>734</v>
      </c>
      <c r="N30" s="42"/>
    </row>
    <row r="31" spans="1:16" s="40" customFormat="1" ht="16.5">
      <c r="A31" s="15" t="s">
        <v>6</v>
      </c>
      <c r="B31" s="13" t="s">
        <v>73</v>
      </c>
      <c r="C31" s="24" t="s">
        <v>74</v>
      </c>
      <c r="D31" s="24"/>
      <c r="E31" s="50"/>
      <c r="F31" s="22"/>
      <c r="G31" s="22"/>
      <c r="H31" s="22"/>
      <c r="I31" s="22"/>
      <c r="J31" s="211"/>
      <c r="K31" s="212"/>
      <c r="L31" s="212"/>
      <c r="M31" s="42"/>
      <c r="N31" s="42"/>
      <c r="O31" s="46"/>
    </row>
    <row r="32" spans="1:16" s="46" customFormat="1" ht="33">
      <c r="A32" s="15" t="s">
        <v>6</v>
      </c>
      <c r="B32" s="15">
        <v>83</v>
      </c>
      <c r="C32" s="15" t="s">
        <v>558</v>
      </c>
      <c r="D32" s="15" t="s">
        <v>397</v>
      </c>
      <c r="E32" s="43" t="s">
        <v>75</v>
      </c>
      <c r="F32" s="47" t="s">
        <v>117</v>
      </c>
      <c r="G32" s="47">
        <v>9</v>
      </c>
      <c r="H32" s="47">
        <v>108</v>
      </c>
      <c r="I32" s="47" t="s">
        <v>732</v>
      </c>
      <c r="J32" s="211" t="s">
        <v>660</v>
      </c>
      <c r="K32" s="212"/>
      <c r="L32" s="212"/>
      <c r="M32" s="42" t="s">
        <v>734</v>
      </c>
      <c r="N32" s="42"/>
      <c r="O32" s="40"/>
      <c r="P32" s="182"/>
    </row>
    <row r="33" spans="1:16" s="40" customFormat="1" ht="49.5">
      <c r="B33" s="15">
        <v>85</v>
      </c>
      <c r="C33" s="15" t="s">
        <v>564</v>
      </c>
      <c r="D33" s="15" t="s">
        <v>400</v>
      </c>
      <c r="E33" s="43" t="s">
        <v>76</v>
      </c>
      <c r="F33" s="47" t="s">
        <v>117</v>
      </c>
      <c r="G33" s="47">
        <v>600</v>
      </c>
      <c r="H33" s="47">
        <v>7200</v>
      </c>
      <c r="I33" s="47" t="s">
        <v>758</v>
      </c>
      <c r="J33" s="211" t="s">
        <v>759</v>
      </c>
      <c r="K33" s="212"/>
      <c r="L33" s="212"/>
      <c r="M33" s="42" t="s">
        <v>734</v>
      </c>
      <c r="N33" s="42"/>
      <c r="P33" s="33"/>
    </row>
    <row r="34" spans="1:16" s="40" customFormat="1" ht="16.5">
      <c r="A34" s="15" t="s">
        <v>21</v>
      </c>
      <c r="B34" s="13" t="s">
        <v>77</v>
      </c>
      <c r="C34" s="26" t="s">
        <v>78</v>
      </c>
      <c r="D34" s="26"/>
      <c r="E34" s="50"/>
      <c r="F34" s="22"/>
      <c r="G34" s="22"/>
      <c r="H34" s="22"/>
      <c r="I34" s="22"/>
      <c r="J34" s="211"/>
      <c r="K34" s="212"/>
      <c r="L34" s="212"/>
      <c r="M34" s="42"/>
      <c r="N34" s="42"/>
    </row>
    <row r="35" spans="1:16" s="40" customFormat="1" ht="33">
      <c r="A35" s="15" t="s">
        <v>21</v>
      </c>
      <c r="B35" s="15">
        <v>86</v>
      </c>
      <c r="C35" s="15" t="s">
        <v>567</v>
      </c>
      <c r="D35" s="15" t="s">
        <v>401</v>
      </c>
      <c r="E35" s="43" t="s">
        <v>402</v>
      </c>
      <c r="F35" s="47" t="s">
        <v>118</v>
      </c>
      <c r="G35" s="47"/>
      <c r="H35" s="47">
        <v>5</v>
      </c>
      <c r="I35" s="47" t="s">
        <v>758</v>
      </c>
      <c r="J35" s="211" t="s">
        <v>760</v>
      </c>
      <c r="K35" s="212"/>
      <c r="L35" s="212"/>
      <c r="M35" s="42" t="s">
        <v>734</v>
      </c>
      <c r="N35" s="42"/>
      <c r="P35" s="92"/>
    </row>
    <row r="36" spans="1:16" s="40" customFormat="1" ht="82.5">
      <c r="A36" s="15" t="s">
        <v>21</v>
      </c>
      <c r="B36" s="15">
        <v>88</v>
      </c>
      <c r="C36" s="15" t="s">
        <v>573</v>
      </c>
      <c r="D36" s="15" t="s">
        <v>405</v>
      </c>
      <c r="E36" s="43" t="s">
        <v>406</v>
      </c>
      <c r="F36" s="47" t="s">
        <v>116</v>
      </c>
      <c r="G36" s="47">
        <v>250</v>
      </c>
      <c r="H36" s="47">
        <v>3000</v>
      </c>
      <c r="I36" s="47" t="s">
        <v>753</v>
      </c>
      <c r="J36" s="211" t="s">
        <v>761</v>
      </c>
      <c r="K36" s="212"/>
      <c r="L36" s="212"/>
      <c r="M36" s="42" t="s">
        <v>734</v>
      </c>
      <c r="N36" s="42"/>
    </row>
    <row r="37" spans="1:16" s="40" customFormat="1" ht="33">
      <c r="A37" s="15" t="s">
        <v>21</v>
      </c>
      <c r="B37" s="15">
        <v>92</v>
      </c>
      <c r="C37" s="15" t="s">
        <v>188</v>
      </c>
      <c r="D37" s="15" t="s">
        <v>411</v>
      </c>
      <c r="E37" s="43" t="s">
        <v>82</v>
      </c>
      <c r="F37" s="47" t="s">
        <v>115</v>
      </c>
      <c r="G37" s="47">
        <v>1</v>
      </c>
      <c r="H37" s="47">
        <v>12</v>
      </c>
      <c r="I37" s="47" t="s">
        <v>762</v>
      </c>
      <c r="J37" s="211" t="s">
        <v>763</v>
      </c>
      <c r="K37" s="212"/>
      <c r="L37" s="212"/>
      <c r="M37" s="42" t="s">
        <v>734</v>
      </c>
      <c r="N37" s="42"/>
    </row>
    <row r="38" spans="1:16" s="40" customFormat="1" ht="16.5">
      <c r="A38" s="15" t="s">
        <v>21</v>
      </c>
      <c r="B38" s="13" t="s">
        <v>93</v>
      </c>
      <c r="C38" s="24" t="s">
        <v>94</v>
      </c>
      <c r="D38" s="24"/>
      <c r="E38" s="50"/>
      <c r="F38" s="22"/>
      <c r="G38" s="22"/>
      <c r="H38" s="22"/>
      <c r="I38" s="22"/>
      <c r="J38" s="211"/>
      <c r="K38" s="212"/>
      <c r="L38" s="212"/>
      <c r="M38" s="42"/>
      <c r="N38" s="42"/>
    </row>
    <row r="39" spans="1:16" s="40" customFormat="1" ht="82.5">
      <c r="A39" s="15" t="s">
        <v>21</v>
      </c>
      <c r="B39" s="15">
        <v>120</v>
      </c>
      <c r="C39" s="15" t="s">
        <v>191</v>
      </c>
      <c r="D39" s="15" t="s">
        <v>441</v>
      </c>
      <c r="E39" s="43" t="s">
        <v>95</v>
      </c>
      <c r="F39" s="47" t="s">
        <v>3</v>
      </c>
      <c r="G39" s="47">
        <v>300</v>
      </c>
      <c r="H39" s="47">
        <v>3600</v>
      </c>
      <c r="I39" s="47" t="s">
        <v>764</v>
      </c>
      <c r="J39" s="211" t="s">
        <v>765</v>
      </c>
      <c r="K39" s="212"/>
      <c r="L39" s="212"/>
      <c r="M39" s="42" t="s">
        <v>734</v>
      </c>
      <c r="N39" s="42"/>
      <c r="O39" s="46"/>
    </row>
    <row r="40" spans="1:16" s="46" customFormat="1" ht="16.5">
      <c r="A40" s="15" t="s">
        <v>21</v>
      </c>
      <c r="B40" s="13" t="s">
        <v>96</v>
      </c>
      <c r="C40" s="24" t="s">
        <v>97</v>
      </c>
      <c r="D40" s="24"/>
      <c r="E40" s="50"/>
      <c r="F40" s="22"/>
      <c r="G40" s="22"/>
      <c r="H40" s="22"/>
      <c r="I40" s="22"/>
      <c r="J40" s="211"/>
      <c r="K40" s="212"/>
      <c r="L40" s="212"/>
      <c r="M40" s="42"/>
      <c r="N40" s="42"/>
      <c r="O40" s="40"/>
      <c r="P40" s="40"/>
    </row>
    <row r="41" spans="1:16" s="40" customFormat="1" ht="33">
      <c r="A41" s="15" t="s">
        <v>21</v>
      </c>
      <c r="B41" s="15">
        <v>128</v>
      </c>
      <c r="C41" s="15" t="s">
        <v>192</v>
      </c>
      <c r="D41" s="15" t="s">
        <v>450</v>
      </c>
      <c r="E41" s="43" t="s">
        <v>100</v>
      </c>
      <c r="F41" s="47" t="s">
        <v>3</v>
      </c>
      <c r="G41" s="47">
        <v>9</v>
      </c>
      <c r="H41" s="47">
        <v>108</v>
      </c>
      <c r="I41" s="47" t="s">
        <v>732</v>
      </c>
      <c r="J41" s="214" t="s">
        <v>766</v>
      </c>
      <c r="K41" s="212"/>
      <c r="L41" s="212"/>
      <c r="M41" s="42" t="s">
        <v>734</v>
      </c>
      <c r="N41" s="42"/>
    </row>
    <row r="42" spans="1:16" s="27" customFormat="1" ht="33">
      <c r="A42" s="15" t="s">
        <v>21</v>
      </c>
      <c r="B42" s="15">
        <v>129</v>
      </c>
      <c r="C42" s="15" t="s">
        <v>217</v>
      </c>
      <c r="D42" s="15" t="s">
        <v>451</v>
      </c>
      <c r="E42" s="43" t="s">
        <v>101</v>
      </c>
      <c r="F42" s="47" t="s">
        <v>3</v>
      </c>
      <c r="G42" s="47"/>
      <c r="H42" s="47">
        <v>2</v>
      </c>
      <c r="I42" s="47" t="s">
        <v>767</v>
      </c>
      <c r="J42" s="215" t="s">
        <v>768</v>
      </c>
      <c r="K42" s="212"/>
      <c r="L42" s="212"/>
      <c r="M42" s="42" t="s">
        <v>734</v>
      </c>
      <c r="N42" s="42"/>
      <c r="O42" s="40"/>
      <c r="P42" s="40"/>
    </row>
    <row r="43" spans="1:16" s="40" customFormat="1" ht="16.5">
      <c r="A43" s="15" t="s">
        <v>21</v>
      </c>
      <c r="B43" s="51"/>
      <c r="C43" s="51"/>
      <c r="D43" s="51"/>
      <c r="E43" s="64"/>
      <c r="F43" s="65"/>
      <c r="G43" s="65"/>
      <c r="H43" s="65"/>
      <c r="I43" s="65"/>
      <c r="J43" s="216"/>
      <c r="K43" s="217"/>
      <c r="L43" s="743" t="s">
        <v>769</v>
      </c>
      <c r="M43" s="743"/>
      <c r="N43" s="743"/>
    </row>
    <row r="44" spans="1:16" s="40" customFormat="1" ht="16.5">
      <c r="A44" s="15" t="s">
        <v>21</v>
      </c>
      <c r="B44" s="51"/>
      <c r="C44" s="51"/>
      <c r="D44" s="51"/>
      <c r="E44" s="64"/>
      <c r="F44" s="65"/>
      <c r="G44" s="65"/>
      <c r="H44" s="65"/>
      <c r="I44" s="65"/>
      <c r="J44" s="216"/>
      <c r="K44" s="217"/>
      <c r="L44" s="217"/>
      <c r="M44" s="58"/>
      <c r="N44" s="58"/>
    </row>
    <row r="45" spans="1:16" s="40" customFormat="1" ht="16.5">
      <c r="A45" s="15" t="s">
        <v>21</v>
      </c>
      <c r="B45" s="51"/>
      <c r="C45" s="51"/>
      <c r="D45" s="51"/>
      <c r="E45" s="64"/>
      <c r="F45" s="65"/>
      <c r="G45" s="65"/>
      <c r="H45" s="65"/>
      <c r="I45" s="65"/>
      <c r="J45" s="216"/>
      <c r="K45" s="217"/>
      <c r="L45" s="217"/>
      <c r="M45" s="58"/>
      <c r="N45" s="58"/>
    </row>
    <row r="46" spans="1:16" s="40" customFormat="1" ht="16.5">
      <c r="A46" s="15" t="s">
        <v>21</v>
      </c>
      <c r="B46" s="51"/>
      <c r="C46" s="51"/>
      <c r="D46" s="51"/>
      <c r="E46" s="64"/>
      <c r="F46" s="65"/>
      <c r="G46" s="65"/>
      <c r="H46" s="65"/>
      <c r="I46" s="65"/>
      <c r="J46" s="216"/>
      <c r="K46" s="217"/>
      <c r="L46" s="217"/>
      <c r="M46" s="58"/>
      <c r="N46" s="58"/>
    </row>
    <row r="47" spans="1:16" s="40" customFormat="1" ht="16.5">
      <c r="B47" s="51"/>
      <c r="C47" s="51"/>
      <c r="D47" s="51"/>
      <c r="E47" s="64"/>
      <c r="F47" s="65"/>
      <c r="G47" s="65"/>
      <c r="H47" s="65"/>
      <c r="I47" s="65"/>
      <c r="J47" s="216"/>
      <c r="K47" s="217"/>
      <c r="L47" s="217"/>
      <c r="M47" s="58"/>
      <c r="N47" s="58"/>
    </row>
    <row r="48" spans="1:16" s="40" customFormat="1" ht="16.5">
      <c r="A48" s="40" t="s">
        <v>32</v>
      </c>
      <c r="B48" s="51"/>
      <c r="C48" s="51"/>
      <c r="D48" s="51"/>
      <c r="E48" s="64"/>
      <c r="F48" s="65"/>
      <c r="G48" s="65"/>
      <c r="H48" s="65"/>
      <c r="I48" s="65"/>
      <c r="J48" s="216"/>
      <c r="K48" s="217"/>
      <c r="L48" s="217"/>
      <c r="M48" s="58"/>
      <c r="N48" s="58"/>
    </row>
    <row r="49" spans="1:16" s="40" customFormat="1" ht="16.5">
      <c r="A49" s="40" t="s">
        <v>32</v>
      </c>
      <c r="B49" s="51"/>
      <c r="C49" s="51"/>
      <c r="D49" s="51"/>
      <c r="E49" s="64"/>
      <c r="F49" s="65"/>
      <c r="G49" s="65"/>
      <c r="H49" s="65"/>
      <c r="I49" s="65"/>
      <c r="J49" s="216"/>
      <c r="K49" s="217"/>
      <c r="L49" s="217"/>
      <c r="M49" s="58"/>
      <c r="N49" s="58"/>
    </row>
    <row r="50" spans="1:16" s="40" customFormat="1" ht="16.5">
      <c r="A50" s="40" t="s">
        <v>32</v>
      </c>
      <c r="B50" s="51"/>
      <c r="C50" s="51"/>
      <c r="D50" s="51"/>
      <c r="E50" s="64"/>
      <c r="F50" s="65"/>
      <c r="G50" s="65"/>
      <c r="H50" s="65"/>
      <c r="I50" s="65"/>
      <c r="J50" s="216"/>
      <c r="K50" s="217"/>
      <c r="L50" s="217"/>
      <c r="M50" s="58"/>
      <c r="N50" s="58"/>
    </row>
    <row r="51" spans="1:16" s="40" customFormat="1" ht="16.5">
      <c r="A51" s="40" t="s">
        <v>32</v>
      </c>
      <c r="B51" s="51"/>
      <c r="C51" s="51"/>
      <c r="D51" s="51"/>
      <c r="E51" s="64"/>
      <c r="F51" s="65"/>
      <c r="G51" s="65"/>
      <c r="H51" s="65"/>
      <c r="I51" s="65"/>
      <c r="J51" s="216"/>
      <c r="K51" s="217"/>
      <c r="L51" s="217"/>
      <c r="M51" s="58"/>
      <c r="N51" s="58"/>
    </row>
    <row r="52" spans="1:16" s="40" customFormat="1" ht="16.5">
      <c r="A52" s="40" t="s">
        <v>32</v>
      </c>
      <c r="B52" s="51"/>
      <c r="C52" s="51"/>
      <c r="D52" s="51"/>
      <c r="E52" s="64"/>
      <c r="F52" s="65"/>
      <c r="G52" s="65"/>
      <c r="H52" s="65"/>
      <c r="I52" s="65"/>
      <c r="J52" s="216"/>
      <c r="K52" s="217"/>
      <c r="L52" s="217"/>
      <c r="M52" s="58"/>
      <c r="N52" s="58"/>
    </row>
    <row r="53" spans="1:16" s="40" customFormat="1" ht="16.5">
      <c r="A53" s="40" t="s">
        <v>32</v>
      </c>
      <c r="B53" s="51"/>
      <c r="C53" s="51"/>
      <c r="D53" s="51"/>
      <c r="E53" s="64"/>
      <c r="F53" s="65"/>
      <c r="G53" s="65"/>
      <c r="H53" s="65"/>
      <c r="I53" s="65"/>
      <c r="J53" s="216"/>
      <c r="K53" s="217"/>
      <c r="L53" s="217"/>
      <c r="M53" s="58"/>
      <c r="N53" s="58"/>
    </row>
    <row r="54" spans="1:16" s="40" customFormat="1" ht="16.5">
      <c r="A54" s="40" t="s">
        <v>32</v>
      </c>
      <c r="B54" s="51"/>
      <c r="C54" s="51"/>
      <c r="D54" s="51"/>
      <c r="E54" s="64"/>
      <c r="F54" s="65"/>
      <c r="G54" s="65"/>
      <c r="H54" s="65"/>
      <c r="I54" s="65"/>
      <c r="J54" s="216"/>
      <c r="K54" s="217"/>
      <c r="L54" s="217"/>
      <c r="M54" s="58"/>
      <c r="N54" s="58"/>
    </row>
    <row r="55" spans="1:16" s="40" customFormat="1" ht="16.5">
      <c r="A55" s="40" t="s">
        <v>32</v>
      </c>
      <c r="B55" s="51"/>
      <c r="C55" s="51"/>
      <c r="D55" s="51"/>
      <c r="E55" s="64"/>
      <c r="F55" s="65"/>
      <c r="G55" s="65"/>
      <c r="H55" s="65"/>
      <c r="I55" s="65"/>
      <c r="J55" s="216"/>
      <c r="K55" s="217"/>
      <c r="L55" s="217"/>
      <c r="M55" s="58"/>
      <c r="N55" s="58"/>
    </row>
    <row r="56" spans="1:16" s="40" customFormat="1" ht="16.5">
      <c r="A56" s="40" t="s">
        <v>32</v>
      </c>
      <c r="B56" s="51"/>
      <c r="C56" s="51"/>
      <c r="D56" s="51"/>
      <c r="E56" s="64"/>
      <c r="F56" s="65"/>
      <c r="G56" s="65"/>
      <c r="H56" s="65"/>
      <c r="I56" s="65"/>
      <c r="J56" s="216"/>
      <c r="K56" s="217"/>
      <c r="L56" s="217"/>
      <c r="M56" s="58"/>
      <c r="N56" s="58"/>
    </row>
    <row r="57" spans="1:16" s="40" customFormat="1" ht="16.5">
      <c r="A57" s="40" t="s">
        <v>32</v>
      </c>
      <c r="B57" s="51"/>
      <c r="C57" s="51"/>
      <c r="D57" s="51"/>
      <c r="E57" s="64"/>
      <c r="F57" s="65"/>
      <c r="G57" s="65"/>
      <c r="H57" s="65"/>
      <c r="I57" s="65"/>
      <c r="J57" s="216"/>
      <c r="K57" s="217"/>
      <c r="L57" s="217"/>
      <c r="M57" s="58"/>
      <c r="N57" s="58"/>
    </row>
    <row r="58" spans="1:16" s="40" customFormat="1" ht="16.5">
      <c r="A58" s="40" t="s">
        <v>32</v>
      </c>
      <c r="B58" s="51"/>
      <c r="C58" s="51"/>
      <c r="D58" s="51"/>
      <c r="E58" s="64"/>
      <c r="F58" s="65"/>
      <c r="G58" s="65"/>
      <c r="H58" s="65"/>
      <c r="I58" s="65"/>
      <c r="J58" s="216"/>
      <c r="K58" s="217"/>
      <c r="L58" s="217"/>
      <c r="M58" s="58"/>
      <c r="N58" s="58"/>
    </row>
    <row r="59" spans="1:16" s="40" customFormat="1" ht="16.5">
      <c r="A59" s="40" t="s">
        <v>32</v>
      </c>
      <c r="B59" s="51"/>
      <c r="C59" s="51"/>
      <c r="D59" s="51"/>
      <c r="E59" s="64"/>
      <c r="F59" s="65"/>
      <c r="G59" s="65"/>
      <c r="H59" s="65"/>
      <c r="I59" s="65"/>
      <c r="J59" s="216"/>
      <c r="K59" s="217"/>
      <c r="L59" s="217"/>
      <c r="M59" s="58"/>
      <c r="N59" s="58"/>
    </row>
    <row r="60" spans="1:16" s="40" customFormat="1" ht="16.5">
      <c r="A60" s="40" t="s">
        <v>32</v>
      </c>
      <c r="B60" s="51"/>
      <c r="C60" s="51"/>
      <c r="D60" s="51"/>
      <c r="E60" s="64"/>
      <c r="F60" s="65"/>
      <c r="G60" s="65"/>
      <c r="H60" s="65"/>
      <c r="I60" s="65"/>
      <c r="J60" s="216"/>
      <c r="K60" s="217"/>
      <c r="L60" s="217"/>
      <c r="M60" s="58"/>
      <c r="N60" s="58"/>
      <c r="P60" s="91"/>
    </row>
    <row r="61" spans="1:16" s="40" customFormat="1" ht="16.5">
      <c r="B61" s="51"/>
      <c r="C61" s="51"/>
      <c r="D61" s="51"/>
      <c r="E61" s="64"/>
      <c r="F61" s="65"/>
      <c r="G61" s="65"/>
      <c r="H61" s="65"/>
      <c r="I61" s="65"/>
      <c r="J61" s="216"/>
      <c r="K61" s="217"/>
      <c r="L61" s="217"/>
      <c r="M61" s="58"/>
      <c r="N61" s="58"/>
    </row>
    <row r="62" spans="1:16" s="40" customFormat="1" ht="16.5">
      <c r="A62" s="40" t="s">
        <v>45</v>
      </c>
      <c r="B62" s="51"/>
      <c r="C62" s="51"/>
      <c r="D62" s="51"/>
      <c r="E62" s="64"/>
      <c r="F62" s="65"/>
      <c r="G62" s="65"/>
      <c r="H62" s="65"/>
      <c r="I62" s="65"/>
      <c r="J62" s="216"/>
      <c r="K62" s="217"/>
      <c r="L62" s="217"/>
      <c r="M62" s="58"/>
      <c r="N62" s="58"/>
    </row>
    <row r="63" spans="1:16" s="40" customFormat="1" ht="16.5">
      <c r="A63" s="40" t="s">
        <v>45</v>
      </c>
      <c r="B63" s="51"/>
      <c r="C63" s="51"/>
      <c r="D63" s="51"/>
      <c r="E63" s="64"/>
      <c r="F63" s="65"/>
      <c r="G63" s="65"/>
      <c r="H63" s="65"/>
      <c r="I63" s="65"/>
      <c r="J63" s="216"/>
      <c r="K63" s="217"/>
      <c r="L63" s="217"/>
      <c r="M63" s="58"/>
      <c r="N63" s="58"/>
      <c r="P63" s="92" t="s">
        <v>770</v>
      </c>
    </row>
    <row r="64" spans="1:16" s="40" customFormat="1" ht="16.5">
      <c r="A64" s="40" t="s">
        <v>45</v>
      </c>
      <c r="B64" s="51"/>
      <c r="C64" s="51"/>
      <c r="D64" s="51"/>
      <c r="E64" s="64"/>
      <c r="F64" s="65"/>
      <c r="G64" s="65"/>
      <c r="H64" s="65"/>
      <c r="I64" s="65"/>
      <c r="J64" s="216"/>
      <c r="K64" s="217"/>
      <c r="L64" s="217"/>
      <c r="M64" s="58"/>
      <c r="N64" s="58"/>
    </row>
    <row r="65" spans="1:14" s="40" customFormat="1" ht="16.5">
      <c r="A65" s="40" t="s">
        <v>45</v>
      </c>
      <c r="B65" s="51"/>
      <c r="C65" s="51"/>
      <c r="D65" s="51"/>
      <c r="E65" s="64"/>
      <c r="F65" s="65"/>
      <c r="G65" s="65"/>
      <c r="H65" s="65"/>
      <c r="I65" s="65"/>
      <c r="J65" s="216"/>
      <c r="K65" s="217"/>
      <c r="L65" s="217"/>
      <c r="M65" s="58"/>
      <c r="N65" s="58"/>
    </row>
    <row r="66" spans="1:14" s="40" customFormat="1" ht="16.5">
      <c r="A66" s="40" t="s">
        <v>45</v>
      </c>
      <c r="B66" s="51"/>
      <c r="C66" s="51"/>
      <c r="D66" s="51"/>
      <c r="E66" s="64"/>
      <c r="F66" s="65"/>
      <c r="G66" s="65"/>
      <c r="H66" s="65"/>
      <c r="I66" s="65"/>
      <c r="J66" s="216"/>
      <c r="K66" s="217"/>
      <c r="L66" s="217"/>
      <c r="M66" s="58"/>
      <c r="N66" s="58"/>
    </row>
    <row r="67" spans="1:14" s="40" customFormat="1" ht="16.5">
      <c r="A67" s="40" t="s">
        <v>45</v>
      </c>
      <c r="B67" s="51"/>
      <c r="C67" s="51"/>
      <c r="D67" s="51"/>
      <c r="E67" s="64"/>
      <c r="F67" s="65"/>
      <c r="G67" s="65"/>
      <c r="H67" s="65"/>
      <c r="I67" s="65"/>
      <c r="J67" s="216"/>
      <c r="K67" s="217"/>
      <c r="L67" s="217"/>
      <c r="M67" s="58"/>
      <c r="N67" s="58"/>
    </row>
    <row r="68" spans="1:14" s="40" customFormat="1" ht="16.5">
      <c r="A68" s="40" t="s">
        <v>45</v>
      </c>
      <c r="B68" s="51"/>
      <c r="C68" s="51"/>
      <c r="D68" s="51"/>
      <c r="E68" s="64"/>
      <c r="F68" s="65"/>
      <c r="G68" s="65"/>
      <c r="H68" s="65"/>
      <c r="I68" s="65"/>
      <c r="J68" s="216"/>
      <c r="K68" s="217"/>
      <c r="L68" s="217"/>
      <c r="M68" s="58"/>
      <c r="N68" s="58"/>
    </row>
    <row r="69" spans="1:14" s="40" customFormat="1" ht="16.5">
      <c r="A69" s="40" t="s">
        <v>45</v>
      </c>
      <c r="B69" s="51"/>
      <c r="C69" s="51"/>
      <c r="D69" s="51"/>
      <c r="E69" s="64"/>
      <c r="F69" s="65"/>
      <c r="G69" s="65"/>
      <c r="H69" s="65"/>
      <c r="I69" s="65"/>
      <c r="J69" s="216"/>
      <c r="K69" s="217"/>
      <c r="L69" s="217"/>
      <c r="M69" s="58"/>
      <c r="N69" s="58"/>
    </row>
    <row r="70" spans="1:14" s="40" customFormat="1" ht="16.5">
      <c r="A70" s="40" t="s">
        <v>45</v>
      </c>
      <c r="B70" s="51"/>
      <c r="C70" s="51"/>
      <c r="D70" s="51"/>
      <c r="E70" s="64"/>
      <c r="F70" s="65"/>
      <c r="G70" s="65"/>
      <c r="H70" s="65"/>
      <c r="I70" s="65"/>
      <c r="J70" s="216"/>
      <c r="K70" s="217"/>
      <c r="L70" s="217"/>
      <c r="M70" s="58"/>
      <c r="N70" s="58"/>
    </row>
    <row r="71" spans="1:14" s="40" customFormat="1" ht="16.5">
      <c r="A71" s="40" t="s">
        <v>45</v>
      </c>
      <c r="B71" s="51"/>
      <c r="C71" s="51"/>
      <c r="D71" s="51"/>
      <c r="E71" s="64"/>
      <c r="F71" s="65"/>
      <c r="G71" s="65"/>
      <c r="H71" s="65"/>
      <c r="I71" s="65"/>
      <c r="J71" s="216"/>
      <c r="K71" s="217"/>
      <c r="L71" s="217"/>
      <c r="M71" s="58"/>
      <c r="N71" s="58"/>
    </row>
    <row r="72" spans="1:14" s="40" customFormat="1" ht="16.5">
      <c r="A72" s="40" t="s">
        <v>45</v>
      </c>
      <c r="B72" s="51"/>
      <c r="C72" s="51"/>
      <c r="D72" s="51"/>
      <c r="E72" s="64"/>
      <c r="F72" s="65"/>
      <c r="G72" s="65"/>
      <c r="H72" s="65"/>
      <c r="I72" s="65"/>
      <c r="J72" s="216"/>
      <c r="K72" s="217"/>
      <c r="L72" s="217"/>
      <c r="M72" s="58"/>
      <c r="N72" s="58"/>
    </row>
    <row r="73" spans="1:14" s="40" customFormat="1" ht="16.5">
      <c r="A73" s="40" t="s">
        <v>45</v>
      </c>
      <c r="B73" s="51"/>
      <c r="C73" s="51"/>
      <c r="D73" s="51"/>
      <c r="E73" s="64"/>
      <c r="F73" s="65"/>
      <c r="G73" s="65"/>
      <c r="H73" s="65"/>
      <c r="I73" s="65"/>
      <c r="J73" s="216"/>
      <c r="K73" s="217"/>
      <c r="L73" s="217"/>
      <c r="M73" s="58"/>
      <c r="N73" s="58"/>
    </row>
    <row r="74" spans="1:14" s="40" customFormat="1" ht="16.5">
      <c r="B74" s="51"/>
      <c r="C74" s="51"/>
      <c r="D74" s="51"/>
      <c r="E74" s="64"/>
      <c r="F74" s="65"/>
      <c r="G74" s="65"/>
      <c r="H74" s="65"/>
      <c r="I74" s="65"/>
      <c r="J74" s="216"/>
      <c r="K74" s="217"/>
      <c r="L74" s="217"/>
      <c r="M74" s="58"/>
      <c r="N74" s="58"/>
    </row>
    <row r="75" spans="1:14" s="40" customFormat="1" ht="16.5">
      <c r="A75" s="40" t="s">
        <v>58</v>
      </c>
      <c r="B75" s="51"/>
      <c r="C75" s="51"/>
      <c r="D75" s="51"/>
      <c r="E75" s="64"/>
      <c r="F75" s="65"/>
      <c r="G75" s="65"/>
      <c r="H75" s="65"/>
      <c r="I75" s="65"/>
      <c r="J75" s="216"/>
      <c r="K75" s="217"/>
      <c r="L75" s="217"/>
      <c r="M75" s="58"/>
      <c r="N75" s="58"/>
    </row>
    <row r="76" spans="1:14" s="40" customFormat="1" ht="16.5">
      <c r="A76" s="40" t="s">
        <v>58</v>
      </c>
      <c r="B76" s="51"/>
      <c r="C76" s="51"/>
      <c r="D76" s="51"/>
      <c r="E76" s="64"/>
      <c r="F76" s="65"/>
      <c r="G76" s="65"/>
      <c r="H76" s="65"/>
      <c r="I76" s="65"/>
      <c r="J76" s="216"/>
      <c r="K76" s="217"/>
      <c r="L76" s="217"/>
      <c r="M76" s="58"/>
      <c r="N76" s="58"/>
    </row>
    <row r="77" spans="1:14" s="40" customFormat="1" ht="16.5">
      <c r="A77" s="40" t="s">
        <v>58</v>
      </c>
      <c r="B77" s="51"/>
      <c r="C77" s="51"/>
      <c r="D77" s="51"/>
      <c r="E77" s="64"/>
      <c r="F77" s="65"/>
      <c r="G77" s="65"/>
      <c r="H77" s="65"/>
      <c r="I77" s="65"/>
      <c r="J77" s="216"/>
      <c r="K77" s="217"/>
      <c r="L77" s="217"/>
      <c r="M77" s="58"/>
      <c r="N77" s="58"/>
    </row>
    <row r="78" spans="1:14" s="40" customFormat="1" ht="16.5">
      <c r="A78" s="40" t="s">
        <v>58</v>
      </c>
      <c r="B78" s="51"/>
      <c r="C78" s="51"/>
      <c r="D78" s="51"/>
      <c r="E78" s="64"/>
      <c r="F78" s="65"/>
      <c r="G78" s="65"/>
      <c r="H78" s="65"/>
      <c r="I78" s="65"/>
      <c r="J78" s="216"/>
      <c r="K78" s="217"/>
      <c r="L78" s="217"/>
      <c r="M78" s="58"/>
      <c r="N78" s="58"/>
    </row>
    <row r="79" spans="1:14" s="40" customFormat="1" ht="16.5">
      <c r="B79" s="51"/>
      <c r="C79" s="51"/>
      <c r="D79" s="51"/>
      <c r="E79" s="64"/>
      <c r="F79" s="65"/>
      <c r="G79" s="65"/>
      <c r="H79" s="65"/>
      <c r="I79" s="65"/>
      <c r="J79" s="216"/>
      <c r="K79" s="217"/>
      <c r="L79" s="217"/>
      <c r="M79" s="58"/>
      <c r="N79" s="58"/>
    </row>
    <row r="80" spans="1:14" s="40" customFormat="1" ht="16.5">
      <c r="A80" s="40" t="s">
        <v>45</v>
      </c>
      <c r="B80" s="51"/>
      <c r="C80" s="51"/>
      <c r="D80" s="51"/>
      <c r="E80" s="64"/>
      <c r="F80" s="65"/>
      <c r="G80" s="65"/>
      <c r="H80" s="65"/>
      <c r="I80" s="65"/>
      <c r="J80" s="216"/>
      <c r="K80" s="217"/>
      <c r="L80" s="217"/>
      <c r="M80" s="58"/>
      <c r="N80" s="58"/>
    </row>
    <row r="81" spans="1:16" s="40" customFormat="1" ht="16.5">
      <c r="A81" s="40" t="s">
        <v>45</v>
      </c>
      <c r="B81" s="51"/>
      <c r="C81" s="51"/>
      <c r="D81" s="51"/>
      <c r="E81" s="64"/>
      <c r="F81" s="65"/>
      <c r="G81" s="65"/>
      <c r="H81" s="65"/>
      <c r="I81" s="65"/>
      <c r="J81" s="216"/>
      <c r="K81" s="217"/>
      <c r="L81" s="217"/>
      <c r="M81" s="58"/>
      <c r="N81" s="58"/>
    </row>
    <row r="82" spans="1:16" s="40" customFormat="1" ht="49.5">
      <c r="A82" s="40" t="s">
        <v>45</v>
      </c>
      <c r="B82" s="51"/>
      <c r="C82" s="51"/>
      <c r="D82" s="51"/>
      <c r="E82" s="64"/>
      <c r="F82" s="65"/>
      <c r="G82" s="65"/>
      <c r="H82" s="65"/>
      <c r="I82" s="65"/>
      <c r="J82" s="216"/>
      <c r="K82" s="217"/>
      <c r="L82" s="217"/>
      <c r="M82" s="58"/>
      <c r="N82" s="58"/>
      <c r="P82" s="92" t="s">
        <v>771</v>
      </c>
    </row>
    <row r="83" spans="1:16" s="40" customFormat="1" ht="16.5">
      <c r="A83" s="40" t="s">
        <v>45</v>
      </c>
      <c r="B83" s="51"/>
      <c r="C83" s="51"/>
      <c r="D83" s="51"/>
      <c r="E83" s="64"/>
      <c r="F83" s="65"/>
      <c r="G83" s="65"/>
      <c r="H83" s="65"/>
      <c r="I83" s="65"/>
      <c r="J83" s="216"/>
      <c r="K83" s="217"/>
      <c r="L83" s="217"/>
      <c r="M83" s="58"/>
      <c r="N83" s="58"/>
      <c r="O83" s="27"/>
      <c r="P83" s="92" t="s">
        <v>772</v>
      </c>
    </row>
    <row r="84" spans="1:16" s="40" customFormat="1" ht="16.5">
      <c r="A84" s="40" t="s">
        <v>45</v>
      </c>
      <c r="B84" s="51"/>
      <c r="C84" s="51"/>
      <c r="D84" s="51"/>
      <c r="E84" s="64"/>
      <c r="F84" s="65"/>
      <c r="G84" s="65"/>
      <c r="H84" s="65"/>
      <c r="I84" s="65"/>
      <c r="J84" s="216"/>
      <c r="K84" s="217"/>
      <c r="L84" s="217"/>
      <c r="M84" s="58"/>
      <c r="N84" s="58"/>
    </row>
    <row r="85" spans="1:16" s="40" customFormat="1" ht="16.5">
      <c r="A85" s="40" t="s">
        <v>45</v>
      </c>
      <c r="B85" s="51"/>
      <c r="C85" s="51"/>
      <c r="D85" s="51"/>
      <c r="E85" s="64"/>
      <c r="F85" s="65"/>
      <c r="G85" s="65"/>
      <c r="H85" s="65"/>
      <c r="I85" s="65"/>
      <c r="J85" s="216"/>
      <c r="K85" s="217"/>
      <c r="L85" s="217"/>
      <c r="M85" s="58"/>
      <c r="N85" s="58"/>
    </row>
    <row r="86" spans="1:16" s="40" customFormat="1" ht="16.5">
      <c r="A86" s="40" t="s">
        <v>45</v>
      </c>
      <c r="B86" s="51"/>
      <c r="C86" s="51"/>
      <c r="D86" s="51"/>
      <c r="E86" s="64"/>
      <c r="F86" s="65"/>
      <c r="G86" s="65"/>
      <c r="H86" s="65"/>
      <c r="I86" s="65"/>
      <c r="J86" s="216"/>
      <c r="K86" s="217"/>
      <c r="L86" s="217"/>
      <c r="M86" s="58"/>
      <c r="N86" s="58"/>
    </row>
    <row r="87" spans="1:16" s="40" customFormat="1" ht="16.5">
      <c r="A87" s="40" t="s">
        <v>45</v>
      </c>
      <c r="B87" s="51"/>
      <c r="C87" s="51"/>
      <c r="D87" s="51"/>
      <c r="E87" s="64"/>
      <c r="F87" s="65"/>
      <c r="G87" s="65"/>
      <c r="H87" s="65"/>
      <c r="I87" s="65"/>
      <c r="J87" s="216"/>
      <c r="K87" s="217"/>
      <c r="L87" s="217"/>
      <c r="M87" s="58"/>
      <c r="N87" s="58"/>
    </row>
    <row r="88" spans="1:16" s="40" customFormat="1" ht="16.5">
      <c r="A88" s="40" t="s">
        <v>45</v>
      </c>
      <c r="B88" s="51"/>
      <c r="C88" s="51"/>
      <c r="D88" s="51"/>
      <c r="E88" s="64"/>
      <c r="F88" s="65"/>
      <c r="G88" s="65"/>
      <c r="H88" s="65"/>
      <c r="I88" s="65"/>
      <c r="J88" s="216"/>
      <c r="K88" s="217"/>
      <c r="L88" s="217"/>
      <c r="M88" s="58"/>
      <c r="N88" s="58"/>
    </row>
    <row r="89" spans="1:16" s="40" customFormat="1" ht="16.5">
      <c r="B89" s="51"/>
      <c r="C89" s="51"/>
      <c r="D89" s="51"/>
      <c r="E89" s="64"/>
      <c r="F89" s="65"/>
      <c r="G89" s="65"/>
      <c r="H89" s="65"/>
      <c r="I89" s="65"/>
      <c r="J89" s="216"/>
      <c r="K89" s="217"/>
      <c r="L89" s="217"/>
      <c r="M89" s="58"/>
      <c r="N89" s="58"/>
    </row>
    <row r="90" spans="1:16" s="40" customFormat="1" ht="16.5">
      <c r="A90" s="40" t="s">
        <v>45</v>
      </c>
      <c r="B90" s="51"/>
      <c r="C90" s="51"/>
      <c r="D90" s="51"/>
      <c r="E90" s="64"/>
      <c r="F90" s="65"/>
      <c r="G90" s="65"/>
      <c r="H90" s="65"/>
      <c r="I90" s="65"/>
      <c r="J90" s="216"/>
      <c r="K90" s="217"/>
      <c r="L90" s="217"/>
      <c r="M90" s="58"/>
      <c r="N90" s="58"/>
    </row>
    <row r="91" spans="1:16" s="27" customFormat="1" ht="16.5">
      <c r="A91" s="40" t="s">
        <v>45</v>
      </c>
      <c r="B91" s="51"/>
      <c r="C91" s="51"/>
      <c r="D91" s="51"/>
      <c r="E91" s="64"/>
      <c r="F91" s="65"/>
      <c r="G91" s="65"/>
      <c r="H91" s="65"/>
      <c r="I91" s="65"/>
      <c r="J91" s="216"/>
      <c r="K91" s="217"/>
      <c r="L91" s="217"/>
      <c r="M91" s="58"/>
      <c r="N91" s="58"/>
      <c r="O91" s="40"/>
    </row>
    <row r="92" spans="1:16" s="40" customFormat="1" ht="16.5">
      <c r="A92" s="40" t="s">
        <v>45</v>
      </c>
      <c r="B92" s="51"/>
      <c r="C92" s="51"/>
      <c r="D92" s="51"/>
      <c r="E92" s="64"/>
      <c r="F92" s="65"/>
      <c r="G92" s="65"/>
      <c r="H92" s="65"/>
      <c r="I92" s="65"/>
      <c r="J92" s="216"/>
      <c r="K92" s="217"/>
      <c r="L92" s="217"/>
      <c r="M92" s="58"/>
      <c r="N92" s="58"/>
    </row>
    <row r="93" spans="1:16" s="40" customFormat="1" ht="16.5">
      <c r="B93" s="51"/>
      <c r="C93" s="51"/>
      <c r="D93" s="51"/>
      <c r="E93" s="64"/>
      <c r="F93" s="65"/>
      <c r="G93" s="65"/>
      <c r="H93" s="65"/>
      <c r="I93" s="65"/>
      <c r="J93" s="216"/>
      <c r="K93" s="217"/>
      <c r="L93" s="217"/>
      <c r="M93" s="58"/>
      <c r="N93" s="58"/>
    </row>
    <row r="94" spans="1:16" s="40" customFormat="1" ht="16.5">
      <c r="A94" s="40" t="s">
        <v>77</v>
      </c>
      <c r="B94" s="51"/>
      <c r="C94" s="51"/>
      <c r="D94" s="51"/>
      <c r="E94" s="64"/>
      <c r="F94" s="65"/>
      <c r="G94" s="65"/>
      <c r="H94" s="65"/>
      <c r="I94" s="65"/>
      <c r="J94" s="216"/>
      <c r="K94" s="217"/>
      <c r="L94" s="217"/>
      <c r="M94" s="58"/>
      <c r="N94" s="58"/>
    </row>
    <row r="95" spans="1:16" s="40" customFormat="1" ht="16.5">
      <c r="A95" s="40" t="s">
        <v>77</v>
      </c>
      <c r="B95" s="51"/>
      <c r="C95" s="51"/>
      <c r="D95" s="51"/>
      <c r="E95" s="64"/>
      <c r="F95" s="65"/>
      <c r="G95" s="65"/>
      <c r="H95" s="65"/>
      <c r="I95" s="65"/>
      <c r="J95" s="216"/>
      <c r="K95" s="217"/>
      <c r="L95" s="217"/>
      <c r="M95" s="58"/>
      <c r="N95" s="58"/>
    </row>
    <row r="96" spans="1:16" s="40" customFormat="1" ht="16.5">
      <c r="A96" s="40" t="s">
        <v>77</v>
      </c>
      <c r="B96" s="51"/>
      <c r="C96" s="51"/>
      <c r="D96" s="51"/>
      <c r="E96" s="64"/>
      <c r="F96" s="65"/>
      <c r="G96" s="65"/>
      <c r="H96" s="65"/>
      <c r="I96" s="65"/>
      <c r="J96" s="216"/>
      <c r="K96" s="217"/>
      <c r="L96" s="217"/>
      <c r="M96" s="58"/>
      <c r="N96" s="58"/>
      <c r="P96" s="91"/>
    </row>
    <row r="97" spans="1:16" s="40" customFormat="1" ht="16.5">
      <c r="A97" s="40" t="s">
        <v>77</v>
      </c>
      <c r="B97" s="51"/>
      <c r="C97" s="51"/>
      <c r="D97" s="51"/>
      <c r="E97" s="64"/>
      <c r="F97" s="65"/>
      <c r="G97" s="65"/>
      <c r="H97" s="65"/>
      <c r="I97" s="65"/>
      <c r="J97" s="216"/>
      <c r="K97" s="217"/>
      <c r="L97" s="217"/>
      <c r="M97" s="58"/>
      <c r="N97" s="58"/>
      <c r="P97" s="91"/>
    </row>
    <row r="98" spans="1:16" s="40" customFormat="1" ht="16.5">
      <c r="A98" s="40" t="s">
        <v>77</v>
      </c>
      <c r="B98" s="51"/>
      <c r="C98" s="51"/>
      <c r="D98" s="51"/>
      <c r="E98" s="64"/>
      <c r="F98" s="65"/>
      <c r="G98" s="65"/>
      <c r="H98" s="65"/>
      <c r="I98" s="65"/>
      <c r="J98" s="216"/>
      <c r="K98" s="217"/>
      <c r="L98" s="217"/>
      <c r="M98" s="58"/>
      <c r="N98" s="58"/>
      <c r="P98" s="91"/>
    </row>
    <row r="99" spans="1:16" s="40" customFormat="1" ht="16.5">
      <c r="A99" s="40" t="s">
        <v>77</v>
      </c>
      <c r="B99" s="51"/>
      <c r="C99" s="51"/>
      <c r="D99" s="51"/>
      <c r="E99" s="64"/>
      <c r="F99" s="65"/>
      <c r="G99" s="65"/>
      <c r="H99" s="65"/>
      <c r="I99" s="65"/>
      <c r="J99" s="216"/>
      <c r="K99" s="217"/>
      <c r="L99" s="217"/>
      <c r="M99" s="58"/>
      <c r="N99" s="58"/>
      <c r="P99" s="92" t="s">
        <v>773</v>
      </c>
    </row>
    <row r="100" spans="1:16" s="40" customFormat="1" ht="16.5">
      <c r="A100" s="40" t="s">
        <v>77</v>
      </c>
      <c r="B100" s="51"/>
      <c r="C100" s="51"/>
      <c r="D100" s="51"/>
      <c r="E100" s="64"/>
      <c r="F100" s="65"/>
      <c r="G100" s="65"/>
      <c r="H100" s="65"/>
      <c r="I100" s="65"/>
      <c r="J100" s="216"/>
      <c r="K100" s="217"/>
      <c r="L100" s="217"/>
      <c r="M100" s="58"/>
      <c r="N100" s="58"/>
    </row>
    <row r="101" spans="1:16" s="40" customFormat="1" ht="16.5">
      <c r="A101" s="40" t="s">
        <v>77</v>
      </c>
      <c r="B101" s="51"/>
      <c r="C101" s="51"/>
      <c r="D101" s="51"/>
      <c r="E101" s="64"/>
      <c r="F101" s="65"/>
      <c r="G101" s="65"/>
      <c r="H101" s="65"/>
      <c r="I101" s="65"/>
      <c r="J101" s="216"/>
      <c r="K101" s="217"/>
      <c r="L101" s="217"/>
      <c r="M101" s="58"/>
      <c r="N101" s="58"/>
      <c r="P101" s="92" t="s">
        <v>774</v>
      </c>
    </row>
    <row r="102" spans="1:16" s="40" customFormat="1" ht="16.5">
      <c r="B102" s="51"/>
      <c r="C102" s="51"/>
      <c r="D102" s="51"/>
      <c r="E102" s="64"/>
      <c r="F102" s="65"/>
      <c r="G102" s="65"/>
      <c r="H102" s="65"/>
      <c r="I102" s="65"/>
      <c r="J102" s="216"/>
      <c r="K102" s="217"/>
      <c r="L102" s="217"/>
      <c r="M102" s="58"/>
      <c r="N102" s="58"/>
    </row>
    <row r="103" spans="1:16" s="40" customFormat="1" ht="16.5">
      <c r="A103" s="40" t="s">
        <v>83</v>
      </c>
      <c r="B103" s="51"/>
      <c r="C103" s="51"/>
      <c r="D103" s="51"/>
      <c r="E103" s="64"/>
      <c r="F103" s="65"/>
      <c r="G103" s="65"/>
      <c r="H103" s="65"/>
      <c r="I103" s="65"/>
      <c r="J103" s="216"/>
      <c r="K103" s="217"/>
      <c r="L103" s="217"/>
      <c r="M103" s="58"/>
      <c r="N103" s="58"/>
    </row>
    <row r="104" spans="1:16" s="40" customFormat="1" ht="16.5">
      <c r="A104" s="40" t="s">
        <v>83</v>
      </c>
      <c r="B104" s="51"/>
      <c r="C104" s="51"/>
      <c r="D104" s="51"/>
      <c r="E104" s="64"/>
      <c r="F104" s="65"/>
      <c r="G104" s="65"/>
      <c r="H104" s="65"/>
      <c r="I104" s="65"/>
      <c r="J104" s="216"/>
      <c r="K104" s="217"/>
      <c r="L104" s="217"/>
      <c r="M104" s="58"/>
      <c r="N104" s="58"/>
      <c r="P104" s="92" t="s">
        <v>775</v>
      </c>
    </row>
    <row r="105" spans="1:16" s="40" customFormat="1" ht="16.5">
      <c r="A105" s="40" t="s">
        <v>83</v>
      </c>
      <c r="B105" s="51"/>
      <c r="C105" s="51"/>
      <c r="D105" s="51"/>
      <c r="E105" s="64"/>
      <c r="F105" s="65"/>
      <c r="G105" s="65"/>
      <c r="H105" s="65"/>
      <c r="I105" s="65"/>
      <c r="J105" s="216"/>
      <c r="K105" s="217"/>
      <c r="L105" s="217"/>
      <c r="M105" s="58"/>
      <c r="N105" s="58"/>
    </row>
    <row r="106" spans="1:16" s="40" customFormat="1" ht="16.5">
      <c r="A106" s="13" t="s">
        <v>84</v>
      </c>
      <c r="B106" s="51"/>
      <c r="C106" s="51"/>
      <c r="D106" s="51"/>
      <c r="E106" s="64"/>
      <c r="F106" s="65"/>
      <c r="G106" s="65"/>
      <c r="H106" s="65"/>
      <c r="I106" s="65"/>
      <c r="J106" s="216"/>
      <c r="K106" s="217"/>
      <c r="L106" s="217"/>
      <c r="M106" s="58"/>
      <c r="N106" s="58"/>
    </row>
    <row r="107" spans="1:16" s="40" customFormat="1" ht="16.5">
      <c r="A107" s="15" t="s">
        <v>84</v>
      </c>
      <c r="B107" s="51"/>
      <c r="C107" s="51"/>
      <c r="D107" s="51"/>
      <c r="E107" s="64"/>
      <c r="F107" s="65"/>
      <c r="G107" s="65"/>
      <c r="H107" s="65"/>
      <c r="I107" s="65"/>
      <c r="J107" s="216"/>
      <c r="K107" s="217"/>
      <c r="L107" s="217"/>
      <c r="M107" s="58"/>
      <c r="N107" s="58"/>
    </row>
    <row r="108" spans="1:16" s="40" customFormat="1" ht="16.5">
      <c r="A108" s="15" t="s">
        <v>84</v>
      </c>
      <c r="B108" s="51"/>
      <c r="C108" s="51"/>
      <c r="D108" s="51"/>
      <c r="E108" s="64"/>
      <c r="F108" s="65"/>
      <c r="G108" s="65"/>
      <c r="H108" s="65"/>
      <c r="I108" s="65"/>
      <c r="J108" s="216"/>
      <c r="K108" s="217"/>
      <c r="L108" s="217"/>
      <c r="M108" s="58"/>
      <c r="N108" s="58"/>
    </row>
    <row r="109" spans="1:16" s="40" customFormat="1" ht="16.5">
      <c r="A109" s="15" t="s">
        <v>84</v>
      </c>
      <c r="B109" s="51"/>
      <c r="C109" s="51"/>
      <c r="D109" s="51"/>
      <c r="E109" s="64"/>
      <c r="F109" s="65"/>
      <c r="G109" s="65"/>
      <c r="H109" s="65"/>
      <c r="I109" s="65"/>
      <c r="J109" s="216"/>
      <c r="K109" s="217"/>
      <c r="L109" s="217"/>
      <c r="M109" s="58"/>
      <c r="N109" s="58"/>
      <c r="P109" s="92" t="s">
        <v>776</v>
      </c>
    </row>
    <row r="110" spans="1:16" s="40" customFormat="1" ht="16.5">
      <c r="A110" s="15" t="s">
        <v>84</v>
      </c>
      <c r="B110" s="51"/>
      <c r="C110" s="51"/>
      <c r="D110" s="51"/>
      <c r="E110" s="64"/>
      <c r="F110" s="65"/>
      <c r="G110" s="65"/>
      <c r="H110" s="65"/>
      <c r="I110" s="65"/>
      <c r="J110" s="216"/>
      <c r="K110" s="217"/>
      <c r="L110" s="217"/>
      <c r="M110" s="58"/>
      <c r="N110" s="58"/>
    </row>
    <row r="111" spans="1:16" s="40" customFormat="1" ht="16.5">
      <c r="A111" s="15" t="s">
        <v>84</v>
      </c>
      <c r="B111" s="51"/>
      <c r="C111" s="51"/>
      <c r="D111" s="51"/>
      <c r="E111" s="64"/>
      <c r="F111" s="65"/>
      <c r="G111" s="65"/>
      <c r="H111" s="65"/>
      <c r="I111" s="65"/>
      <c r="J111" s="216"/>
      <c r="K111" s="217"/>
      <c r="L111" s="217"/>
      <c r="M111" s="58"/>
      <c r="N111" s="58"/>
    </row>
    <row r="112" spans="1:16" s="40" customFormat="1" ht="16.5">
      <c r="B112" s="51"/>
      <c r="C112" s="51"/>
      <c r="D112" s="51"/>
      <c r="E112" s="64"/>
      <c r="F112" s="65"/>
      <c r="G112" s="65"/>
      <c r="H112" s="65"/>
      <c r="I112" s="65"/>
      <c r="J112" s="216"/>
      <c r="K112" s="217"/>
      <c r="L112" s="217"/>
      <c r="M112" s="58"/>
      <c r="N112" s="58"/>
    </row>
    <row r="113" spans="1:14" s="40" customFormat="1" ht="16.5">
      <c r="A113" s="15" t="s">
        <v>85</v>
      </c>
      <c r="B113" s="51"/>
      <c r="C113" s="51"/>
      <c r="D113" s="51"/>
      <c r="E113" s="64"/>
      <c r="F113" s="65"/>
      <c r="G113" s="65"/>
      <c r="H113" s="65"/>
      <c r="I113" s="65"/>
      <c r="J113" s="216"/>
      <c r="K113" s="217"/>
      <c r="L113" s="217"/>
      <c r="M113" s="58"/>
      <c r="N113" s="58"/>
    </row>
    <row r="114" spans="1:14" s="40" customFormat="1" ht="16.5">
      <c r="A114" s="15" t="s">
        <v>85</v>
      </c>
      <c r="B114" s="51"/>
      <c r="C114" s="51"/>
      <c r="D114" s="51"/>
      <c r="E114" s="64"/>
      <c r="F114" s="65"/>
      <c r="G114" s="65"/>
      <c r="H114" s="65"/>
      <c r="I114" s="65"/>
      <c r="J114" s="216"/>
      <c r="K114" s="217"/>
      <c r="L114" s="217"/>
      <c r="M114" s="58"/>
      <c r="N114" s="58"/>
    </row>
    <row r="115" spans="1:14" s="40" customFormat="1" ht="16.5">
      <c r="A115" s="15" t="s">
        <v>85</v>
      </c>
      <c r="B115" s="51"/>
      <c r="C115" s="51"/>
      <c r="D115" s="51"/>
      <c r="E115" s="64"/>
      <c r="F115" s="65"/>
      <c r="G115" s="65"/>
      <c r="H115" s="65"/>
      <c r="I115" s="65"/>
      <c r="J115" s="216"/>
      <c r="K115" s="217"/>
      <c r="L115" s="217"/>
      <c r="M115" s="58"/>
      <c r="N115" s="58"/>
    </row>
    <row r="116" spans="1:14" s="40" customFormat="1" ht="16.5">
      <c r="A116" s="15" t="s">
        <v>85</v>
      </c>
      <c r="B116" s="51"/>
      <c r="C116" s="51"/>
      <c r="D116" s="51"/>
      <c r="E116" s="64"/>
      <c r="F116" s="65"/>
      <c r="G116" s="65"/>
      <c r="H116" s="65"/>
      <c r="I116" s="65"/>
      <c r="J116" s="216"/>
      <c r="K116" s="217"/>
      <c r="L116" s="217"/>
      <c r="M116" s="58"/>
      <c r="N116" s="58"/>
    </row>
    <row r="117" spans="1:14" s="40" customFormat="1" ht="16.5">
      <c r="B117" s="51"/>
      <c r="C117" s="51"/>
      <c r="D117" s="51"/>
      <c r="E117" s="64"/>
      <c r="F117" s="65"/>
      <c r="G117" s="65"/>
      <c r="H117" s="65"/>
      <c r="I117" s="65"/>
      <c r="J117" s="216"/>
      <c r="K117" s="217"/>
      <c r="L117" s="217"/>
      <c r="M117" s="58"/>
      <c r="N117" s="58"/>
    </row>
    <row r="118" spans="1:14" s="40" customFormat="1" ht="16.5">
      <c r="A118" s="15" t="s">
        <v>89</v>
      </c>
      <c r="B118" s="51"/>
      <c r="C118" s="51"/>
      <c r="D118" s="51"/>
      <c r="E118" s="64"/>
      <c r="F118" s="65"/>
      <c r="G118" s="65"/>
      <c r="H118" s="65"/>
      <c r="I118" s="65"/>
      <c r="J118" s="216"/>
      <c r="K118" s="217"/>
      <c r="L118" s="217"/>
      <c r="M118" s="58"/>
      <c r="N118" s="58"/>
    </row>
    <row r="119" spans="1:14" s="40" customFormat="1" ht="16.5">
      <c r="A119" s="15" t="s">
        <v>89</v>
      </c>
      <c r="B119" s="51"/>
      <c r="C119" s="51"/>
      <c r="D119" s="51"/>
      <c r="E119" s="64"/>
      <c r="F119" s="65"/>
      <c r="G119" s="65"/>
      <c r="H119" s="65"/>
      <c r="I119" s="65"/>
      <c r="J119" s="216"/>
      <c r="K119" s="217"/>
      <c r="L119" s="217"/>
      <c r="M119" s="58"/>
      <c r="N119" s="58"/>
    </row>
    <row r="120" spans="1:14" s="40" customFormat="1" ht="16.5">
      <c r="A120" s="15" t="s">
        <v>89</v>
      </c>
      <c r="B120" s="51"/>
      <c r="C120" s="51"/>
      <c r="D120" s="51"/>
      <c r="E120" s="64"/>
      <c r="F120" s="65"/>
      <c r="G120" s="65"/>
      <c r="H120" s="65"/>
      <c r="I120" s="65"/>
      <c r="J120" s="216"/>
      <c r="K120" s="217"/>
      <c r="L120" s="217"/>
      <c r="M120" s="58"/>
      <c r="N120" s="58"/>
    </row>
    <row r="121" spans="1:14" s="40" customFormat="1" ht="16.5">
      <c r="A121" s="15" t="s">
        <v>89</v>
      </c>
      <c r="B121" s="51"/>
      <c r="C121" s="51"/>
      <c r="D121" s="51"/>
      <c r="E121" s="64"/>
      <c r="F121" s="65"/>
      <c r="G121" s="65"/>
      <c r="H121" s="65"/>
      <c r="I121" s="65"/>
      <c r="J121" s="216"/>
      <c r="K121" s="217"/>
      <c r="L121" s="217"/>
      <c r="M121" s="58"/>
      <c r="N121" s="58"/>
    </row>
    <row r="122" spans="1:14" s="40" customFormat="1" ht="16.5">
      <c r="A122" s="15" t="s">
        <v>89</v>
      </c>
      <c r="B122" s="51"/>
      <c r="C122" s="51"/>
      <c r="D122" s="51"/>
      <c r="E122" s="64"/>
      <c r="F122" s="65"/>
      <c r="G122" s="65"/>
      <c r="H122" s="65"/>
      <c r="I122" s="65"/>
      <c r="J122" s="216"/>
      <c r="K122" s="217"/>
      <c r="L122" s="217"/>
      <c r="M122" s="58"/>
      <c r="N122" s="58"/>
    </row>
    <row r="123" spans="1:14" s="40" customFormat="1" ht="16.5">
      <c r="A123" s="15" t="s">
        <v>89</v>
      </c>
      <c r="B123" s="51"/>
      <c r="C123" s="51"/>
      <c r="D123" s="51"/>
      <c r="E123" s="64"/>
      <c r="F123" s="65"/>
      <c r="G123" s="65"/>
      <c r="H123" s="65"/>
      <c r="I123" s="65"/>
      <c r="J123" s="216"/>
      <c r="K123" s="217"/>
      <c r="L123" s="217"/>
      <c r="M123" s="58"/>
      <c r="N123" s="58"/>
    </row>
    <row r="124" spans="1:14" s="40" customFormat="1" ht="16.5">
      <c r="A124" s="15" t="s">
        <v>89</v>
      </c>
      <c r="B124" s="51"/>
      <c r="C124" s="51"/>
      <c r="D124" s="51"/>
      <c r="E124" s="64"/>
      <c r="F124" s="65"/>
      <c r="G124" s="65"/>
      <c r="H124" s="65"/>
      <c r="I124" s="65"/>
      <c r="J124" s="216"/>
      <c r="K124" s="217"/>
      <c r="L124" s="217"/>
      <c r="M124" s="58"/>
      <c r="N124" s="58"/>
    </row>
    <row r="125" spans="1:14" s="40" customFormat="1" ht="16.5">
      <c r="A125" s="15" t="s">
        <v>89</v>
      </c>
      <c r="B125" s="51"/>
      <c r="C125" s="51"/>
      <c r="D125" s="51"/>
      <c r="E125" s="64"/>
      <c r="F125" s="65"/>
      <c r="G125" s="65"/>
      <c r="H125" s="65"/>
      <c r="I125" s="65"/>
      <c r="J125" s="216"/>
      <c r="K125" s="217"/>
      <c r="L125" s="217"/>
      <c r="M125" s="58"/>
      <c r="N125" s="58"/>
    </row>
    <row r="126" spans="1:14" s="40" customFormat="1" ht="16.5">
      <c r="A126" s="15" t="s">
        <v>89</v>
      </c>
      <c r="B126" s="51"/>
      <c r="C126" s="51"/>
      <c r="D126" s="51"/>
      <c r="E126" s="64"/>
      <c r="F126" s="65"/>
      <c r="G126" s="65"/>
      <c r="H126" s="65"/>
      <c r="I126" s="65"/>
      <c r="J126" s="216"/>
      <c r="K126" s="217"/>
      <c r="L126" s="217"/>
      <c r="M126" s="58"/>
      <c r="N126" s="58"/>
    </row>
    <row r="127" spans="1:14" s="40" customFormat="1" ht="16.5">
      <c r="A127" s="15" t="s">
        <v>89</v>
      </c>
      <c r="B127" s="51"/>
      <c r="C127" s="51"/>
      <c r="D127" s="51"/>
      <c r="E127" s="64"/>
      <c r="F127" s="65"/>
      <c r="G127" s="65"/>
      <c r="H127" s="65"/>
      <c r="I127" s="65"/>
      <c r="J127" s="216"/>
      <c r="K127" s="217"/>
      <c r="L127" s="217"/>
      <c r="M127" s="58"/>
      <c r="N127" s="58"/>
    </row>
    <row r="128" spans="1:14" s="40" customFormat="1" ht="16.5">
      <c r="A128" s="15" t="s">
        <v>89</v>
      </c>
      <c r="B128" s="51"/>
      <c r="C128" s="51"/>
      <c r="D128" s="51"/>
      <c r="E128" s="64"/>
      <c r="F128" s="65"/>
      <c r="G128" s="65"/>
      <c r="H128" s="65"/>
      <c r="I128" s="65"/>
      <c r="J128" s="216"/>
      <c r="K128" s="217"/>
      <c r="L128" s="217"/>
      <c r="M128" s="58"/>
      <c r="N128" s="58"/>
    </row>
    <row r="129" spans="1:16" s="40" customFormat="1" ht="16.5">
      <c r="A129" s="13" t="s">
        <v>92</v>
      </c>
      <c r="B129" s="51"/>
      <c r="C129" s="51"/>
      <c r="D129" s="51"/>
      <c r="E129" s="64"/>
      <c r="F129" s="65"/>
      <c r="G129" s="65"/>
      <c r="H129" s="65"/>
      <c r="I129" s="65"/>
      <c r="J129" s="216"/>
      <c r="K129" s="217"/>
      <c r="L129" s="217"/>
      <c r="M129" s="58"/>
      <c r="N129" s="58"/>
    </row>
    <row r="130" spans="1:16" s="40" customFormat="1" ht="16.5">
      <c r="A130" s="13" t="s">
        <v>92</v>
      </c>
      <c r="B130" s="51"/>
      <c r="C130" s="51"/>
      <c r="D130" s="51"/>
      <c r="E130" s="64"/>
      <c r="F130" s="65"/>
      <c r="G130" s="65"/>
      <c r="H130" s="65"/>
      <c r="I130" s="65"/>
      <c r="J130" s="216"/>
      <c r="K130" s="217"/>
      <c r="L130" s="217"/>
      <c r="M130" s="58"/>
      <c r="N130" s="58"/>
    </row>
    <row r="131" spans="1:16" s="40" customFormat="1" ht="16.5">
      <c r="A131" s="13" t="s">
        <v>92</v>
      </c>
      <c r="B131" s="51"/>
      <c r="C131" s="51"/>
      <c r="D131" s="51"/>
      <c r="E131" s="64"/>
      <c r="F131" s="65"/>
      <c r="G131" s="65"/>
      <c r="H131" s="65"/>
      <c r="I131" s="65"/>
      <c r="J131" s="216"/>
      <c r="K131" s="217"/>
      <c r="L131" s="217"/>
      <c r="M131" s="58"/>
      <c r="N131" s="58"/>
    </row>
    <row r="132" spans="1:16" s="40" customFormat="1" ht="16.5">
      <c r="A132" s="13" t="s">
        <v>93</v>
      </c>
      <c r="B132" s="51"/>
      <c r="C132" s="51"/>
      <c r="D132" s="51"/>
      <c r="E132" s="64"/>
      <c r="F132" s="65"/>
      <c r="G132" s="65"/>
      <c r="H132" s="65"/>
      <c r="I132" s="65"/>
      <c r="J132" s="216"/>
      <c r="K132" s="217"/>
      <c r="L132" s="217"/>
      <c r="M132" s="58"/>
      <c r="N132" s="58"/>
    </row>
    <row r="133" spans="1:16" s="40" customFormat="1" ht="16.5">
      <c r="A133" s="13" t="s">
        <v>93</v>
      </c>
      <c r="B133" s="51"/>
      <c r="C133" s="51"/>
      <c r="D133" s="51"/>
      <c r="E133" s="64"/>
      <c r="F133" s="65"/>
      <c r="G133" s="65"/>
      <c r="H133" s="65"/>
      <c r="I133" s="65"/>
      <c r="J133" s="216"/>
      <c r="K133" s="217"/>
      <c r="L133" s="217"/>
      <c r="M133" s="58"/>
      <c r="N133" s="58"/>
    </row>
    <row r="134" spans="1:16" s="40" customFormat="1" ht="16.5">
      <c r="A134" s="13" t="s">
        <v>93</v>
      </c>
      <c r="B134" s="51"/>
      <c r="C134" s="51"/>
      <c r="D134" s="51"/>
      <c r="E134" s="64"/>
      <c r="F134" s="65"/>
      <c r="G134" s="65"/>
      <c r="H134" s="65"/>
      <c r="I134" s="65"/>
      <c r="J134" s="216"/>
      <c r="K134" s="217"/>
      <c r="L134" s="217"/>
      <c r="M134" s="58"/>
      <c r="N134" s="58"/>
      <c r="P134" s="92" t="s">
        <v>442</v>
      </c>
    </row>
    <row r="135" spans="1:16" s="40" customFormat="1" ht="16.5">
      <c r="B135" s="51"/>
      <c r="C135" s="51"/>
      <c r="D135" s="51"/>
      <c r="E135" s="64"/>
      <c r="F135" s="65"/>
      <c r="G135" s="65"/>
      <c r="H135" s="65"/>
      <c r="I135" s="65"/>
      <c r="J135" s="216"/>
      <c r="K135" s="217"/>
      <c r="L135" s="217"/>
      <c r="M135" s="58"/>
      <c r="N135" s="58"/>
    </row>
    <row r="136" spans="1:16" s="40" customFormat="1" ht="16.5">
      <c r="A136" s="15" t="s">
        <v>96</v>
      </c>
      <c r="B136" s="51"/>
      <c r="C136" s="51"/>
      <c r="D136" s="51"/>
      <c r="E136" s="64"/>
      <c r="F136" s="65"/>
      <c r="G136" s="65"/>
      <c r="H136" s="65"/>
      <c r="I136" s="65"/>
      <c r="J136" s="216"/>
      <c r="K136" s="217"/>
      <c r="L136" s="217"/>
      <c r="M136" s="58"/>
      <c r="N136" s="58"/>
    </row>
    <row r="137" spans="1:16" s="40" customFormat="1" ht="16.5">
      <c r="A137" s="15" t="s">
        <v>96</v>
      </c>
      <c r="B137" s="51"/>
      <c r="C137" s="51"/>
      <c r="D137" s="51"/>
      <c r="E137" s="64"/>
      <c r="F137" s="65"/>
      <c r="G137" s="65"/>
      <c r="H137" s="65"/>
      <c r="I137" s="65"/>
      <c r="J137" s="216"/>
      <c r="K137" s="217"/>
      <c r="L137" s="217"/>
      <c r="M137" s="58"/>
      <c r="N137" s="58"/>
    </row>
    <row r="138" spans="1:16" s="40" customFormat="1" ht="16.5">
      <c r="A138" s="15" t="s">
        <v>96</v>
      </c>
      <c r="B138" s="51"/>
      <c r="C138" s="51"/>
      <c r="D138" s="51"/>
      <c r="E138" s="64"/>
      <c r="F138" s="65"/>
      <c r="G138" s="65"/>
      <c r="H138" s="65"/>
      <c r="I138" s="65"/>
      <c r="J138" s="216"/>
      <c r="K138" s="217"/>
      <c r="L138" s="217"/>
      <c r="M138" s="58"/>
      <c r="N138" s="58"/>
    </row>
    <row r="139" spans="1:16" s="40" customFormat="1" ht="16.5">
      <c r="A139" s="15" t="s">
        <v>96</v>
      </c>
      <c r="B139" s="51"/>
      <c r="C139" s="51"/>
      <c r="D139" s="51"/>
      <c r="E139" s="64"/>
      <c r="F139" s="65"/>
      <c r="G139" s="65"/>
      <c r="H139" s="65"/>
      <c r="I139" s="65"/>
      <c r="J139" s="216"/>
      <c r="K139" s="217"/>
      <c r="L139" s="217"/>
      <c r="M139" s="58"/>
      <c r="N139" s="58"/>
    </row>
    <row r="140" spans="1:16" s="40" customFormat="1" ht="16.5">
      <c r="A140" s="15" t="s">
        <v>96</v>
      </c>
      <c r="B140" s="51"/>
      <c r="C140" s="51"/>
      <c r="D140" s="51"/>
      <c r="E140" s="64"/>
      <c r="F140" s="65"/>
      <c r="G140" s="65"/>
      <c r="H140" s="65"/>
      <c r="I140" s="65"/>
      <c r="J140" s="216"/>
      <c r="K140" s="217"/>
      <c r="L140" s="217"/>
      <c r="M140" s="58"/>
      <c r="N140" s="58"/>
    </row>
    <row r="141" spans="1:16" s="40" customFormat="1" ht="16.5">
      <c r="A141" s="15" t="s">
        <v>96</v>
      </c>
      <c r="B141" s="51"/>
      <c r="C141" s="51"/>
      <c r="D141" s="51"/>
      <c r="E141" s="64"/>
      <c r="F141" s="65"/>
      <c r="G141" s="65"/>
      <c r="H141" s="65"/>
      <c r="I141" s="65"/>
      <c r="J141" s="216"/>
      <c r="K141" s="217"/>
      <c r="L141" s="217"/>
      <c r="M141" s="58"/>
      <c r="N141" s="58"/>
    </row>
    <row r="142" spans="1:16" s="40" customFormat="1" ht="33">
      <c r="A142" s="15" t="s">
        <v>96</v>
      </c>
      <c r="B142" s="51"/>
      <c r="C142" s="51"/>
      <c r="D142" s="51"/>
      <c r="E142" s="64"/>
      <c r="F142" s="65"/>
      <c r="G142" s="65"/>
      <c r="H142" s="65"/>
      <c r="I142" s="65"/>
      <c r="J142" s="216"/>
      <c r="K142" s="217"/>
      <c r="L142" s="217"/>
      <c r="M142" s="58"/>
      <c r="N142" s="58"/>
      <c r="P142" s="199" t="s">
        <v>777</v>
      </c>
    </row>
    <row r="143" spans="1:16" s="40" customFormat="1" ht="16.5">
      <c r="A143" s="15" t="s">
        <v>96</v>
      </c>
      <c r="B143" s="51"/>
      <c r="C143" s="51"/>
      <c r="D143" s="51"/>
      <c r="E143" s="64"/>
      <c r="F143" s="65"/>
      <c r="G143" s="65"/>
      <c r="H143" s="65"/>
      <c r="I143" s="65"/>
      <c r="J143" s="216"/>
      <c r="K143" s="217"/>
      <c r="L143" s="217"/>
      <c r="M143" s="58"/>
      <c r="N143" s="58"/>
    </row>
    <row r="144" spans="1:16" s="40" customFormat="1" ht="16.5">
      <c r="A144" s="15" t="s">
        <v>96</v>
      </c>
      <c r="B144" s="51"/>
      <c r="C144" s="51"/>
      <c r="D144" s="51"/>
      <c r="E144" s="64"/>
      <c r="F144" s="65"/>
      <c r="G144" s="65"/>
      <c r="H144" s="65"/>
      <c r="I144" s="65"/>
      <c r="J144" s="216"/>
      <c r="K144" s="217"/>
      <c r="L144" s="217"/>
      <c r="M144" s="58"/>
      <c r="N144" s="58"/>
    </row>
    <row r="145" spans="1:16" s="40" customFormat="1" ht="16.5">
      <c r="A145" s="15" t="s">
        <v>96</v>
      </c>
      <c r="B145" s="51"/>
      <c r="C145" s="51"/>
      <c r="D145" s="51"/>
      <c r="E145" s="64"/>
      <c r="F145" s="65"/>
      <c r="G145" s="65"/>
      <c r="H145" s="65"/>
      <c r="I145" s="65"/>
      <c r="J145" s="216"/>
      <c r="K145" s="217"/>
      <c r="L145" s="217"/>
      <c r="M145" s="58"/>
      <c r="N145" s="58"/>
    </row>
    <row r="146" spans="1:16" s="40" customFormat="1" ht="16.5">
      <c r="A146" s="15" t="s">
        <v>96</v>
      </c>
      <c r="B146" s="51"/>
      <c r="C146" s="51"/>
      <c r="D146" s="51"/>
      <c r="E146" s="64"/>
      <c r="F146" s="65"/>
      <c r="G146" s="65"/>
      <c r="H146" s="65"/>
      <c r="I146" s="65"/>
      <c r="J146" s="216"/>
      <c r="K146" s="217"/>
      <c r="L146" s="217"/>
      <c r="M146" s="58"/>
      <c r="N146" s="58"/>
    </row>
    <row r="147" spans="1:16" s="40" customFormat="1" ht="16.5">
      <c r="A147" s="15" t="s">
        <v>96</v>
      </c>
      <c r="B147" s="51"/>
      <c r="C147" s="51"/>
      <c r="D147" s="51"/>
      <c r="E147" s="64"/>
      <c r="F147" s="65"/>
      <c r="G147" s="65"/>
      <c r="H147" s="65"/>
      <c r="I147" s="65"/>
      <c r="J147" s="216"/>
      <c r="K147" s="217"/>
      <c r="L147" s="217"/>
      <c r="M147" s="58"/>
      <c r="N147" s="58"/>
    </row>
    <row r="148" spans="1:16" s="40" customFormat="1" ht="16.5">
      <c r="A148" s="15" t="s">
        <v>96</v>
      </c>
      <c r="B148" s="51"/>
      <c r="C148" s="51"/>
      <c r="D148" s="51"/>
      <c r="E148" s="64"/>
      <c r="F148" s="65"/>
      <c r="G148" s="65"/>
      <c r="H148" s="65"/>
      <c r="I148" s="65"/>
      <c r="J148" s="216"/>
      <c r="K148" s="217"/>
      <c r="L148" s="217"/>
      <c r="M148" s="58"/>
      <c r="N148" s="58"/>
    </row>
    <row r="149" spans="1:16" s="40" customFormat="1" ht="16.5">
      <c r="A149" s="15" t="s">
        <v>96</v>
      </c>
      <c r="B149" s="51"/>
      <c r="C149" s="51"/>
      <c r="D149" s="51"/>
      <c r="E149" s="64"/>
      <c r="F149" s="65"/>
      <c r="G149" s="65"/>
      <c r="H149" s="65"/>
      <c r="I149" s="65"/>
      <c r="J149" s="216"/>
      <c r="K149" s="217"/>
      <c r="L149" s="217"/>
      <c r="M149" s="58"/>
      <c r="N149" s="58"/>
      <c r="O149" s="58"/>
    </row>
    <row r="150" spans="1:16" s="40" customFormat="1" ht="16.5">
      <c r="A150" s="15" t="s">
        <v>96</v>
      </c>
      <c r="B150" s="51"/>
      <c r="C150" s="51"/>
      <c r="D150" s="51"/>
      <c r="E150" s="64"/>
      <c r="F150" s="65"/>
      <c r="G150" s="65"/>
      <c r="H150" s="65"/>
      <c r="I150" s="65"/>
      <c r="J150" s="216"/>
      <c r="K150" s="217"/>
      <c r="L150" s="217"/>
      <c r="M150" s="58"/>
      <c r="N150" s="58"/>
      <c r="O150" s="58"/>
    </row>
    <row r="151" spans="1:16" s="40" customFormat="1" ht="16.5">
      <c r="A151" s="15" t="s">
        <v>96</v>
      </c>
      <c r="B151" s="51"/>
      <c r="C151" s="51"/>
      <c r="D151" s="51"/>
      <c r="E151" s="64"/>
      <c r="F151" s="65"/>
      <c r="G151" s="65"/>
      <c r="H151" s="65"/>
      <c r="I151" s="65"/>
      <c r="J151" s="216"/>
      <c r="K151" s="217"/>
      <c r="L151" s="217"/>
      <c r="M151" s="58"/>
      <c r="N151" s="58"/>
      <c r="O151" s="58"/>
    </row>
    <row r="152" spans="1:16" s="40" customFormat="1" ht="16.5">
      <c r="A152" s="15" t="s">
        <v>96</v>
      </c>
      <c r="B152" s="51"/>
      <c r="C152" s="51"/>
      <c r="D152" s="51"/>
      <c r="E152" s="64"/>
      <c r="F152" s="65"/>
      <c r="G152" s="65"/>
      <c r="H152" s="65"/>
      <c r="I152" s="65"/>
      <c r="J152" s="216"/>
      <c r="K152" s="217"/>
      <c r="L152" s="217"/>
      <c r="M152" s="58"/>
      <c r="N152" s="58"/>
      <c r="O152" s="58"/>
    </row>
    <row r="153" spans="1:16" s="40" customFormat="1" ht="16.5">
      <c r="A153" s="15" t="s">
        <v>96</v>
      </c>
      <c r="B153" s="51"/>
      <c r="C153" s="51"/>
      <c r="D153" s="51"/>
      <c r="E153" s="64"/>
      <c r="F153" s="65"/>
      <c r="G153" s="65"/>
      <c r="H153" s="65"/>
      <c r="I153" s="65"/>
      <c r="J153" s="216"/>
      <c r="K153" s="217"/>
      <c r="L153" s="217"/>
      <c r="M153" s="58"/>
      <c r="N153" s="58"/>
      <c r="O153" s="58"/>
    </row>
    <row r="154" spans="1:16" s="40" customFormat="1" ht="16.5">
      <c r="A154" s="15" t="s">
        <v>96</v>
      </c>
      <c r="B154" s="51"/>
      <c r="C154" s="51"/>
      <c r="D154" s="51"/>
      <c r="E154" s="64"/>
      <c r="F154" s="65"/>
      <c r="G154" s="65"/>
      <c r="H154" s="65"/>
      <c r="I154" s="65"/>
      <c r="J154" s="216"/>
      <c r="K154" s="217"/>
      <c r="L154" s="217"/>
      <c r="M154" s="58"/>
      <c r="N154" s="58"/>
      <c r="O154" s="58"/>
    </row>
    <row r="155" spans="1:16" s="40" customFormat="1" ht="16.5">
      <c r="A155" s="15" t="s">
        <v>96</v>
      </c>
      <c r="B155" s="51"/>
      <c r="C155" s="51"/>
      <c r="D155" s="51"/>
      <c r="E155" s="64"/>
      <c r="F155" s="65"/>
      <c r="G155" s="65"/>
      <c r="H155" s="65"/>
      <c r="I155" s="65"/>
      <c r="J155" s="216"/>
      <c r="K155" s="217"/>
      <c r="L155" s="217"/>
      <c r="M155" s="58"/>
      <c r="N155" s="58"/>
      <c r="O155" s="58"/>
    </row>
    <row r="156" spans="1:16" s="40" customFormat="1" ht="16.5">
      <c r="A156" s="15" t="s">
        <v>96</v>
      </c>
      <c r="B156" s="51"/>
      <c r="C156" s="51"/>
      <c r="D156" s="51"/>
      <c r="E156" s="64"/>
      <c r="F156" s="65"/>
      <c r="G156" s="65"/>
      <c r="H156" s="65"/>
      <c r="I156" s="65"/>
      <c r="J156" s="216"/>
      <c r="K156" s="217"/>
      <c r="L156" s="217"/>
      <c r="M156" s="58"/>
      <c r="N156" s="58"/>
      <c r="O156" s="58"/>
    </row>
    <row r="157" spans="1:16" s="58" customFormat="1">
      <c r="A157" s="51"/>
      <c r="B157" s="51"/>
      <c r="C157" s="51"/>
      <c r="D157" s="51"/>
      <c r="E157" s="64"/>
      <c r="F157" s="65"/>
      <c r="G157" s="65"/>
      <c r="H157" s="65"/>
      <c r="I157" s="65"/>
      <c r="J157" s="216"/>
      <c r="K157" s="217"/>
      <c r="L157" s="217"/>
    </row>
    <row r="158" spans="1:16" s="58" customFormat="1">
      <c r="A158" s="51" t="s">
        <v>107</v>
      </c>
      <c r="B158" s="51"/>
      <c r="C158" s="51"/>
      <c r="D158" s="51"/>
      <c r="E158" s="64"/>
      <c r="F158" s="65"/>
      <c r="G158" s="65"/>
      <c r="H158" s="65"/>
      <c r="I158" s="65"/>
      <c r="J158" s="216"/>
      <c r="K158" s="217"/>
      <c r="L158" s="217"/>
      <c r="P158" s="93" t="s">
        <v>466</v>
      </c>
    </row>
    <row r="159" spans="1:16" s="58" customFormat="1">
      <c r="A159" s="51" t="s">
        <v>107</v>
      </c>
      <c r="B159" s="51"/>
      <c r="C159" s="51"/>
      <c r="D159" s="51"/>
      <c r="E159" s="64"/>
      <c r="F159" s="65"/>
      <c r="G159" s="65"/>
      <c r="H159" s="65"/>
      <c r="I159" s="65"/>
      <c r="J159" s="216"/>
      <c r="K159" s="217"/>
      <c r="L159" s="217"/>
      <c r="O159" s="66"/>
    </row>
    <row r="160" spans="1:16" s="58" customFormat="1">
      <c r="A160" s="51" t="s">
        <v>107</v>
      </c>
      <c r="B160" s="51"/>
      <c r="C160" s="51"/>
      <c r="D160" s="51"/>
      <c r="E160" s="64"/>
      <c r="F160" s="65"/>
      <c r="G160" s="65"/>
      <c r="H160" s="65"/>
      <c r="I160" s="65"/>
      <c r="J160" s="216"/>
      <c r="K160" s="217"/>
      <c r="L160" s="217"/>
    </row>
    <row r="161" spans="1:12" s="58" customFormat="1">
      <c r="A161" s="54" t="s">
        <v>107</v>
      </c>
      <c r="B161" s="51"/>
      <c r="C161" s="51"/>
      <c r="D161" s="51"/>
      <c r="E161" s="64"/>
      <c r="F161" s="65"/>
      <c r="G161" s="65"/>
      <c r="H161" s="65"/>
      <c r="I161" s="65"/>
      <c r="J161" s="216"/>
      <c r="K161" s="217"/>
      <c r="L161" s="217"/>
    </row>
    <row r="162" spans="1:12" s="58" customFormat="1">
      <c r="A162" s="54" t="s">
        <v>107</v>
      </c>
      <c r="B162" s="51"/>
      <c r="C162" s="51"/>
      <c r="D162" s="51"/>
      <c r="E162" s="64"/>
      <c r="F162" s="65"/>
      <c r="G162" s="65"/>
      <c r="H162" s="65"/>
      <c r="I162" s="65"/>
      <c r="J162" s="216"/>
      <c r="K162" s="217"/>
      <c r="L162" s="217"/>
    </row>
    <row r="163" spans="1:12" s="58" customFormat="1">
      <c r="A163" s="51" t="s">
        <v>107</v>
      </c>
      <c r="B163" s="51"/>
      <c r="C163" s="51"/>
      <c r="D163" s="51"/>
      <c r="E163" s="64"/>
      <c r="F163" s="65"/>
      <c r="G163" s="65"/>
      <c r="H163" s="65"/>
      <c r="I163" s="65"/>
      <c r="J163" s="216"/>
      <c r="K163" s="217"/>
      <c r="L163" s="217"/>
    </row>
    <row r="164" spans="1:12" s="58" customFormat="1">
      <c r="A164" s="51" t="s">
        <v>107</v>
      </c>
      <c r="B164" s="51"/>
      <c r="C164" s="51"/>
      <c r="D164" s="51"/>
      <c r="E164" s="64"/>
      <c r="F164" s="65"/>
      <c r="G164" s="65"/>
      <c r="H164" s="65"/>
      <c r="I164" s="65"/>
      <c r="J164" s="216"/>
      <c r="K164" s="217"/>
      <c r="L164" s="217"/>
    </row>
    <row r="165" spans="1:12" s="58" customFormat="1">
      <c r="A165" s="51" t="s">
        <v>107</v>
      </c>
      <c r="B165" s="51"/>
      <c r="C165" s="51"/>
      <c r="D165" s="51"/>
      <c r="E165" s="64"/>
      <c r="F165" s="65"/>
      <c r="G165" s="65"/>
      <c r="H165" s="65"/>
      <c r="I165" s="65"/>
      <c r="J165" s="216"/>
      <c r="K165" s="217"/>
      <c r="L165" s="217"/>
    </row>
    <row r="166" spans="1:12" s="58" customFormat="1">
      <c r="A166" s="51" t="s">
        <v>107</v>
      </c>
      <c r="B166" s="51"/>
      <c r="C166" s="51"/>
      <c r="D166" s="51"/>
      <c r="E166" s="64"/>
      <c r="F166" s="65"/>
      <c r="G166" s="65"/>
      <c r="H166" s="65"/>
      <c r="I166" s="65"/>
      <c r="J166" s="216"/>
      <c r="K166" s="217"/>
      <c r="L166" s="217"/>
    </row>
    <row r="167" spans="1:12" s="58" customFormat="1">
      <c r="A167" s="51"/>
      <c r="B167" s="51"/>
      <c r="C167" s="51"/>
      <c r="D167" s="51"/>
      <c r="E167" s="64"/>
      <c r="F167" s="65"/>
      <c r="G167" s="65"/>
      <c r="H167" s="65"/>
      <c r="I167" s="65"/>
      <c r="J167" s="216"/>
      <c r="K167" s="217"/>
      <c r="L167" s="217"/>
    </row>
    <row r="168" spans="1:12" s="58" customFormat="1">
      <c r="A168" s="51"/>
      <c r="B168" s="51"/>
      <c r="C168" s="51"/>
      <c r="D168" s="51"/>
      <c r="E168" s="64"/>
      <c r="F168" s="65"/>
      <c r="G168" s="65"/>
      <c r="H168" s="65"/>
      <c r="I168" s="65"/>
      <c r="J168" s="216"/>
      <c r="K168" s="217"/>
      <c r="L168" s="217"/>
    </row>
    <row r="169" spans="1:12" s="58" customFormat="1">
      <c r="A169" s="51"/>
      <c r="B169" s="51"/>
      <c r="C169" s="51"/>
      <c r="D169" s="51"/>
      <c r="E169" s="64"/>
      <c r="F169" s="65"/>
      <c r="G169" s="65"/>
      <c r="H169" s="65"/>
      <c r="I169" s="65"/>
      <c r="J169" s="216"/>
      <c r="K169" s="217"/>
      <c r="L169" s="217"/>
    </row>
    <row r="170" spans="1:12" s="58" customFormat="1">
      <c r="A170" s="51"/>
      <c r="B170" s="51"/>
      <c r="C170" s="51"/>
      <c r="D170" s="51"/>
      <c r="E170" s="64"/>
      <c r="F170" s="65"/>
      <c r="G170" s="65"/>
      <c r="H170" s="65"/>
      <c r="I170" s="65"/>
      <c r="J170" s="216"/>
      <c r="K170" s="217"/>
      <c r="L170" s="217"/>
    </row>
    <row r="171" spans="1:12" s="58" customFormat="1">
      <c r="A171" s="51"/>
      <c r="B171" s="51"/>
      <c r="C171" s="51"/>
      <c r="D171" s="51"/>
      <c r="E171" s="64"/>
      <c r="F171" s="65"/>
      <c r="G171" s="65"/>
      <c r="H171" s="65"/>
      <c r="I171" s="65"/>
      <c r="J171" s="216"/>
      <c r="K171" s="217"/>
      <c r="L171" s="217"/>
    </row>
    <row r="172" spans="1:12" s="58" customFormat="1">
      <c r="A172" s="51"/>
      <c r="B172" s="51"/>
      <c r="C172" s="51"/>
      <c r="D172" s="51"/>
      <c r="E172" s="64"/>
      <c r="F172" s="65"/>
      <c r="G172" s="65"/>
      <c r="H172" s="65"/>
      <c r="I172" s="65"/>
      <c r="J172" s="216"/>
      <c r="K172" s="217"/>
      <c r="L172" s="217"/>
    </row>
    <row r="173" spans="1:12" s="58" customFormat="1">
      <c r="A173" s="51"/>
      <c r="B173" s="51"/>
      <c r="C173" s="51"/>
      <c r="D173" s="51"/>
      <c r="E173" s="64"/>
      <c r="F173" s="65"/>
      <c r="G173" s="65"/>
      <c r="H173" s="65"/>
      <c r="I173" s="65"/>
      <c r="J173" s="216"/>
      <c r="K173" s="217"/>
      <c r="L173" s="217"/>
    </row>
    <row r="174" spans="1:12" s="58" customFormat="1">
      <c r="A174" s="51"/>
      <c r="B174" s="51"/>
      <c r="C174" s="51"/>
      <c r="D174" s="51"/>
      <c r="E174" s="64"/>
      <c r="F174" s="65"/>
      <c r="G174" s="65"/>
      <c r="H174" s="65"/>
      <c r="I174" s="65"/>
      <c r="J174" s="216"/>
      <c r="K174" s="217"/>
      <c r="L174" s="217"/>
    </row>
    <row r="175" spans="1:12" s="58" customFormat="1">
      <c r="A175" s="51"/>
      <c r="B175" s="51"/>
      <c r="C175" s="51"/>
      <c r="D175" s="51"/>
      <c r="E175" s="64"/>
      <c r="F175" s="65"/>
      <c r="G175" s="65"/>
      <c r="H175" s="65"/>
      <c r="I175" s="65"/>
      <c r="J175" s="216"/>
      <c r="K175" s="217"/>
      <c r="L175" s="217"/>
    </row>
    <row r="176" spans="1:12" s="58" customFormat="1">
      <c r="A176" s="51"/>
      <c r="B176" s="51"/>
      <c r="C176" s="51"/>
      <c r="D176" s="51"/>
      <c r="E176" s="64"/>
      <c r="F176" s="65"/>
      <c r="G176" s="65"/>
      <c r="H176" s="65"/>
      <c r="I176" s="65"/>
      <c r="J176" s="216"/>
      <c r="K176" s="217"/>
      <c r="L176" s="217"/>
    </row>
    <row r="177" spans="1:12" s="58" customFormat="1">
      <c r="A177" s="51"/>
      <c r="B177" s="51"/>
      <c r="C177" s="51"/>
      <c r="D177" s="51"/>
      <c r="E177" s="64"/>
      <c r="F177" s="65"/>
      <c r="G177" s="65"/>
      <c r="H177" s="65"/>
      <c r="I177" s="65"/>
      <c r="J177" s="216"/>
      <c r="K177" s="217"/>
      <c r="L177" s="217"/>
    </row>
    <row r="178" spans="1:12" s="58" customFormat="1">
      <c r="A178" s="51"/>
      <c r="B178" s="51"/>
      <c r="C178" s="51"/>
      <c r="D178" s="51"/>
      <c r="E178" s="64"/>
      <c r="F178" s="65"/>
      <c r="G178" s="65"/>
      <c r="H178" s="65"/>
      <c r="I178" s="65"/>
      <c r="J178" s="216"/>
      <c r="K178" s="217"/>
      <c r="L178" s="217"/>
    </row>
    <row r="179" spans="1:12" s="58" customFormat="1">
      <c r="A179" s="51"/>
      <c r="B179" s="51"/>
      <c r="C179" s="51"/>
      <c r="D179" s="51"/>
      <c r="E179" s="64"/>
      <c r="F179" s="65"/>
      <c r="G179" s="65"/>
      <c r="H179" s="65"/>
      <c r="I179" s="65"/>
      <c r="J179" s="216"/>
      <c r="K179" s="217"/>
      <c r="L179" s="217"/>
    </row>
    <row r="180" spans="1:12" s="58" customFormat="1">
      <c r="A180" s="51"/>
      <c r="B180" s="51"/>
      <c r="C180" s="51"/>
      <c r="D180" s="51"/>
      <c r="E180" s="64"/>
      <c r="F180" s="65"/>
      <c r="G180" s="65"/>
      <c r="H180" s="65"/>
      <c r="I180" s="65"/>
      <c r="J180" s="216"/>
      <c r="K180" s="217"/>
      <c r="L180" s="217"/>
    </row>
    <row r="181" spans="1:12" s="58" customFormat="1">
      <c r="A181" s="51"/>
      <c r="B181" s="51"/>
      <c r="C181" s="51"/>
      <c r="D181" s="51"/>
      <c r="E181" s="64"/>
      <c r="F181" s="65"/>
      <c r="G181" s="65"/>
      <c r="H181" s="65"/>
      <c r="I181" s="65"/>
      <c r="J181" s="216"/>
      <c r="K181" s="217"/>
      <c r="L181" s="217"/>
    </row>
    <row r="182" spans="1:12" s="58" customFormat="1">
      <c r="A182" s="51"/>
      <c r="B182" s="51"/>
      <c r="C182" s="51"/>
      <c r="D182" s="51"/>
      <c r="E182" s="64"/>
      <c r="F182" s="65"/>
      <c r="G182" s="65"/>
      <c r="H182" s="65"/>
      <c r="I182" s="65"/>
      <c r="J182" s="216"/>
      <c r="K182" s="217"/>
      <c r="L182" s="217"/>
    </row>
    <row r="183" spans="1:12" s="58" customFormat="1">
      <c r="A183" s="51"/>
      <c r="B183" s="51"/>
      <c r="C183" s="51"/>
      <c r="D183" s="51"/>
      <c r="E183" s="64"/>
      <c r="F183" s="65"/>
      <c r="G183" s="65"/>
      <c r="H183" s="65"/>
      <c r="I183" s="65"/>
      <c r="J183" s="216"/>
      <c r="K183" s="217"/>
      <c r="L183" s="217"/>
    </row>
    <row r="184" spans="1:12" s="58" customFormat="1">
      <c r="A184" s="51"/>
      <c r="B184" s="51"/>
      <c r="C184" s="51"/>
      <c r="D184" s="51"/>
      <c r="E184" s="64"/>
      <c r="F184" s="65"/>
      <c r="G184" s="65"/>
      <c r="H184" s="65"/>
      <c r="I184" s="65"/>
      <c r="J184" s="216"/>
      <c r="K184" s="217"/>
      <c r="L184" s="217"/>
    </row>
    <row r="185" spans="1:12" s="58" customFormat="1">
      <c r="A185" s="51"/>
      <c r="B185" s="51"/>
      <c r="C185" s="51"/>
      <c r="D185" s="51"/>
      <c r="E185" s="64"/>
      <c r="F185" s="65"/>
      <c r="G185" s="65"/>
      <c r="H185" s="65"/>
      <c r="I185" s="65"/>
      <c r="J185" s="216"/>
      <c r="K185" s="217"/>
      <c r="L185" s="217"/>
    </row>
    <row r="186" spans="1:12" s="58" customFormat="1">
      <c r="A186" s="51"/>
      <c r="B186" s="51"/>
      <c r="C186" s="51"/>
      <c r="D186" s="51"/>
      <c r="E186" s="64"/>
      <c r="F186" s="65"/>
      <c r="G186" s="65"/>
      <c r="H186" s="65"/>
      <c r="I186" s="65"/>
      <c r="J186" s="216"/>
      <c r="K186" s="217"/>
      <c r="L186" s="217"/>
    </row>
    <row r="187" spans="1:12" s="58" customFormat="1">
      <c r="A187" s="51"/>
      <c r="B187" s="51"/>
      <c r="C187" s="51"/>
      <c r="D187" s="51"/>
      <c r="E187" s="64"/>
      <c r="F187" s="65"/>
      <c r="G187" s="65"/>
      <c r="H187" s="65"/>
      <c r="I187" s="65"/>
      <c r="J187" s="216"/>
      <c r="K187" s="217"/>
      <c r="L187" s="217"/>
    </row>
    <row r="188" spans="1:12" s="58" customFormat="1">
      <c r="A188" s="51"/>
      <c r="B188" s="51"/>
      <c r="C188" s="51"/>
      <c r="D188" s="51"/>
      <c r="E188" s="64"/>
      <c r="F188" s="65"/>
      <c r="G188" s="65"/>
      <c r="H188" s="65"/>
      <c r="I188" s="65"/>
      <c r="J188" s="216"/>
      <c r="K188" s="217"/>
      <c r="L188" s="217"/>
    </row>
    <row r="189" spans="1:12" s="58" customFormat="1">
      <c r="A189" s="51"/>
      <c r="B189" s="51"/>
      <c r="C189" s="51"/>
      <c r="D189" s="51"/>
      <c r="E189" s="64"/>
      <c r="F189" s="65"/>
      <c r="G189" s="65"/>
      <c r="H189" s="65"/>
      <c r="I189" s="65"/>
      <c r="J189" s="216"/>
      <c r="K189" s="217"/>
      <c r="L189" s="217"/>
    </row>
    <row r="190" spans="1:12" s="58" customFormat="1">
      <c r="A190" s="51"/>
      <c r="B190" s="51"/>
      <c r="C190" s="51"/>
      <c r="D190" s="51"/>
      <c r="E190" s="64"/>
      <c r="F190" s="65"/>
      <c r="G190" s="65"/>
      <c r="H190" s="65"/>
      <c r="I190" s="65"/>
      <c r="J190" s="216"/>
      <c r="K190" s="217"/>
      <c r="L190" s="217"/>
    </row>
    <row r="191" spans="1:12" s="58" customFormat="1">
      <c r="A191" s="51"/>
      <c r="B191" s="51"/>
      <c r="C191" s="51"/>
      <c r="D191" s="51"/>
      <c r="E191" s="64"/>
      <c r="F191" s="65"/>
      <c r="G191" s="65"/>
      <c r="H191" s="65"/>
      <c r="I191" s="65"/>
      <c r="J191" s="216"/>
      <c r="K191" s="217"/>
      <c r="L191" s="217"/>
    </row>
    <row r="192" spans="1:12" s="58" customFormat="1">
      <c r="A192" s="51"/>
      <c r="B192" s="51"/>
      <c r="C192" s="51"/>
      <c r="D192" s="51"/>
      <c r="E192" s="64"/>
      <c r="F192" s="65"/>
      <c r="G192" s="65"/>
      <c r="H192" s="65"/>
      <c r="I192" s="65"/>
      <c r="J192" s="216"/>
      <c r="K192" s="217"/>
      <c r="L192" s="217"/>
    </row>
    <row r="193" spans="1:12" s="58" customFormat="1">
      <c r="A193" s="51"/>
      <c r="B193" s="51"/>
      <c r="C193" s="51"/>
      <c r="D193" s="51"/>
      <c r="E193" s="64"/>
      <c r="F193" s="65"/>
      <c r="G193" s="65"/>
      <c r="H193" s="65"/>
      <c r="I193" s="65"/>
      <c r="J193" s="216"/>
      <c r="K193" s="217"/>
      <c r="L193" s="217"/>
    </row>
    <row r="194" spans="1:12" s="58" customFormat="1">
      <c r="A194" s="51"/>
      <c r="B194" s="51"/>
      <c r="C194" s="51"/>
      <c r="D194" s="51"/>
      <c r="E194" s="64"/>
      <c r="F194" s="65"/>
      <c r="G194" s="65"/>
      <c r="H194" s="65"/>
      <c r="I194" s="65"/>
      <c r="J194" s="216"/>
      <c r="K194" s="217"/>
      <c r="L194" s="217"/>
    </row>
    <row r="195" spans="1:12" s="58" customFormat="1">
      <c r="A195" s="51"/>
      <c r="B195" s="51"/>
      <c r="C195" s="51"/>
      <c r="D195" s="51"/>
      <c r="E195" s="64"/>
      <c r="F195" s="65"/>
      <c r="G195" s="65"/>
      <c r="H195" s="65"/>
      <c r="I195" s="65"/>
      <c r="J195" s="216"/>
      <c r="K195" s="217"/>
      <c r="L195" s="217"/>
    </row>
    <row r="196" spans="1:12" s="58" customFormat="1">
      <c r="A196" s="51"/>
      <c r="B196" s="51"/>
      <c r="C196" s="51"/>
      <c r="D196" s="51"/>
      <c r="E196" s="64"/>
      <c r="F196" s="65"/>
      <c r="G196" s="65"/>
      <c r="H196" s="65"/>
      <c r="I196" s="65"/>
      <c r="J196" s="216"/>
      <c r="K196" s="217"/>
      <c r="L196" s="217"/>
    </row>
    <row r="197" spans="1:12" s="58" customFormat="1">
      <c r="A197" s="51"/>
      <c r="B197" s="51"/>
      <c r="C197" s="51"/>
      <c r="D197" s="51"/>
      <c r="E197" s="64"/>
      <c r="F197" s="65"/>
      <c r="G197" s="65"/>
      <c r="H197" s="65"/>
      <c r="I197" s="65"/>
      <c r="J197" s="216"/>
      <c r="K197" s="217"/>
      <c r="L197" s="217"/>
    </row>
    <row r="198" spans="1:12" s="58" customFormat="1">
      <c r="A198" s="51"/>
      <c r="B198" s="51"/>
      <c r="C198" s="51"/>
      <c r="D198" s="51"/>
      <c r="E198" s="64"/>
      <c r="F198" s="65"/>
      <c r="G198" s="65"/>
      <c r="H198" s="65"/>
      <c r="I198" s="65"/>
      <c r="J198" s="216"/>
      <c r="K198" s="217"/>
      <c r="L198" s="217"/>
    </row>
    <row r="199" spans="1:12" s="58" customFormat="1">
      <c r="A199" s="51"/>
      <c r="B199" s="51"/>
      <c r="C199" s="51"/>
      <c r="D199" s="51"/>
      <c r="E199" s="64"/>
      <c r="F199" s="65"/>
      <c r="G199" s="65"/>
      <c r="H199" s="65"/>
      <c r="I199" s="65"/>
      <c r="J199" s="216"/>
      <c r="K199" s="217"/>
      <c r="L199" s="217"/>
    </row>
    <row r="200" spans="1:12" s="58" customFormat="1">
      <c r="A200" s="51"/>
      <c r="B200" s="51"/>
      <c r="C200" s="51"/>
      <c r="D200" s="51"/>
      <c r="E200" s="64"/>
      <c r="F200" s="65"/>
      <c r="G200" s="65"/>
      <c r="H200" s="65"/>
      <c r="I200" s="65"/>
      <c r="J200" s="216"/>
      <c r="K200" s="217"/>
      <c r="L200" s="217"/>
    </row>
    <row r="201" spans="1:12" s="58" customFormat="1">
      <c r="A201" s="51"/>
      <c r="B201" s="51"/>
      <c r="C201" s="51"/>
      <c r="D201" s="51"/>
      <c r="E201" s="64"/>
      <c r="F201" s="65"/>
      <c r="G201" s="65"/>
      <c r="H201" s="65"/>
      <c r="I201" s="65"/>
      <c r="J201" s="216"/>
      <c r="K201" s="217"/>
      <c r="L201" s="217"/>
    </row>
    <row r="202" spans="1:12" s="58" customFormat="1">
      <c r="A202" s="51"/>
      <c r="B202" s="51"/>
      <c r="C202" s="51"/>
      <c r="D202" s="51"/>
      <c r="E202" s="64"/>
      <c r="F202" s="65"/>
      <c r="G202" s="65"/>
      <c r="H202" s="65"/>
      <c r="I202" s="65"/>
      <c r="J202" s="216"/>
      <c r="K202" s="217"/>
      <c r="L202" s="217"/>
    </row>
    <row r="203" spans="1:12" s="58" customFormat="1">
      <c r="A203" s="51"/>
      <c r="B203" s="51"/>
      <c r="C203" s="51"/>
      <c r="D203" s="51"/>
      <c r="E203" s="64"/>
      <c r="F203" s="65"/>
      <c r="G203" s="65"/>
      <c r="H203" s="65"/>
      <c r="I203" s="65"/>
      <c r="J203" s="216"/>
      <c r="K203" s="217"/>
      <c r="L203" s="217"/>
    </row>
    <row r="204" spans="1:12" s="58" customFormat="1">
      <c r="A204" s="51"/>
      <c r="B204" s="51"/>
      <c r="C204" s="51"/>
      <c r="D204" s="51"/>
      <c r="E204" s="64"/>
      <c r="F204" s="65"/>
      <c r="G204" s="65"/>
      <c r="H204" s="65"/>
      <c r="I204" s="65"/>
      <c r="J204" s="216"/>
      <c r="K204" s="217"/>
      <c r="L204" s="217"/>
    </row>
    <row r="205" spans="1:12" s="58" customFormat="1">
      <c r="A205" s="51"/>
      <c r="B205" s="51"/>
      <c r="C205" s="51"/>
      <c r="D205" s="51"/>
      <c r="E205" s="64"/>
      <c r="F205" s="65"/>
      <c r="G205" s="65"/>
      <c r="H205" s="65"/>
      <c r="I205" s="65"/>
      <c r="J205" s="216"/>
      <c r="K205" s="217"/>
      <c r="L205" s="217"/>
    </row>
    <row r="206" spans="1:12" s="58" customFormat="1">
      <c r="A206" s="51"/>
      <c r="B206" s="51"/>
      <c r="C206" s="51"/>
      <c r="D206" s="51"/>
      <c r="E206" s="64"/>
      <c r="F206" s="65"/>
      <c r="G206" s="65"/>
      <c r="H206" s="65"/>
      <c r="I206" s="65"/>
      <c r="J206" s="216"/>
      <c r="K206" s="217"/>
      <c r="L206" s="217"/>
    </row>
    <row r="207" spans="1:12" s="58" customFormat="1">
      <c r="A207" s="51"/>
      <c r="B207" s="51"/>
      <c r="C207" s="51"/>
      <c r="D207" s="51"/>
      <c r="E207" s="64"/>
      <c r="F207" s="65"/>
      <c r="G207" s="65"/>
      <c r="H207" s="65"/>
      <c r="I207" s="65"/>
      <c r="J207" s="216"/>
      <c r="K207" s="217"/>
      <c r="L207" s="217"/>
    </row>
    <row r="208" spans="1:12" s="58" customFormat="1">
      <c r="A208" s="51"/>
      <c r="B208" s="51"/>
      <c r="C208" s="51"/>
      <c r="D208" s="51"/>
      <c r="E208" s="64"/>
      <c r="F208" s="65"/>
      <c r="G208" s="65"/>
      <c r="H208" s="65"/>
      <c r="I208" s="65"/>
      <c r="J208" s="216"/>
      <c r="K208" s="217"/>
      <c r="L208" s="217"/>
    </row>
    <row r="209" spans="1:12" s="58" customFormat="1">
      <c r="A209" s="51"/>
      <c r="B209" s="51"/>
      <c r="C209" s="51"/>
      <c r="D209" s="51"/>
      <c r="E209" s="64"/>
      <c r="F209" s="65"/>
      <c r="G209" s="65"/>
      <c r="H209" s="65"/>
      <c r="I209" s="65"/>
      <c r="J209" s="216"/>
      <c r="K209" s="217"/>
      <c r="L209" s="217"/>
    </row>
    <row r="210" spans="1:12" s="58" customFormat="1">
      <c r="A210" s="51"/>
      <c r="B210" s="51"/>
      <c r="C210" s="51"/>
      <c r="D210" s="51"/>
      <c r="E210" s="64"/>
      <c r="F210" s="65"/>
      <c r="G210" s="65"/>
      <c r="H210" s="65"/>
      <c r="I210" s="65"/>
      <c r="J210" s="216"/>
      <c r="K210" s="217"/>
      <c r="L210" s="217"/>
    </row>
    <row r="211" spans="1:12" s="58" customFormat="1">
      <c r="A211" s="51"/>
      <c r="B211" s="51"/>
      <c r="C211" s="51"/>
      <c r="D211" s="51"/>
      <c r="E211" s="64"/>
      <c r="F211" s="65"/>
      <c r="G211" s="65"/>
      <c r="H211" s="65"/>
      <c r="I211" s="65"/>
      <c r="J211" s="216"/>
      <c r="K211" s="217"/>
      <c r="L211" s="217"/>
    </row>
    <row r="212" spans="1:12" s="58" customFormat="1">
      <c r="A212" s="51"/>
      <c r="B212" s="51"/>
      <c r="C212" s="51"/>
      <c r="D212" s="51"/>
      <c r="E212" s="64"/>
      <c r="F212" s="65"/>
      <c r="G212" s="65"/>
      <c r="H212" s="65"/>
      <c r="I212" s="65"/>
      <c r="J212" s="216"/>
      <c r="K212" s="217"/>
      <c r="L212" s="217"/>
    </row>
    <row r="213" spans="1:12" s="58" customFormat="1">
      <c r="A213" s="51"/>
      <c r="B213" s="51"/>
      <c r="C213" s="51"/>
      <c r="D213" s="51"/>
      <c r="E213" s="64"/>
      <c r="F213" s="65"/>
      <c r="G213" s="65"/>
      <c r="H213" s="65"/>
      <c r="I213" s="65"/>
      <c r="J213" s="216"/>
      <c r="K213" s="217"/>
      <c r="L213" s="217"/>
    </row>
    <row r="214" spans="1:12" s="58" customFormat="1">
      <c r="A214" s="51"/>
      <c r="B214" s="51"/>
      <c r="C214" s="51"/>
      <c r="D214" s="51"/>
      <c r="E214" s="64"/>
      <c r="F214" s="65"/>
      <c r="G214" s="65"/>
      <c r="H214" s="65"/>
      <c r="I214" s="65"/>
      <c r="J214" s="216"/>
      <c r="K214" s="217"/>
      <c r="L214" s="217"/>
    </row>
    <row r="215" spans="1:12" s="58" customFormat="1">
      <c r="A215" s="51"/>
      <c r="B215" s="51"/>
      <c r="C215" s="51"/>
      <c r="D215" s="51"/>
      <c r="E215" s="64"/>
      <c r="F215" s="65"/>
      <c r="G215" s="65"/>
      <c r="H215" s="65"/>
      <c r="I215" s="65"/>
      <c r="J215" s="216"/>
      <c r="K215" s="217"/>
      <c r="L215" s="217"/>
    </row>
    <row r="216" spans="1:12" s="58" customFormat="1">
      <c r="A216" s="51"/>
      <c r="B216" s="51"/>
      <c r="C216" s="51"/>
      <c r="D216" s="51"/>
      <c r="E216" s="64"/>
      <c r="F216" s="65"/>
      <c r="G216" s="65"/>
      <c r="H216" s="65"/>
      <c r="I216" s="65"/>
      <c r="J216" s="216"/>
      <c r="K216" s="217"/>
      <c r="L216" s="217"/>
    </row>
    <row r="217" spans="1:12" s="58" customFormat="1">
      <c r="A217" s="51"/>
      <c r="B217" s="51"/>
      <c r="C217" s="51"/>
      <c r="D217" s="51"/>
      <c r="E217" s="64"/>
      <c r="F217" s="65"/>
      <c r="G217" s="65"/>
      <c r="H217" s="65"/>
      <c r="I217" s="65"/>
      <c r="J217" s="216"/>
      <c r="K217" s="217"/>
      <c r="L217" s="217"/>
    </row>
    <row r="218" spans="1:12" s="58" customFormat="1">
      <c r="A218" s="51"/>
      <c r="B218" s="51"/>
      <c r="C218" s="51"/>
      <c r="D218" s="51"/>
      <c r="E218" s="64"/>
      <c r="F218" s="65"/>
      <c r="G218" s="65"/>
      <c r="H218" s="65"/>
      <c r="I218" s="65"/>
      <c r="J218" s="216"/>
      <c r="K218" s="217"/>
      <c r="L218" s="217"/>
    </row>
    <row r="219" spans="1:12" s="58" customFormat="1">
      <c r="A219" s="51"/>
      <c r="B219" s="51"/>
      <c r="C219" s="51"/>
      <c r="D219" s="51"/>
      <c r="E219" s="64"/>
      <c r="F219" s="65"/>
      <c r="G219" s="65"/>
      <c r="H219" s="65"/>
      <c r="I219" s="65"/>
      <c r="J219" s="216"/>
      <c r="K219" s="217"/>
      <c r="L219" s="217"/>
    </row>
    <row r="220" spans="1:12" s="58" customFormat="1">
      <c r="A220" s="51"/>
      <c r="B220" s="51"/>
      <c r="C220" s="51"/>
      <c r="D220" s="51"/>
      <c r="E220" s="64"/>
      <c r="F220" s="65"/>
      <c r="G220" s="65"/>
      <c r="H220" s="65"/>
      <c r="I220" s="65"/>
      <c r="J220" s="216"/>
      <c r="K220" s="217"/>
      <c r="L220" s="217"/>
    </row>
    <row r="221" spans="1:12" s="58" customFormat="1">
      <c r="A221" s="51"/>
      <c r="B221" s="51"/>
      <c r="C221" s="51"/>
      <c r="D221" s="51"/>
      <c r="E221" s="64"/>
      <c r="F221" s="65"/>
      <c r="G221" s="65"/>
      <c r="H221" s="65"/>
      <c r="I221" s="65"/>
      <c r="J221" s="216"/>
      <c r="K221" s="217"/>
      <c r="L221" s="217"/>
    </row>
    <row r="222" spans="1:12" s="58" customFormat="1">
      <c r="A222" s="51"/>
      <c r="B222" s="51"/>
      <c r="C222" s="51"/>
      <c r="D222" s="51"/>
      <c r="E222" s="64"/>
      <c r="F222" s="65"/>
      <c r="G222" s="65"/>
      <c r="H222" s="65"/>
      <c r="I222" s="65"/>
      <c r="J222" s="216"/>
      <c r="K222" s="217"/>
      <c r="L222" s="217"/>
    </row>
    <row r="223" spans="1:12" s="58" customFormat="1">
      <c r="A223" s="51"/>
      <c r="B223" s="51"/>
      <c r="C223" s="51"/>
      <c r="D223" s="51"/>
      <c r="E223" s="64"/>
      <c r="F223" s="65"/>
      <c r="G223" s="65"/>
      <c r="H223" s="65"/>
      <c r="I223" s="65"/>
      <c r="J223" s="216"/>
      <c r="K223" s="217"/>
      <c r="L223" s="217"/>
    </row>
    <row r="224" spans="1:12" s="58" customFormat="1">
      <c r="A224" s="51"/>
      <c r="B224" s="51"/>
      <c r="C224" s="51"/>
      <c r="D224" s="51"/>
      <c r="E224" s="64"/>
      <c r="F224" s="65"/>
      <c r="G224" s="65"/>
      <c r="H224" s="65"/>
      <c r="I224" s="65"/>
      <c r="J224" s="216"/>
      <c r="K224" s="217"/>
      <c r="L224" s="217"/>
    </row>
    <row r="225" spans="1:12" s="58" customFormat="1">
      <c r="A225" s="51"/>
      <c r="B225" s="51"/>
      <c r="C225" s="51"/>
      <c r="D225" s="51"/>
      <c r="E225" s="64"/>
      <c r="F225" s="65"/>
      <c r="G225" s="65"/>
      <c r="H225" s="65"/>
      <c r="I225" s="65"/>
      <c r="J225" s="216"/>
      <c r="K225" s="217"/>
      <c r="L225" s="217"/>
    </row>
    <row r="226" spans="1:12" s="58" customFormat="1">
      <c r="A226" s="51"/>
      <c r="B226" s="51"/>
      <c r="C226" s="51"/>
      <c r="D226" s="51"/>
      <c r="E226" s="64"/>
      <c r="F226" s="65"/>
      <c r="G226" s="65"/>
      <c r="H226" s="65"/>
      <c r="I226" s="65"/>
      <c r="J226" s="216"/>
      <c r="K226" s="217"/>
      <c r="L226" s="217"/>
    </row>
    <row r="227" spans="1:12" s="58" customFormat="1">
      <c r="A227" s="51"/>
      <c r="B227" s="51"/>
      <c r="C227" s="51"/>
      <c r="D227" s="51"/>
      <c r="E227" s="64"/>
      <c r="F227" s="65"/>
      <c r="G227" s="65"/>
      <c r="H227" s="65"/>
      <c r="I227" s="65"/>
      <c r="J227" s="216"/>
      <c r="K227" s="217"/>
      <c r="L227" s="217"/>
    </row>
    <row r="228" spans="1:12" s="58" customFormat="1">
      <c r="A228" s="51"/>
      <c r="B228" s="51"/>
      <c r="C228" s="51"/>
      <c r="D228" s="51"/>
      <c r="E228" s="64"/>
      <c r="F228" s="65"/>
      <c r="G228" s="65"/>
      <c r="H228" s="65"/>
      <c r="I228" s="65"/>
      <c r="J228" s="216"/>
      <c r="K228" s="217"/>
      <c r="L228" s="217"/>
    </row>
    <row r="229" spans="1:12" s="58" customFormat="1">
      <c r="A229" s="51"/>
      <c r="B229" s="51"/>
      <c r="C229" s="51"/>
      <c r="D229" s="51"/>
      <c r="E229" s="64"/>
      <c r="F229" s="65"/>
      <c r="G229" s="65"/>
      <c r="H229" s="65"/>
      <c r="I229" s="65"/>
      <c r="J229" s="216"/>
      <c r="K229" s="217"/>
      <c r="L229" s="217"/>
    </row>
    <row r="230" spans="1:12" s="58" customFormat="1">
      <c r="A230" s="51"/>
      <c r="B230" s="51"/>
      <c r="C230" s="51"/>
      <c r="D230" s="51"/>
      <c r="E230" s="64"/>
      <c r="F230" s="65"/>
      <c r="G230" s="65"/>
      <c r="H230" s="65"/>
      <c r="I230" s="65"/>
      <c r="J230" s="216"/>
      <c r="K230" s="217"/>
      <c r="L230" s="217"/>
    </row>
    <row r="231" spans="1:12" s="58" customFormat="1">
      <c r="A231" s="51"/>
      <c r="B231" s="51"/>
      <c r="C231" s="51"/>
      <c r="D231" s="51"/>
      <c r="E231" s="64"/>
      <c r="F231" s="65"/>
      <c r="G231" s="65"/>
      <c r="H231" s="65"/>
      <c r="I231" s="65"/>
      <c r="J231" s="216"/>
      <c r="K231" s="217"/>
      <c r="L231" s="217"/>
    </row>
    <row r="232" spans="1:12" s="58" customFormat="1">
      <c r="A232" s="51"/>
      <c r="B232" s="51"/>
      <c r="C232" s="51"/>
      <c r="D232" s="51"/>
      <c r="E232" s="64"/>
      <c r="F232" s="65"/>
      <c r="G232" s="65"/>
      <c r="H232" s="65"/>
      <c r="I232" s="65"/>
      <c r="J232" s="216"/>
      <c r="K232" s="217"/>
      <c r="L232" s="217"/>
    </row>
    <row r="233" spans="1:12" s="58" customFormat="1">
      <c r="A233" s="51"/>
      <c r="B233" s="51"/>
      <c r="C233" s="51"/>
      <c r="D233" s="51"/>
      <c r="E233" s="64"/>
      <c r="F233" s="65"/>
      <c r="G233" s="65"/>
      <c r="H233" s="65"/>
      <c r="I233" s="65"/>
      <c r="J233" s="216"/>
      <c r="K233" s="217"/>
      <c r="L233" s="217"/>
    </row>
    <row r="234" spans="1:12" s="58" customFormat="1">
      <c r="A234" s="51"/>
      <c r="B234" s="51"/>
      <c r="C234" s="51"/>
      <c r="D234" s="51"/>
      <c r="E234" s="64"/>
      <c r="F234" s="65"/>
      <c r="G234" s="65"/>
      <c r="H234" s="65"/>
      <c r="I234" s="65"/>
      <c r="J234" s="216"/>
      <c r="K234" s="217"/>
      <c r="L234" s="217"/>
    </row>
    <row r="235" spans="1:12" s="58" customFormat="1">
      <c r="A235" s="51"/>
      <c r="B235" s="51"/>
      <c r="C235" s="51"/>
      <c r="D235" s="51"/>
      <c r="E235" s="64"/>
      <c r="F235" s="65"/>
      <c r="G235" s="65"/>
      <c r="H235" s="65"/>
      <c r="I235" s="65"/>
      <c r="J235" s="216"/>
      <c r="K235" s="217"/>
      <c r="L235" s="217"/>
    </row>
    <row r="236" spans="1:12" s="58" customFormat="1">
      <c r="A236" s="51"/>
      <c r="B236" s="51"/>
      <c r="C236" s="51"/>
      <c r="D236" s="51"/>
      <c r="E236" s="64"/>
      <c r="F236" s="65"/>
      <c r="G236" s="65"/>
      <c r="H236" s="65"/>
      <c r="I236" s="65"/>
      <c r="J236" s="216"/>
      <c r="K236" s="217"/>
      <c r="L236" s="217"/>
    </row>
    <row r="237" spans="1:12" s="58" customFormat="1">
      <c r="A237" s="51"/>
      <c r="B237" s="51"/>
      <c r="C237" s="51"/>
      <c r="D237" s="51"/>
      <c r="E237" s="64"/>
      <c r="F237" s="65"/>
      <c r="G237" s="65"/>
      <c r="H237" s="65"/>
      <c r="I237" s="65"/>
      <c r="J237" s="216"/>
      <c r="K237" s="217"/>
      <c r="L237" s="217"/>
    </row>
    <row r="238" spans="1:12" s="58" customFormat="1">
      <c r="A238" s="51"/>
      <c r="B238" s="51"/>
      <c r="C238" s="51"/>
      <c r="D238" s="51"/>
      <c r="E238" s="64"/>
      <c r="F238" s="65"/>
      <c r="G238" s="65"/>
      <c r="H238" s="65"/>
      <c r="I238" s="65"/>
      <c r="J238" s="216"/>
      <c r="K238" s="217"/>
      <c r="L238" s="217"/>
    </row>
    <row r="239" spans="1:12" s="58" customFormat="1">
      <c r="A239" s="51"/>
      <c r="B239" s="51"/>
      <c r="C239" s="51"/>
      <c r="D239" s="51"/>
      <c r="E239" s="64"/>
      <c r="F239" s="65"/>
      <c r="G239" s="65"/>
      <c r="H239" s="65"/>
      <c r="I239" s="65"/>
      <c r="J239" s="216"/>
      <c r="K239" s="217"/>
      <c r="L239" s="217"/>
    </row>
    <row r="240" spans="1:12" s="58" customFormat="1">
      <c r="A240" s="51"/>
      <c r="B240" s="51"/>
      <c r="C240" s="51"/>
      <c r="D240" s="51"/>
      <c r="E240" s="64"/>
      <c r="F240" s="65"/>
      <c r="G240" s="65"/>
      <c r="H240" s="65"/>
      <c r="I240" s="65"/>
      <c r="J240" s="216"/>
      <c r="K240" s="217"/>
      <c r="L240" s="217"/>
    </row>
    <row r="241" spans="1:12" s="58" customFormat="1">
      <c r="A241" s="51"/>
      <c r="B241" s="51"/>
      <c r="C241" s="51"/>
      <c r="D241" s="51"/>
      <c r="E241" s="64"/>
      <c r="F241" s="65"/>
      <c r="G241" s="65"/>
      <c r="H241" s="65"/>
      <c r="I241" s="65"/>
      <c r="J241" s="216"/>
      <c r="K241" s="217"/>
      <c r="L241" s="217"/>
    </row>
    <row r="242" spans="1:12" s="58" customFormat="1">
      <c r="A242" s="51"/>
      <c r="B242" s="51"/>
      <c r="C242" s="51"/>
      <c r="D242" s="51"/>
      <c r="E242" s="64"/>
      <c r="F242" s="65"/>
      <c r="G242" s="65"/>
      <c r="H242" s="65"/>
      <c r="I242" s="65"/>
      <c r="J242" s="216"/>
      <c r="K242" s="217"/>
      <c r="L242" s="217"/>
    </row>
    <row r="243" spans="1:12" s="58" customFormat="1">
      <c r="A243" s="51"/>
      <c r="B243" s="51"/>
      <c r="C243" s="51"/>
      <c r="D243" s="51"/>
      <c r="E243" s="64"/>
      <c r="F243" s="65"/>
      <c r="G243" s="65"/>
      <c r="H243" s="65"/>
      <c r="I243" s="65"/>
      <c r="J243" s="216"/>
      <c r="K243" s="217"/>
      <c r="L243" s="217"/>
    </row>
    <row r="244" spans="1:12" s="58" customFormat="1">
      <c r="A244" s="51"/>
      <c r="B244" s="51"/>
      <c r="C244" s="51"/>
      <c r="D244" s="51"/>
      <c r="E244" s="64"/>
      <c r="F244" s="65"/>
      <c r="G244" s="65"/>
      <c r="H244" s="65"/>
      <c r="I244" s="65"/>
      <c r="J244" s="216"/>
      <c r="K244" s="217"/>
      <c r="L244" s="217"/>
    </row>
    <row r="245" spans="1:12" s="58" customFormat="1">
      <c r="A245" s="51"/>
      <c r="B245" s="51"/>
      <c r="C245" s="51"/>
      <c r="D245" s="51"/>
      <c r="E245" s="64"/>
      <c r="F245" s="65"/>
      <c r="G245" s="65"/>
      <c r="H245" s="65"/>
      <c r="I245" s="65"/>
      <c r="J245" s="216"/>
      <c r="K245" s="217"/>
      <c r="L245" s="217"/>
    </row>
    <row r="246" spans="1:12" s="58" customFormat="1">
      <c r="A246" s="51"/>
      <c r="B246" s="51"/>
      <c r="C246" s="51"/>
      <c r="D246" s="51"/>
      <c r="E246" s="64"/>
      <c r="F246" s="65"/>
      <c r="G246" s="65"/>
      <c r="H246" s="65"/>
      <c r="I246" s="65"/>
      <c r="J246" s="216"/>
      <c r="K246" s="217"/>
      <c r="L246" s="217"/>
    </row>
    <row r="247" spans="1:12" s="58" customFormat="1">
      <c r="A247" s="51"/>
      <c r="B247" s="51"/>
      <c r="C247" s="51"/>
      <c r="D247" s="51"/>
      <c r="E247" s="64"/>
      <c r="F247" s="65"/>
      <c r="G247" s="65"/>
      <c r="H247" s="65"/>
      <c r="I247" s="65"/>
      <c r="J247" s="216"/>
      <c r="K247" s="217"/>
      <c r="L247" s="217"/>
    </row>
    <row r="248" spans="1:12" s="58" customFormat="1">
      <c r="A248" s="51"/>
      <c r="B248" s="51"/>
      <c r="C248" s="51"/>
      <c r="D248" s="51"/>
      <c r="E248" s="64"/>
      <c r="F248" s="65"/>
      <c r="G248" s="65"/>
      <c r="H248" s="65"/>
      <c r="I248" s="65"/>
      <c r="J248" s="216"/>
      <c r="K248" s="217"/>
      <c r="L248" s="217"/>
    </row>
    <row r="249" spans="1:12" s="58" customFormat="1">
      <c r="A249" s="51"/>
      <c r="B249" s="51"/>
      <c r="C249" s="51"/>
      <c r="D249" s="51"/>
      <c r="E249" s="64"/>
      <c r="F249" s="65"/>
      <c r="G249" s="65"/>
      <c r="H249" s="65"/>
      <c r="I249" s="65"/>
      <c r="J249" s="216"/>
      <c r="K249" s="217"/>
      <c r="L249" s="217"/>
    </row>
    <row r="250" spans="1:12" s="58" customFormat="1">
      <c r="A250" s="51"/>
      <c r="B250" s="51"/>
      <c r="C250" s="51"/>
      <c r="D250" s="51"/>
      <c r="E250" s="64"/>
      <c r="F250" s="65"/>
      <c r="G250" s="65"/>
      <c r="H250" s="65"/>
      <c r="I250" s="65"/>
      <c r="J250" s="216"/>
      <c r="K250" s="217"/>
      <c r="L250" s="217"/>
    </row>
    <row r="251" spans="1:12" s="58" customFormat="1">
      <c r="A251" s="51"/>
      <c r="B251" s="51"/>
      <c r="C251" s="51"/>
      <c r="D251" s="51"/>
      <c r="E251" s="64"/>
      <c r="F251" s="65"/>
      <c r="G251" s="65"/>
      <c r="H251" s="65"/>
      <c r="I251" s="65"/>
      <c r="J251" s="216"/>
      <c r="K251" s="217"/>
      <c r="L251" s="217"/>
    </row>
    <row r="252" spans="1:12" s="58" customFormat="1">
      <c r="A252" s="51"/>
      <c r="B252" s="51"/>
      <c r="C252" s="51"/>
      <c r="D252" s="51"/>
      <c r="E252" s="64"/>
      <c r="F252" s="65"/>
      <c r="G252" s="65"/>
      <c r="H252" s="65"/>
      <c r="I252" s="65"/>
      <c r="J252" s="216"/>
      <c r="K252" s="217"/>
      <c r="L252" s="217"/>
    </row>
    <row r="253" spans="1:12" s="58" customFormat="1">
      <c r="A253" s="51"/>
      <c r="B253" s="51"/>
      <c r="C253" s="51"/>
      <c r="D253" s="51"/>
      <c r="E253" s="64"/>
      <c r="F253" s="65"/>
      <c r="G253" s="65"/>
      <c r="H253" s="65"/>
      <c r="I253" s="65"/>
      <c r="J253" s="216"/>
      <c r="K253" s="217"/>
      <c r="L253" s="217"/>
    </row>
    <row r="254" spans="1:12" s="58" customFormat="1">
      <c r="A254" s="51"/>
      <c r="B254" s="51"/>
      <c r="C254" s="51"/>
      <c r="D254" s="51"/>
      <c r="E254" s="64"/>
      <c r="F254" s="65"/>
      <c r="G254" s="65"/>
      <c r="H254" s="65"/>
      <c r="I254" s="65"/>
      <c r="J254" s="216"/>
      <c r="K254" s="217"/>
      <c r="L254" s="217"/>
    </row>
    <row r="255" spans="1:12" s="58" customFormat="1">
      <c r="A255" s="51"/>
      <c r="B255" s="51"/>
      <c r="C255" s="51"/>
      <c r="D255" s="51"/>
      <c r="E255" s="64"/>
      <c r="F255" s="65"/>
      <c r="G255" s="65"/>
      <c r="H255" s="65"/>
      <c r="I255" s="65"/>
      <c r="J255" s="216"/>
      <c r="K255" s="217"/>
      <c r="L255" s="217"/>
    </row>
    <row r="256" spans="1:12" s="58" customFormat="1">
      <c r="A256" s="51"/>
      <c r="B256" s="51"/>
      <c r="C256" s="51"/>
      <c r="D256" s="51"/>
      <c r="E256" s="64"/>
      <c r="F256" s="65"/>
      <c r="G256" s="65"/>
      <c r="H256" s="65"/>
      <c r="I256" s="65"/>
      <c r="J256" s="216"/>
      <c r="K256" s="217"/>
      <c r="L256" s="217"/>
    </row>
    <row r="257" spans="1:12" s="58" customFormat="1">
      <c r="A257" s="51"/>
      <c r="B257" s="51"/>
      <c r="C257" s="51"/>
      <c r="D257" s="51"/>
      <c r="E257" s="64"/>
      <c r="F257" s="65"/>
      <c r="G257" s="65"/>
      <c r="H257" s="65"/>
      <c r="I257" s="65"/>
      <c r="J257" s="216"/>
      <c r="K257" s="217"/>
      <c r="L257" s="217"/>
    </row>
    <row r="258" spans="1:12" s="58" customFormat="1">
      <c r="A258" s="51"/>
      <c r="B258" s="51"/>
      <c r="C258" s="51"/>
      <c r="D258" s="51"/>
      <c r="E258" s="64"/>
      <c r="F258" s="65"/>
      <c r="G258" s="65"/>
      <c r="H258" s="65"/>
      <c r="I258" s="65"/>
      <c r="J258" s="216"/>
      <c r="K258" s="217"/>
      <c r="L258" s="217"/>
    </row>
    <row r="259" spans="1:12" s="58" customFormat="1">
      <c r="A259" s="51"/>
      <c r="B259" s="51"/>
      <c r="C259" s="51"/>
      <c r="D259" s="51"/>
      <c r="E259" s="64"/>
      <c r="F259" s="65"/>
      <c r="G259" s="65"/>
      <c r="H259" s="65"/>
      <c r="I259" s="65"/>
      <c r="J259" s="216"/>
      <c r="K259" s="217"/>
      <c r="L259" s="217"/>
    </row>
    <row r="260" spans="1:12" s="58" customFormat="1">
      <c r="A260" s="51"/>
      <c r="B260" s="51"/>
      <c r="C260" s="51"/>
      <c r="D260" s="51"/>
      <c r="E260" s="64"/>
      <c r="F260" s="65"/>
      <c r="G260" s="65"/>
      <c r="H260" s="65"/>
      <c r="I260" s="65"/>
      <c r="J260" s="216"/>
      <c r="K260" s="217"/>
      <c r="L260" s="217"/>
    </row>
    <row r="261" spans="1:12" s="58" customFormat="1">
      <c r="A261" s="51"/>
      <c r="B261" s="51"/>
      <c r="C261" s="51"/>
      <c r="D261" s="51"/>
      <c r="E261" s="64"/>
      <c r="F261" s="65"/>
      <c r="G261" s="65"/>
      <c r="H261" s="65"/>
      <c r="I261" s="65"/>
      <c r="J261" s="216"/>
      <c r="K261" s="217"/>
      <c r="L261" s="217"/>
    </row>
    <row r="262" spans="1:12" s="58" customFormat="1">
      <c r="A262" s="51"/>
      <c r="B262" s="51"/>
      <c r="C262" s="51"/>
      <c r="D262" s="51"/>
      <c r="E262" s="64"/>
      <c r="F262" s="65"/>
      <c r="G262" s="65"/>
      <c r="H262" s="65"/>
      <c r="I262" s="65"/>
      <c r="J262" s="216"/>
      <c r="K262" s="217"/>
      <c r="L262" s="217"/>
    </row>
    <row r="263" spans="1:12" s="58" customFormat="1">
      <c r="A263" s="51"/>
      <c r="B263" s="51"/>
      <c r="C263" s="51"/>
      <c r="D263" s="51"/>
      <c r="E263" s="64"/>
      <c r="F263" s="65"/>
      <c r="G263" s="65"/>
      <c r="H263" s="65"/>
      <c r="I263" s="65"/>
      <c r="J263" s="216"/>
      <c r="K263" s="217"/>
      <c r="L263" s="217"/>
    </row>
    <row r="264" spans="1:12" s="58" customFormat="1">
      <c r="A264" s="51"/>
      <c r="B264" s="51"/>
      <c r="C264" s="51"/>
      <c r="D264" s="51"/>
      <c r="E264" s="64"/>
      <c r="F264" s="65"/>
      <c r="G264" s="65"/>
      <c r="H264" s="65"/>
      <c r="I264" s="65"/>
      <c r="J264" s="216"/>
      <c r="K264" s="217"/>
      <c r="L264" s="217"/>
    </row>
    <row r="265" spans="1:12" s="58" customFormat="1">
      <c r="A265" s="51"/>
      <c r="B265" s="51"/>
      <c r="C265" s="51"/>
      <c r="D265" s="51"/>
      <c r="E265" s="64"/>
      <c r="F265" s="65"/>
      <c r="G265" s="65"/>
      <c r="H265" s="65"/>
      <c r="I265" s="65"/>
      <c r="J265" s="216"/>
      <c r="K265" s="217"/>
      <c r="L265" s="217"/>
    </row>
    <row r="266" spans="1:12" s="58" customFormat="1">
      <c r="A266" s="51"/>
      <c r="B266" s="51"/>
      <c r="C266" s="51"/>
      <c r="D266" s="51"/>
      <c r="E266" s="64"/>
      <c r="F266" s="65"/>
      <c r="G266" s="65"/>
      <c r="H266" s="65"/>
      <c r="I266" s="65"/>
      <c r="J266" s="216"/>
      <c r="K266" s="217"/>
      <c r="L266" s="217"/>
    </row>
    <row r="267" spans="1:12" s="58" customFormat="1">
      <c r="A267" s="51"/>
      <c r="B267" s="51"/>
      <c r="C267" s="51"/>
      <c r="D267" s="51"/>
      <c r="E267" s="64"/>
      <c r="F267" s="65"/>
      <c r="G267" s="65"/>
      <c r="H267" s="65"/>
      <c r="I267" s="65"/>
      <c r="J267" s="216"/>
      <c r="K267" s="217"/>
      <c r="L267" s="217"/>
    </row>
    <row r="268" spans="1:12" s="58" customFormat="1">
      <c r="A268" s="51"/>
      <c r="B268" s="51"/>
      <c r="C268" s="51"/>
      <c r="D268" s="51"/>
      <c r="E268" s="64"/>
      <c r="F268" s="65"/>
      <c r="G268" s="65"/>
      <c r="H268" s="65"/>
      <c r="I268" s="65"/>
      <c r="J268" s="216"/>
      <c r="K268" s="217"/>
      <c r="L268" s="217"/>
    </row>
    <row r="269" spans="1:12" s="58" customFormat="1">
      <c r="A269" s="51"/>
      <c r="B269" s="51"/>
      <c r="C269" s="51"/>
      <c r="D269" s="51"/>
      <c r="E269" s="64"/>
      <c r="F269" s="65"/>
      <c r="G269" s="65"/>
      <c r="H269" s="65"/>
      <c r="I269" s="65"/>
      <c r="J269" s="216"/>
      <c r="K269" s="217"/>
      <c r="L269" s="217"/>
    </row>
    <row r="270" spans="1:12" s="58" customFormat="1">
      <c r="A270" s="51"/>
      <c r="B270" s="51"/>
      <c r="C270" s="51"/>
      <c r="D270" s="51"/>
      <c r="E270" s="64"/>
      <c r="F270" s="65"/>
      <c r="G270" s="65"/>
      <c r="H270" s="65"/>
      <c r="I270" s="65"/>
      <c r="J270" s="216"/>
      <c r="K270" s="217"/>
      <c r="L270" s="217"/>
    </row>
    <row r="271" spans="1:12" s="58" customFormat="1">
      <c r="A271" s="51"/>
      <c r="B271" s="51"/>
      <c r="C271" s="51"/>
      <c r="D271" s="51"/>
      <c r="E271" s="64"/>
      <c r="F271" s="65"/>
      <c r="G271" s="65"/>
      <c r="H271" s="65"/>
      <c r="I271" s="65"/>
      <c r="J271" s="216"/>
      <c r="K271" s="217"/>
      <c r="L271" s="217"/>
    </row>
    <row r="272" spans="1:12" s="58" customFormat="1">
      <c r="A272" s="51"/>
      <c r="B272" s="51"/>
      <c r="C272" s="51"/>
      <c r="D272" s="51"/>
      <c r="E272" s="64"/>
      <c r="F272" s="65"/>
      <c r="G272" s="65"/>
      <c r="H272" s="65"/>
      <c r="I272" s="65"/>
      <c r="J272" s="216"/>
      <c r="K272" s="217"/>
      <c r="L272" s="217"/>
    </row>
    <row r="273" spans="1:12" s="58" customFormat="1">
      <c r="A273" s="51"/>
      <c r="B273" s="51"/>
      <c r="C273" s="51"/>
      <c r="D273" s="51"/>
      <c r="E273" s="64"/>
      <c r="F273" s="65"/>
      <c r="G273" s="65"/>
      <c r="H273" s="65"/>
      <c r="I273" s="65"/>
      <c r="J273" s="216"/>
      <c r="K273" s="217"/>
      <c r="L273" s="217"/>
    </row>
    <row r="274" spans="1:12" s="58" customFormat="1">
      <c r="A274" s="51"/>
      <c r="B274" s="51"/>
      <c r="C274" s="51"/>
      <c r="D274" s="51"/>
      <c r="E274" s="64"/>
      <c r="F274" s="65"/>
      <c r="G274" s="65"/>
      <c r="H274" s="65"/>
      <c r="I274" s="65"/>
      <c r="J274" s="216"/>
      <c r="K274" s="217"/>
      <c r="L274" s="217"/>
    </row>
    <row r="275" spans="1:12" s="58" customFormat="1">
      <c r="A275" s="51"/>
      <c r="B275" s="51"/>
      <c r="C275" s="51"/>
      <c r="D275" s="51"/>
      <c r="E275" s="64"/>
      <c r="F275" s="65"/>
      <c r="G275" s="65"/>
      <c r="H275" s="65"/>
      <c r="I275" s="65"/>
      <c r="J275" s="216"/>
      <c r="K275" s="217"/>
      <c r="L275" s="217"/>
    </row>
    <row r="276" spans="1:12" s="58" customFormat="1">
      <c r="A276" s="51"/>
      <c r="B276" s="51"/>
      <c r="C276" s="51"/>
      <c r="D276" s="51"/>
      <c r="E276" s="64"/>
      <c r="F276" s="65"/>
      <c r="G276" s="65"/>
      <c r="H276" s="65"/>
      <c r="I276" s="65"/>
      <c r="J276" s="216"/>
      <c r="K276" s="217"/>
      <c r="L276" s="217"/>
    </row>
    <row r="277" spans="1:12" s="58" customFormat="1">
      <c r="A277" s="51"/>
      <c r="B277" s="51"/>
      <c r="C277" s="51"/>
      <c r="D277" s="51"/>
      <c r="E277" s="64"/>
      <c r="F277" s="65"/>
      <c r="G277" s="65"/>
      <c r="H277" s="65"/>
      <c r="I277" s="65"/>
      <c r="J277" s="216"/>
      <c r="K277" s="217"/>
      <c r="L277" s="217"/>
    </row>
    <row r="278" spans="1:12" s="58" customFormat="1">
      <c r="A278" s="51"/>
      <c r="B278" s="51"/>
      <c r="C278" s="51"/>
      <c r="D278" s="51"/>
      <c r="E278" s="64"/>
      <c r="F278" s="65"/>
      <c r="G278" s="65"/>
      <c r="H278" s="65"/>
      <c r="I278" s="65"/>
      <c r="J278" s="216"/>
      <c r="K278" s="217"/>
      <c r="L278" s="217"/>
    </row>
    <row r="279" spans="1:12" s="58" customFormat="1">
      <c r="A279" s="51"/>
      <c r="B279" s="51"/>
      <c r="C279" s="51"/>
      <c r="D279" s="51"/>
      <c r="E279" s="64"/>
      <c r="F279" s="65"/>
      <c r="G279" s="65"/>
      <c r="H279" s="65"/>
      <c r="I279" s="65"/>
      <c r="J279" s="216"/>
      <c r="K279" s="217"/>
      <c r="L279" s="217"/>
    </row>
    <row r="280" spans="1:12" s="58" customFormat="1">
      <c r="A280" s="51"/>
      <c r="B280" s="51"/>
      <c r="C280" s="51"/>
      <c r="D280" s="51"/>
      <c r="E280" s="64"/>
      <c r="F280" s="65"/>
      <c r="G280" s="65"/>
      <c r="H280" s="65"/>
      <c r="I280" s="65"/>
      <c r="J280" s="216"/>
      <c r="K280" s="217"/>
      <c r="L280" s="217"/>
    </row>
    <row r="281" spans="1:12" s="58" customFormat="1">
      <c r="A281" s="51"/>
      <c r="B281" s="51"/>
      <c r="C281" s="51"/>
      <c r="D281" s="51"/>
      <c r="E281" s="64"/>
      <c r="F281" s="65"/>
      <c r="G281" s="65"/>
      <c r="H281" s="65"/>
      <c r="I281" s="65"/>
      <c r="J281" s="216"/>
      <c r="K281" s="217"/>
      <c r="L281" s="217"/>
    </row>
    <row r="282" spans="1:12" s="58" customFormat="1">
      <c r="A282" s="51"/>
      <c r="B282" s="51"/>
      <c r="C282" s="51"/>
      <c r="D282" s="51"/>
      <c r="E282" s="64"/>
      <c r="F282" s="65"/>
      <c r="G282" s="65"/>
      <c r="H282" s="65"/>
      <c r="I282" s="65"/>
      <c r="J282" s="216"/>
      <c r="K282" s="217"/>
      <c r="L282" s="217"/>
    </row>
    <row r="283" spans="1:12" s="58" customFormat="1">
      <c r="A283" s="51"/>
      <c r="B283" s="51"/>
      <c r="C283" s="51"/>
      <c r="D283" s="51"/>
      <c r="E283" s="64"/>
      <c r="F283" s="65"/>
      <c r="G283" s="65"/>
      <c r="H283" s="65"/>
      <c r="I283" s="65"/>
      <c r="J283" s="216"/>
      <c r="K283" s="217"/>
      <c r="L283" s="217"/>
    </row>
    <row r="284" spans="1:12" s="58" customFormat="1">
      <c r="A284" s="51"/>
      <c r="B284" s="51"/>
      <c r="C284" s="51"/>
      <c r="D284" s="51"/>
      <c r="E284" s="64"/>
      <c r="F284" s="65"/>
      <c r="G284" s="65"/>
      <c r="H284" s="65"/>
      <c r="I284" s="65"/>
      <c r="J284" s="216"/>
      <c r="K284" s="217"/>
      <c r="L284" s="217"/>
    </row>
    <row r="285" spans="1:12" s="58" customFormat="1">
      <c r="A285" s="51"/>
      <c r="B285" s="51"/>
      <c r="C285" s="51"/>
      <c r="D285" s="51"/>
      <c r="E285" s="64"/>
      <c r="F285" s="65"/>
      <c r="G285" s="65"/>
      <c r="H285" s="65"/>
      <c r="I285" s="65"/>
      <c r="J285" s="216"/>
      <c r="K285" s="217"/>
      <c r="L285" s="217"/>
    </row>
    <row r="286" spans="1:12" s="58" customFormat="1">
      <c r="A286" s="51"/>
      <c r="B286" s="51"/>
      <c r="C286" s="51"/>
      <c r="D286" s="51"/>
      <c r="E286" s="64"/>
      <c r="F286" s="65"/>
      <c r="G286" s="65"/>
      <c r="H286" s="65"/>
      <c r="I286" s="65"/>
      <c r="J286" s="216"/>
      <c r="K286" s="217"/>
      <c r="L286" s="217"/>
    </row>
    <row r="287" spans="1:12" s="58" customFormat="1">
      <c r="A287" s="51"/>
      <c r="B287" s="51"/>
      <c r="C287" s="51"/>
      <c r="D287" s="51"/>
      <c r="E287" s="64"/>
      <c r="F287" s="65"/>
      <c r="G287" s="65"/>
      <c r="H287" s="65"/>
      <c r="I287" s="65"/>
      <c r="J287" s="216"/>
      <c r="K287" s="217"/>
      <c r="L287" s="217"/>
    </row>
    <row r="288" spans="1:12" s="58" customFormat="1">
      <c r="A288" s="51"/>
      <c r="B288" s="51"/>
      <c r="C288" s="51"/>
      <c r="D288" s="51"/>
      <c r="E288" s="64"/>
      <c r="F288" s="65"/>
      <c r="G288" s="65"/>
      <c r="H288" s="65"/>
      <c r="I288" s="65"/>
      <c r="J288" s="216"/>
      <c r="K288" s="217"/>
      <c r="L288" s="217"/>
    </row>
    <row r="289" spans="1:12" s="58" customFormat="1">
      <c r="A289" s="51"/>
      <c r="B289" s="51"/>
      <c r="C289" s="51"/>
      <c r="D289" s="51"/>
      <c r="E289" s="64"/>
      <c r="F289" s="65"/>
      <c r="G289" s="65"/>
      <c r="H289" s="65"/>
      <c r="I289" s="65"/>
      <c r="J289" s="216"/>
      <c r="K289" s="217"/>
      <c r="L289" s="217"/>
    </row>
    <row r="290" spans="1:12" s="58" customFormat="1">
      <c r="A290" s="51"/>
      <c r="B290" s="51"/>
      <c r="C290" s="51"/>
      <c r="D290" s="51"/>
      <c r="E290" s="64"/>
      <c r="F290" s="65"/>
      <c r="G290" s="65"/>
      <c r="H290" s="65"/>
      <c r="I290" s="65"/>
      <c r="J290" s="216"/>
      <c r="K290" s="217"/>
      <c r="L290" s="217"/>
    </row>
    <row r="291" spans="1:12" s="58" customFormat="1">
      <c r="A291" s="51"/>
      <c r="B291" s="51"/>
      <c r="C291" s="51"/>
      <c r="D291" s="51"/>
      <c r="E291" s="64"/>
      <c r="F291" s="65"/>
      <c r="G291" s="65"/>
      <c r="H291" s="65"/>
      <c r="I291" s="65"/>
      <c r="J291" s="216"/>
      <c r="K291" s="217"/>
      <c r="L291" s="217"/>
    </row>
    <row r="292" spans="1:12" s="58" customFormat="1">
      <c r="A292" s="51"/>
      <c r="B292" s="51"/>
      <c r="C292" s="51"/>
      <c r="D292" s="51"/>
      <c r="E292" s="64"/>
      <c r="F292" s="65"/>
      <c r="G292" s="65"/>
      <c r="H292" s="65"/>
      <c r="I292" s="65"/>
      <c r="J292" s="216"/>
      <c r="K292" s="217"/>
      <c r="L292" s="217"/>
    </row>
    <row r="293" spans="1:12" s="58" customFormat="1">
      <c r="A293" s="51"/>
      <c r="B293" s="51"/>
      <c r="C293" s="51"/>
      <c r="D293" s="51"/>
      <c r="E293" s="64"/>
      <c r="F293" s="65"/>
      <c r="G293" s="65"/>
      <c r="H293" s="65"/>
      <c r="I293" s="65"/>
      <c r="J293" s="216"/>
      <c r="K293" s="217"/>
      <c r="L293" s="217"/>
    </row>
    <row r="294" spans="1:12" s="58" customFormat="1">
      <c r="A294" s="51"/>
      <c r="B294" s="51"/>
      <c r="C294" s="51"/>
      <c r="D294" s="51"/>
      <c r="E294" s="64"/>
      <c r="F294" s="65"/>
      <c r="G294" s="65"/>
      <c r="H294" s="65"/>
      <c r="I294" s="65"/>
      <c r="J294" s="216"/>
      <c r="K294" s="217"/>
      <c r="L294" s="217"/>
    </row>
    <row r="295" spans="1:12" s="58" customFormat="1">
      <c r="A295" s="51"/>
      <c r="B295" s="51"/>
      <c r="C295" s="51"/>
      <c r="D295" s="51"/>
      <c r="E295" s="64"/>
      <c r="F295" s="65"/>
      <c r="G295" s="65"/>
      <c r="H295" s="65"/>
      <c r="I295" s="65"/>
      <c r="J295" s="216"/>
      <c r="K295" s="217"/>
      <c r="L295" s="217"/>
    </row>
    <row r="296" spans="1:12" s="58" customFormat="1">
      <c r="A296" s="51"/>
      <c r="B296" s="51"/>
      <c r="C296" s="51"/>
      <c r="D296" s="51"/>
      <c r="E296" s="64"/>
      <c r="F296" s="65"/>
      <c r="G296" s="65"/>
      <c r="H296" s="65"/>
      <c r="I296" s="65"/>
      <c r="J296" s="216"/>
      <c r="K296" s="217"/>
      <c r="L296" s="217"/>
    </row>
    <row r="297" spans="1:12" s="58" customFormat="1">
      <c r="A297" s="51"/>
      <c r="B297" s="51"/>
      <c r="C297" s="51"/>
      <c r="D297" s="51"/>
      <c r="E297" s="64"/>
      <c r="F297" s="65"/>
      <c r="G297" s="65"/>
      <c r="H297" s="65"/>
      <c r="I297" s="65"/>
      <c r="J297" s="216"/>
      <c r="K297" s="217"/>
      <c r="L297" s="217"/>
    </row>
    <row r="298" spans="1:12" s="58" customFormat="1">
      <c r="A298" s="51"/>
      <c r="B298" s="51"/>
      <c r="C298" s="51"/>
      <c r="D298" s="51"/>
      <c r="E298" s="64"/>
      <c r="F298" s="65"/>
      <c r="G298" s="65"/>
      <c r="H298" s="65"/>
      <c r="I298" s="65"/>
      <c r="J298" s="216"/>
      <c r="K298" s="217"/>
      <c r="L298" s="217"/>
    </row>
    <row r="299" spans="1:12" s="58" customFormat="1">
      <c r="A299" s="51"/>
      <c r="B299" s="51"/>
      <c r="C299" s="51"/>
      <c r="D299" s="51"/>
      <c r="E299" s="64"/>
      <c r="F299" s="65"/>
      <c r="G299" s="65"/>
      <c r="H299" s="65"/>
      <c r="I299" s="65"/>
      <c r="J299" s="216"/>
      <c r="K299" s="217"/>
      <c r="L299" s="217"/>
    </row>
    <row r="300" spans="1:12" s="58" customFormat="1">
      <c r="A300" s="51"/>
      <c r="B300" s="51"/>
      <c r="C300" s="51"/>
      <c r="D300" s="51"/>
      <c r="E300" s="64"/>
      <c r="F300" s="65"/>
      <c r="G300" s="65"/>
      <c r="H300" s="65"/>
      <c r="I300" s="65"/>
      <c r="J300" s="216"/>
      <c r="K300" s="217"/>
      <c r="L300" s="217"/>
    </row>
    <row r="301" spans="1:12" s="58" customFormat="1">
      <c r="A301" s="51"/>
      <c r="B301" s="51"/>
      <c r="C301" s="51"/>
      <c r="D301" s="51"/>
      <c r="E301" s="64"/>
      <c r="F301" s="65"/>
      <c r="G301" s="65"/>
      <c r="H301" s="65"/>
      <c r="I301" s="65"/>
      <c r="J301" s="216"/>
      <c r="K301" s="217"/>
      <c r="L301" s="217"/>
    </row>
    <row r="302" spans="1:12" s="58" customFormat="1">
      <c r="A302" s="51"/>
      <c r="B302" s="51"/>
      <c r="C302" s="51"/>
      <c r="D302" s="51"/>
      <c r="E302" s="64"/>
      <c r="F302" s="65"/>
      <c r="G302" s="65"/>
      <c r="H302" s="65"/>
      <c r="I302" s="65"/>
      <c r="J302" s="216"/>
      <c r="K302" s="217"/>
      <c r="L302" s="217"/>
    </row>
    <row r="303" spans="1:12" s="58" customFormat="1">
      <c r="A303" s="51"/>
      <c r="B303" s="51"/>
      <c r="C303" s="51"/>
      <c r="D303" s="51"/>
      <c r="E303" s="64"/>
      <c r="F303" s="65"/>
      <c r="G303" s="65"/>
      <c r="H303" s="65"/>
      <c r="I303" s="65"/>
      <c r="J303" s="216"/>
      <c r="K303" s="217"/>
      <c r="L303" s="217"/>
    </row>
    <row r="304" spans="1:12" s="58" customFormat="1">
      <c r="A304" s="51"/>
      <c r="B304" s="51"/>
      <c r="C304" s="51"/>
      <c r="D304" s="51"/>
      <c r="E304" s="64"/>
      <c r="F304" s="65"/>
      <c r="G304" s="65"/>
      <c r="H304" s="65"/>
      <c r="I304" s="65"/>
      <c r="J304" s="216"/>
      <c r="K304" s="217"/>
      <c r="L304" s="217"/>
    </row>
    <row r="305" spans="1:12" s="58" customFormat="1">
      <c r="A305" s="51"/>
      <c r="B305" s="51"/>
      <c r="C305" s="51"/>
      <c r="D305" s="51"/>
      <c r="E305" s="64"/>
      <c r="F305" s="65"/>
      <c r="G305" s="65"/>
      <c r="H305" s="65"/>
      <c r="I305" s="65"/>
      <c r="J305" s="216"/>
      <c r="K305" s="217"/>
      <c r="L305" s="217"/>
    </row>
    <row r="306" spans="1:12" s="58" customFormat="1">
      <c r="A306" s="51"/>
      <c r="B306" s="51"/>
      <c r="C306" s="51"/>
      <c r="D306" s="51"/>
      <c r="E306" s="64"/>
      <c r="F306" s="65"/>
      <c r="G306" s="65"/>
      <c r="H306" s="65"/>
      <c r="I306" s="65"/>
      <c r="J306" s="216"/>
      <c r="K306" s="217"/>
      <c r="L306" s="217"/>
    </row>
    <row r="307" spans="1:12" s="58" customFormat="1">
      <c r="A307" s="51"/>
      <c r="B307" s="51"/>
      <c r="C307" s="51"/>
      <c r="D307" s="51"/>
      <c r="E307" s="64"/>
      <c r="F307" s="65"/>
      <c r="G307" s="65"/>
      <c r="H307" s="65"/>
      <c r="I307" s="65"/>
      <c r="J307" s="216"/>
      <c r="K307" s="217"/>
      <c r="L307" s="217"/>
    </row>
    <row r="308" spans="1:12" s="58" customFormat="1">
      <c r="A308" s="51"/>
      <c r="B308" s="51"/>
      <c r="C308" s="51"/>
      <c r="D308" s="51"/>
      <c r="E308" s="64"/>
      <c r="F308" s="65"/>
      <c r="G308" s="65"/>
      <c r="H308" s="65"/>
      <c r="I308" s="65"/>
      <c r="J308" s="216"/>
      <c r="K308" s="217"/>
      <c r="L308" s="217"/>
    </row>
    <row r="309" spans="1:12" s="58" customFormat="1">
      <c r="A309" s="51"/>
      <c r="B309" s="51"/>
      <c r="C309" s="51"/>
      <c r="D309" s="51"/>
      <c r="E309" s="64"/>
      <c r="F309" s="65"/>
      <c r="G309" s="65"/>
      <c r="H309" s="65"/>
      <c r="I309" s="65"/>
      <c r="J309" s="216"/>
      <c r="K309" s="217"/>
      <c r="L309" s="217"/>
    </row>
    <row r="310" spans="1:12" s="58" customFormat="1">
      <c r="A310" s="51"/>
      <c r="B310" s="51"/>
      <c r="C310" s="51"/>
      <c r="D310" s="51"/>
      <c r="E310" s="64"/>
      <c r="F310" s="65"/>
      <c r="G310" s="65"/>
      <c r="H310" s="65"/>
      <c r="I310" s="65"/>
      <c r="J310" s="216"/>
      <c r="K310" s="217"/>
      <c r="L310" s="217"/>
    </row>
    <row r="311" spans="1:12" s="58" customFormat="1">
      <c r="A311" s="51"/>
      <c r="B311" s="51"/>
      <c r="C311" s="51"/>
      <c r="D311" s="51"/>
      <c r="E311" s="64"/>
      <c r="F311" s="65"/>
      <c r="G311" s="65"/>
      <c r="H311" s="65"/>
      <c r="I311" s="65"/>
      <c r="J311" s="216"/>
      <c r="K311" s="217"/>
      <c r="L311" s="217"/>
    </row>
    <row r="312" spans="1:12" s="58" customFormat="1">
      <c r="A312" s="51"/>
      <c r="B312" s="51"/>
      <c r="C312" s="51"/>
      <c r="D312" s="51"/>
      <c r="E312" s="64"/>
      <c r="F312" s="65"/>
      <c r="G312" s="65"/>
      <c r="H312" s="65"/>
      <c r="I312" s="65"/>
      <c r="J312" s="216"/>
      <c r="K312" s="217"/>
      <c r="L312" s="217"/>
    </row>
    <row r="313" spans="1:12" s="58" customFormat="1">
      <c r="A313" s="51"/>
      <c r="B313" s="51"/>
      <c r="C313" s="51"/>
      <c r="D313" s="51"/>
      <c r="E313" s="64"/>
      <c r="F313" s="65"/>
      <c r="G313" s="65"/>
      <c r="H313" s="65"/>
      <c r="I313" s="65"/>
      <c r="J313" s="216"/>
      <c r="K313" s="217"/>
      <c r="L313" s="217"/>
    </row>
    <row r="314" spans="1:12" s="58" customFormat="1">
      <c r="A314" s="51"/>
      <c r="B314" s="51"/>
      <c r="C314" s="51"/>
      <c r="D314" s="51"/>
      <c r="E314" s="64"/>
      <c r="F314" s="65"/>
      <c r="G314" s="65"/>
      <c r="H314" s="65"/>
      <c r="I314" s="65"/>
      <c r="J314" s="216"/>
      <c r="K314" s="217"/>
      <c r="L314" s="217"/>
    </row>
    <row r="315" spans="1:12" s="58" customFormat="1">
      <c r="A315" s="51"/>
      <c r="B315" s="51"/>
      <c r="C315" s="51"/>
      <c r="D315" s="51"/>
      <c r="E315" s="64"/>
      <c r="F315" s="65"/>
      <c r="G315" s="65"/>
      <c r="H315" s="65"/>
      <c r="I315" s="65"/>
      <c r="J315" s="216"/>
      <c r="K315" s="217"/>
      <c r="L315" s="217"/>
    </row>
    <row r="316" spans="1:12" s="58" customFormat="1">
      <c r="A316" s="51"/>
      <c r="B316" s="51"/>
      <c r="C316" s="51"/>
      <c r="D316" s="51"/>
      <c r="E316" s="64"/>
      <c r="F316" s="65"/>
      <c r="G316" s="65"/>
      <c r="H316" s="65"/>
      <c r="I316" s="65"/>
      <c r="J316" s="216"/>
      <c r="K316" s="217"/>
      <c r="L316" s="217"/>
    </row>
    <row r="317" spans="1:12" s="58" customFormat="1">
      <c r="A317" s="51"/>
      <c r="B317" s="51"/>
      <c r="C317" s="51"/>
      <c r="D317" s="51"/>
      <c r="E317" s="64"/>
      <c r="F317" s="65"/>
      <c r="G317" s="65"/>
      <c r="H317" s="65"/>
      <c r="I317" s="65"/>
      <c r="J317" s="216"/>
      <c r="K317" s="217"/>
      <c r="L317" s="217"/>
    </row>
    <row r="318" spans="1:12" s="58" customFormat="1">
      <c r="A318" s="51"/>
      <c r="B318" s="51"/>
      <c r="C318" s="51"/>
      <c r="D318" s="51"/>
      <c r="E318" s="64"/>
      <c r="F318" s="65"/>
      <c r="G318" s="65"/>
      <c r="H318" s="65"/>
      <c r="I318" s="65"/>
      <c r="J318" s="216"/>
      <c r="K318" s="217"/>
      <c r="L318" s="217"/>
    </row>
    <row r="319" spans="1:12" s="58" customFormat="1">
      <c r="A319" s="51"/>
      <c r="B319" s="51"/>
      <c r="C319" s="51"/>
      <c r="D319" s="51"/>
      <c r="E319" s="64"/>
      <c r="F319" s="65"/>
      <c r="G319" s="65"/>
      <c r="H319" s="65"/>
      <c r="I319" s="65"/>
      <c r="J319" s="216"/>
      <c r="K319" s="217"/>
      <c r="L319" s="217"/>
    </row>
    <row r="320" spans="1:12" s="58" customFormat="1">
      <c r="A320" s="51"/>
      <c r="B320" s="51"/>
      <c r="C320" s="51"/>
      <c r="D320" s="51"/>
      <c r="E320" s="64"/>
      <c r="F320" s="65"/>
      <c r="G320" s="65"/>
      <c r="H320" s="65"/>
      <c r="I320" s="65"/>
      <c r="J320" s="216"/>
      <c r="K320" s="217"/>
      <c r="L320" s="217"/>
    </row>
    <row r="321" spans="1:12" s="58" customFormat="1">
      <c r="A321" s="51"/>
      <c r="B321" s="51"/>
      <c r="C321" s="51"/>
      <c r="D321" s="51"/>
      <c r="E321" s="64"/>
      <c r="F321" s="65"/>
      <c r="G321" s="65"/>
      <c r="H321" s="65"/>
      <c r="I321" s="65"/>
      <c r="J321" s="216"/>
      <c r="K321" s="217"/>
      <c r="L321" s="217"/>
    </row>
    <row r="322" spans="1:12" s="58" customFormat="1">
      <c r="A322" s="51"/>
      <c r="B322" s="51"/>
      <c r="C322" s="51"/>
      <c r="D322" s="51"/>
      <c r="E322" s="64"/>
      <c r="F322" s="65"/>
      <c r="G322" s="65"/>
      <c r="H322" s="65"/>
      <c r="I322" s="65"/>
      <c r="J322" s="216"/>
      <c r="K322" s="217"/>
      <c r="L322" s="217"/>
    </row>
    <row r="323" spans="1:12" s="58" customFormat="1">
      <c r="A323" s="51"/>
      <c r="B323" s="51"/>
      <c r="C323" s="51"/>
      <c r="D323" s="51"/>
      <c r="E323" s="64"/>
      <c r="F323" s="65"/>
      <c r="G323" s="65"/>
      <c r="H323" s="65"/>
      <c r="I323" s="65"/>
      <c r="J323" s="216"/>
      <c r="K323" s="217"/>
      <c r="L323" s="217"/>
    </row>
    <row r="324" spans="1:12" s="58" customFormat="1">
      <c r="A324" s="51"/>
      <c r="B324" s="51"/>
      <c r="C324" s="51"/>
      <c r="D324" s="51"/>
      <c r="E324" s="64"/>
      <c r="F324" s="65"/>
      <c r="G324" s="65"/>
      <c r="H324" s="65"/>
      <c r="I324" s="65"/>
      <c r="J324" s="216"/>
      <c r="K324" s="217"/>
      <c r="L324" s="217"/>
    </row>
    <row r="325" spans="1:12" s="58" customFormat="1">
      <c r="A325" s="51"/>
      <c r="B325" s="51"/>
      <c r="C325" s="51"/>
      <c r="D325" s="51"/>
      <c r="E325" s="64"/>
      <c r="F325" s="65"/>
      <c r="G325" s="65"/>
      <c r="H325" s="65"/>
      <c r="I325" s="65"/>
      <c r="J325" s="216"/>
      <c r="K325" s="217"/>
      <c r="L325" s="217"/>
    </row>
    <row r="326" spans="1:12" s="58" customFormat="1">
      <c r="A326" s="51"/>
      <c r="B326" s="51"/>
      <c r="C326" s="51"/>
      <c r="D326" s="51"/>
      <c r="E326" s="64"/>
      <c r="F326" s="65"/>
      <c r="G326" s="65"/>
      <c r="H326" s="65"/>
      <c r="I326" s="65"/>
      <c r="J326" s="216"/>
      <c r="K326" s="217"/>
      <c r="L326" s="217"/>
    </row>
    <row r="327" spans="1:12" s="58" customFormat="1">
      <c r="A327" s="51"/>
      <c r="B327" s="51"/>
      <c r="C327" s="51"/>
      <c r="D327" s="51"/>
      <c r="E327" s="64"/>
      <c r="F327" s="65"/>
      <c r="G327" s="65"/>
      <c r="H327" s="65"/>
      <c r="I327" s="65"/>
      <c r="J327" s="216"/>
      <c r="K327" s="217"/>
      <c r="L327" s="217"/>
    </row>
    <row r="328" spans="1:12" s="58" customFormat="1">
      <c r="A328" s="51"/>
      <c r="B328" s="51"/>
      <c r="C328" s="51"/>
      <c r="D328" s="51"/>
      <c r="E328" s="64"/>
      <c r="F328" s="65"/>
      <c r="G328" s="65"/>
      <c r="H328" s="65"/>
      <c r="I328" s="65"/>
      <c r="J328" s="216"/>
      <c r="K328" s="217"/>
      <c r="L328" s="217"/>
    </row>
    <row r="329" spans="1:12" s="58" customFormat="1">
      <c r="A329" s="51"/>
      <c r="B329" s="51"/>
      <c r="C329" s="51"/>
      <c r="D329" s="51"/>
      <c r="E329" s="64"/>
      <c r="F329" s="65"/>
      <c r="G329" s="65"/>
      <c r="H329" s="65"/>
      <c r="I329" s="65"/>
      <c r="J329" s="216"/>
      <c r="K329" s="217"/>
      <c r="L329" s="217"/>
    </row>
    <row r="330" spans="1:12" s="58" customFormat="1">
      <c r="A330" s="51"/>
      <c r="B330" s="51"/>
      <c r="C330" s="51"/>
      <c r="D330" s="51"/>
      <c r="E330" s="64"/>
      <c r="F330" s="65"/>
      <c r="G330" s="65"/>
      <c r="H330" s="65"/>
      <c r="I330" s="65"/>
      <c r="J330" s="216"/>
      <c r="K330" s="217"/>
      <c r="L330" s="217"/>
    </row>
    <row r="331" spans="1:12" s="58" customFormat="1">
      <c r="A331" s="51"/>
      <c r="B331" s="51"/>
      <c r="C331" s="51"/>
      <c r="D331" s="51"/>
      <c r="E331" s="64"/>
      <c r="F331" s="65"/>
      <c r="G331" s="65"/>
      <c r="H331" s="65"/>
      <c r="I331" s="65"/>
      <c r="J331" s="216"/>
      <c r="K331" s="217"/>
      <c r="L331" s="217"/>
    </row>
    <row r="332" spans="1:12" s="58" customFormat="1">
      <c r="A332" s="51"/>
      <c r="B332" s="51"/>
      <c r="C332" s="51"/>
      <c r="D332" s="51"/>
      <c r="E332" s="64"/>
      <c r="F332" s="65"/>
      <c r="G332" s="65"/>
      <c r="H332" s="65"/>
      <c r="I332" s="65"/>
      <c r="J332" s="216"/>
      <c r="K332" s="217"/>
      <c r="L332" s="217"/>
    </row>
    <row r="333" spans="1:12" s="58" customFormat="1">
      <c r="A333" s="51"/>
      <c r="B333" s="51"/>
      <c r="C333" s="51"/>
      <c r="D333" s="51"/>
      <c r="E333" s="64"/>
      <c r="F333" s="65"/>
      <c r="G333" s="65"/>
      <c r="H333" s="65"/>
      <c r="I333" s="65"/>
      <c r="J333" s="216"/>
      <c r="K333" s="217"/>
      <c r="L333" s="217"/>
    </row>
    <row r="334" spans="1:12" s="58" customFormat="1">
      <c r="A334" s="51"/>
      <c r="B334" s="51"/>
      <c r="C334" s="51"/>
      <c r="D334" s="51"/>
      <c r="E334" s="64"/>
      <c r="F334" s="65"/>
      <c r="G334" s="65"/>
      <c r="H334" s="65"/>
      <c r="I334" s="65"/>
      <c r="J334" s="216"/>
      <c r="K334" s="217"/>
      <c r="L334" s="217"/>
    </row>
    <row r="335" spans="1:12" s="58" customFormat="1">
      <c r="A335" s="51"/>
      <c r="B335" s="51"/>
      <c r="C335" s="51"/>
      <c r="D335" s="51"/>
      <c r="E335" s="64"/>
      <c r="F335" s="65"/>
      <c r="G335" s="65"/>
      <c r="H335" s="65"/>
      <c r="I335" s="65"/>
      <c r="J335" s="216"/>
      <c r="K335" s="217"/>
      <c r="L335" s="217"/>
    </row>
    <row r="336" spans="1:12" s="58" customFormat="1">
      <c r="A336" s="51"/>
      <c r="B336" s="51"/>
      <c r="C336" s="51"/>
      <c r="D336" s="51"/>
      <c r="E336" s="64"/>
      <c r="F336" s="65"/>
      <c r="G336" s="65"/>
      <c r="H336" s="65"/>
      <c r="I336" s="65"/>
      <c r="J336" s="216"/>
      <c r="K336" s="217"/>
      <c r="L336" s="217"/>
    </row>
    <row r="337" spans="1:12" s="58" customFormat="1">
      <c r="A337" s="51"/>
      <c r="B337" s="51"/>
      <c r="C337" s="51"/>
      <c r="D337" s="51"/>
      <c r="E337" s="64"/>
      <c r="F337" s="65"/>
      <c r="G337" s="65"/>
      <c r="H337" s="65"/>
      <c r="I337" s="65"/>
      <c r="J337" s="216"/>
      <c r="K337" s="217"/>
      <c r="L337" s="217"/>
    </row>
    <row r="338" spans="1:12" s="58" customFormat="1">
      <c r="A338" s="51"/>
      <c r="B338" s="51"/>
      <c r="C338" s="51"/>
      <c r="D338" s="51"/>
      <c r="E338" s="64"/>
      <c r="F338" s="65"/>
      <c r="G338" s="65"/>
      <c r="H338" s="65"/>
      <c r="I338" s="65"/>
      <c r="J338" s="216"/>
      <c r="K338" s="217"/>
      <c r="L338" s="217"/>
    </row>
    <row r="339" spans="1:12" s="58" customFormat="1">
      <c r="A339" s="51"/>
      <c r="B339" s="51"/>
      <c r="C339" s="51"/>
      <c r="D339" s="51"/>
      <c r="E339" s="64"/>
      <c r="F339" s="65"/>
      <c r="G339" s="65"/>
      <c r="H339" s="65"/>
      <c r="I339" s="65"/>
      <c r="J339" s="216"/>
      <c r="K339" s="217"/>
      <c r="L339" s="217"/>
    </row>
    <row r="340" spans="1:12" s="58" customFormat="1">
      <c r="A340" s="51"/>
      <c r="B340" s="51"/>
      <c r="C340" s="51"/>
      <c r="D340" s="51"/>
      <c r="E340" s="64"/>
      <c r="F340" s="65"/>
      <c r="G340" s="65"/>
      <c r="H340" s="65"/>
      <c r="I340" s="65"/>
      <c r="J340" s="216"/>
      <c r="K340" s="217"/>
      <c r="L340" s="217"/>
    </row>
    <row r="341" spans="1:12" s="58" customFormat="1">
      <c r="A341" s="51"/>
      <c r="B341" s="51"/>
      <c r="C341" s="51"/>
      <c r="D341" s="51"/>
      <c r="E341" s="64"/>
      <c r="F341" s="65"/>
      <c r="G341" s="65"/>
      <c r="H341" s="65"/>
      <c r="I341" s="65"/>
      <c r="J341" s="216"/>
      <c r="K341" s="217"/>
      <c r="L341" s="217"/>
    </row>
    <row r="342" spans="1:12" s="58" customFormat="1">
      <c r="A342" s="51"/>
      <c r="B342" s="51"/>
      <c r="C342" s="51"/>
      <c r="D342" s="51"/>
      <c r="E342" s="64"/>
      <c r="F342" s="65"/>
      <c r="G342" s="65"/>
      <c r="H342" s="65"/>
      <c r="I342" s="65"/>
      <c r="J342" s="216"/>
      <c r="K342" s="217"/>
      <c r="L342" s="217"/>
    </row>
    <row r="343" spans="1:12" s="58" customFormat="1">
      <c r="A343" s="51"/>
      <c r="B343" s="51"/>
      <c r="C343" s="51"/>
      <c r="D343" s="51"/>
      <c r="E343" s="64"/>
      <c r="F343" s="65"/>
      <c r="G343" s="65"/>
      <c r="H343" s="65"/>
      <c r="I343" s="65"/>
      <c r="J343" s="216"/>
      <c r="K343" s="217"/>
      <c r="L343" s="217"/>
    </row>
    <row r="344" spans="1:12" s="58" customFormat="1">
      <c r="A344" s="51"/>
      <c r="B344" s="51"/>
      <c r="C344" s="51"/>
      <c r="D344" s="51"/>
      <c r="E344" s="64"/>
      <c r="F344" s="65"/>
      <c r="G344" s="65"/>
      <c r="H344" s="65"/>
      <c r="I344" s="65"/>
      <c r="J344" s="216"/>
      <c r="K344" s="217"/>
      <c r="L344" s="217"/>
    </row>
    <row r="345" spans="1:12" s="58" customFormat="1">
      <c r="A345" s="51"/>
      <c r="B345" s="51"/>
      <c r="C345" s="51"/>
      <c r="D345" s="51"/>
      <c r="E345" s="64"/>
      <c r="F345" s="65"/>
      <c r="G345" s="65"/>
      <c r="H345" s="65"/>
      <c r="I345" s="65"/>
      <c r="J345" s="216"/>
      <c r="K345" s="217"/>
      <c r="L345" s="217"/>
    </row>
    <row r="346" spans="1:12" s="58" customFormat="1">
      <c r="A346" s="51"/>
      <c r="B346" s="51"/>
      <c r="C346" s="51"/>
      <c r="D346" s="51"/>
      <c r="E346" s="64"/>
      <c r="F346" s="65"/>
      <c r="G346" s="65"/>
      <c r="H346" s="65"/>
      <c r="I346" s="65"/>
      <c r="J346" s="216"/>
      <c r="K346" s="217"/>
      <c r="L346" s="217"/>
    </row>
    <row r="347" spans="1:12" s="58" customFormat="1">
      <c r="A347" s="51"/>
      <c r="B347" s="51"/>
      <c r="C347" s="51"/>
      <c r="D347" s="51"/>
      <c r="E347" s="64"/>
      <c r="F347" s="65"/>
      <c r="G347" s="65"/>
      <c r="H347" s="65"/>
      <c r="I347" s="65"/>
      <c r="J347" s="216"/>
      <c r="K347" s="217"/>
      <c r="L347" s="217"/>
    </row>
    <row r="348" spans="1:12" s="58" customFormat="1">
      <c r="A348" s="51"/>
      <c r="B348" s="51"/>
      <c r="C348" s="51"/>
      <c r="D348" s="51"/>
      <c r="E348" s="64"/>
      <c r="F348" s="65"/>
      <c r="G348" s="65"/>
      <c r="H348" s="65"/>
      <c r="I348" s="65"/>
      <c r="J348" s="216"/>
      <c r="K348" s="217"/>
      <c r="L348" s="217"/>
    </row>
    <row r="349" spans="1:12" s="58" customFormat="1">
      <c r="A349" s="51"/>
      <c r="B349" s="51"/>
      <c r="C349" s="51"/>
      <c r="D349" s="51"/>
      <c r="E349" s="64"/>
      <c r="F349" s="65"/>
      <c r="G349" s="65"/>
      <c r="H349" s="65"/>
      <c r="I349" s="65"/>
      <c r="J349" s="216"/>
      <c r="K349" s="217"/>
      <c r="L349" s="217"/>
    </row>
    <row r="350" spans="1:12" s="58" customFormat="1">
      <c r="A350" s="51"/>
      <c r="B350" s="51"/>
      <c r="C350" s="51"/>
      <c r="D350" s="51"/>
      <c r="E350" s="64"/>
      <c r="F350" s="65"/>
      <c r="G350" s="65"/>
      <c r="H350" s="65"/>
      <c r="I350" s="65"/>
      <c r="J350" s="216"/>
      <c r="K350" s="217"/>
      <c r="L350" s="217"/>
    </row>
    <row r="351" spans="1:12" s="58" customFormat="1">
      <c r="A351" s="51"/>
      <c r="B351" s="51"/>
      <c r="C351" s="51"/>
      <c r="D351" s="51"/>
      <c r="E351" s="64"/>
      <c r="F351" s="65"/>
      <c r="G351" s="65"/>
      <c r="H351" s="65"/>
      <c r="I351" s="65"/>
      <c r="J351" s="216"/>
      <c r="K351" s="217"/>
      <c r="L351" s="217"/>
    </row>
    <row r="352" spans="1:12" s="58" customFormat="1">
      <c r="A352" s="51"/>
      <c r="B352" s="51"/>
      <c r="C352" s="51"/>
      <c r="D352" s="51"/>
      <c r="E352" s="64"/>
      <c r="F352" s="65"/>
      <c r="G352" s="65"/>
      <c r="H352" s="65"/>
      <c r="I352" s="65"/>
      <c r="J352" s="216"/>
      <c r="K352" s="217"/>
      <c r="L352" s="217"/>
    </row>
    <row r="353" spans="1:12" s="58" customFormat="1">
      <c r="A353" s="51"/>
      <c r="B353" s="51"/>
      <c r="C353" s="51"/>
      <c r="D353" s="51"/>
      <c r="E353" s="64"/>
      <c r="F353" s="65"/>
      <c r="G353" s="65"/>
      <c r="H353" s="65"/>
      <c r="I353" s="65"/>
      <c r="J353" s="216"/>
      <c r="K353" s="217"/>
      <c r="L353" s="217"/>
    </row>
    <row r="354" spans="1:12" s="58" customFormat="1">
      <c r="A354" s="51"/>
      <c r="B354" s="51"/>
      <c r="C354" s="51"/>
      <c r="D354" s="51"/>
      <c r="E354" s="64"/>
      <c r="F354" s="65"/>
      <c r="G354" s="65"/>
      <c r="H354" s="65"/>
      <c r="I354" s="65"/>
      <c r="J354" s="216"/>
      <c r="K354" s="217"/>
      <c r="L354" s="217"/>
    </row>
    <row r="355" spans="1:12" s="58" customFormat="1">
      <c r="A355" s="51"/>
      <c r="B355" s="51"/>
      <c r="C355" s="51"/>
      <c r="D355" s="51"/>
      <c r="E355" s="64"/>
      <c r="F355" s="65"/>
      <c r="G355" s="65"/>
      <c r="H355" s="65"/>
      <c r="I355" s="65"/>
      <c r="J355" s="216"/>
      <c r="K355" s="217"/>
      <c r="L355" s="217"/>
    </row>
    <row r="356" spans="1:12" s="58" customFormat="1">
      <c r="A356" s="51"/>
      <c r="B356" s="51"/>
      <c r="C356" s="51"/>
      <c r="D356" s="51"/>
      <c r="E356" s="64"/>
      <c r="F356" s="65"/>
      <c r="G356" s="65"/>
      <c r="H356" s="65"/>
      <c r="I356" s="65"/>
      <c r="J356" s="216"/>
      <c r="K356" s="217"/>
      <c r="L356" s="217"/>
    </row>
    <row r="357" spans="1:12" s="58" customFormat="1">
      <c r="A357" s="51"/>
      <c r="B357" s="51"/>
      <c r="C357" s="51"/>
      <c r="D357" s="51"/>
      <c r="E357" s="64"/>
      <c r="F357" s="65"/>
      <c r="G357" s="65"/>
      <c r="H357" s="65"/>
      <c r="I357" s="65"/>
      <c r="J357" s="216"/>
      <c r="K357" s="217"/>
      <c r="L357" s="217"/>
    </row>
    <row r="358" spans="1:12" s="58" customFormat="1">
      <c r="A358" s="51"/>
      <c r="B358" s="51"/>
      <c r="C358" s="51"/>
      <c r="D358" s="51"/>
      <c r="E358" s="64"/>
      <c r="F358" s="65"/>
      <c r="G358" s="65"/>
      <c r="H358" s="65"/>
      <c r="I358" s="65"/>
      <c r="J358" s="216"/>
      <c r="K358" s="217"/>
      <c r="L358" s="217"/>
    </row>
    <row r="359" spans="1:12" s="58" customFormat="1">
      <c r="A359" s="51"/>
      <c r="B359" s="51"/>
      <c r="C359" s="51"/>
      <c r="D359" s="51"/>
      <c r="E359" s="64"/>
      <c r="F359" s="65"/>
      <c r="G359" s="65"/>
      <c r="H359" s="65"/>
      <c r="I359" s="65"/>
      <c r="J359" s="216"/>
      <c r="K359" s="217"/>
      <c r="L359" s="217"/>
    </row>
    <row r="360" spans="1:12" s="58" customFormat="1">
      <c r="A360" s="51"/>
      <c r="B360" s="51"/>
      <c r="C360" s="51"/>
      <c r="D360" s="51"/>
      <c r="E360" s="64"/>
      <c r="F360" s="65"/>
      <c r="G360" s="65"/>
      <c r="H360" s="65"/>
      <c r="I360" s="65"/>
      <c r="J360" s="216"/>
      <c r="K360" s="217"/>
      <c r="L360" s="217"/>
    </row>
    <row r="361" spans="1:12" s="58" customFormat="1">
      <c r="A361" s="51"/>
      <c r="B361" s="51"/>
      <c r="C361" s="51"/>
      <c r="D361" s="51"/>
      <c r="E361" s="64"/>
      <c r="F361" s="65"/>
      <c r="G361" s="65"/>
      <c r="H361" s="65"/>
      <c r="I361" s="65"/>
      <c r="J361" s="216"/>
      <c r="K361" s="217"/>
      <c r="L361" s="217"/>
    </row>
    <row r="362" spans="1:12" s="58" customFormat="1">
      <c r="A362" s="51"/>
      <c r="B362" s="51"/>
      <c r="C362" s="51"/>
      <c r="D362" s="51"/>
      <c r="E362" s="64"/>
      <c r="F362" s="65"/>
      <c r="G362" s="65"/>
      <c r="H362" s="65"/>
      <c r="I362" s="65"/>
      <c r="J362" s="216"/>
      <c r="K362" s="217"/>
      <c r="L362" s="217"/>
    </row>
    <row r="363" spans="1:12" s="58" customFormat="1">
      <c r="A363" s="51"/>
      <c r="B363" s="51"/>
      <c r="C363" s="51"/>
      <c r="D363" s="51"/>
      <c r="E363" s="64"/>
      <c r="F363" s="65"/>
      <c r="G363" s="65"/>
      <c r="H363" s="65"/>
      <c r="I363" s="65"/>
      <c r="J363" s="216"/>
      <c r="K363" s="217"/>
      <c r="L363" s="217"/>
    </row>
    <row r="364" spans="1:12" s="58" customFormat="1">
      <c r="A364" s="51"/>
      <c r="B364" s="51"/>
      <c r="C364" s="51"/>
      <c r="D364" s="51"/>
      <c r="E364" s="64"/>
      <c r="F364" s="65"/>
      <c r="G364" s="65"/>
      <c r="H364" s="65"/>
      <c r="I364" s="65"/>
      <c r="J364" s="216"/>
      <c r="K364" s="217"/>
      <c r="L364" s="217"/>
    </row>
    <row r="365" spans="1:12" s="58" customFormat="1">
      <c r="A365" s="51"/>
      <c r="B365" s="51"/>
      <c r="C365" s="51"/>
      <c r="D365" s="51"/>
      <c r="E365" s="64"/>
      <c r="F365" s="65"/>
      <c r="G365" s="65"/>
      <c r="H365" s="65"/>
      <c r="I365" s="65"/>
      <c r="J365" s="216"/>
      <c r="K365" s="217"/>
      <c r="L365" s="217"/>
    </row>
    <row r="366" spans="1:12" s="58" customFormat="1">
      <c r="A366" s="51"/>
      <c r="B366" s="51"/>
      <c r="C366" s="51"/>
      <c r="D366" s="51"/>
      <c r="E366" s="64"/>
      <c r="F366" s="65"/>
      <c r="G366" s="65"/>
      <c r="H366" s="65"/>
      <c r="I366" s="65"/>
      <c r="J366" s="216"/>
      <c r="K366" s="217"/>
      <c r="L366" s="217"/>
    </row>
    <row r="367" spans="1:12" s="58" customFormat="1">
      <c r="A367" s="51"/>
      <c r="B367" s="51"/>
      <c r="C367" s="51"/>
      <c r="D367" s="51"/>
      <c r="E367" s="64"/>
      <c r="F367" s="65"/>
      <c r="G367" s="65"/>
      <c r="H367" s="65"/>
      <c r="I367" s="65"/>
      <c r="J367" s="216"/>
      <c r="K367" s="217"/>
      <c r="L367" s="217"/>
    </row>
    <row r="368" spans="1:12" s="58" customFormat="1">
      <c r="A368" s="51"/>
      <c r="B368" s="51"/>
      <c r="C368" s="51"/>
      <c r="D368" s="51"/>
      <c r="E368" s="64"/>
      <c r="F368" s="65"/>
      <c r="G368" s="65"/>
      <c r="H368" s="65"/>
      <c r="I368" s="65"/>
      <c r="J368" s="216"/>
      <c r="K368" s="217"/>
      <c r="L368" s="217"/>
    </row>
    <row r="369" spans="1:12" s="58" customFormat="1">
      <c r="A369" s="51"/>
      <c r="B369" s="51"/>
      <c r="C369" s="51"/>
      <c r="D369" s="51"/>
      <c r="E369" s="64"/>
      <c r="F369" s="65"/>
      <c r="G369" s="65"/>
      <c r="H369" s="65"/>
      <c r="I369" s="65"/>
      <c r="J369" s="216"/>
      <c r="K369" s="217"/>
      <c r="L369" s="217"/>
    </row>
    <row r="370" spans="1:12" s="58" customFormat="1">
      <c r="A370" s="51"/>
      <c r="B370" s="51"/>
      <c r="C370" s="51"/>
      <c r="D370" s="51"/>
      <c r="E370" s="64"/>
      <c r="F370" s="65"/>
      <c r="G370" s="65"/>
      <c r="H370" s="65"/>
      <c r="I370" s="65"/>
      <c r="J370" s="216"/>
      <c r="K370" s="217"/>
      <c r="L370" s="217"/>
    </row>
    <row r="371" spans="1:12" s="58" customFormat="1">
      <c r="A371" s="51"/>
      <c r="B371" s="51"/>
      <c r="C371" s="51"/>
      <c r="D371" s="51"/>
      <c r="E371" s="64"/>
      <c r="F371" s="65"/>
      <c r="G371" s="65"/>
      <c r="H371" s="65"/>
      <c r="I371" s="65"/>
      <c r="J371" s="216"/>
      <c r="K371" s="217"/>
      <c r="L371" s="217"/>
    </row>
    <row r="372" spans="1:12" s="58" customFormat="1">
      <c r="A372" s="51"/>
      <c r="B372" s="51"/>
      <c r="C372" s="51"/>
      <c r="D372" s="51"/>
      <c r="E372" s="64"/>
      <c r="F372" s="65"/>
      <c r="G372" s="65"/>
      <c r="H372" s="65"/>
      <c r="I372" s="65"/>
      <c r="J372" s="216"/>
      <c r="K372" s="217"/>
      <c r="L372" s="217"/>
    </row>
    <row r="373" spans="1:12" s="58" customFormat="1">
      <c r="A373" s="51"/>
      <c r="B373" s="51"/>
      <c r="C373" s="51"/>
      <c r="D373" s="51"/>
      <c r="E373" s="64"/>
      <c r="F373" s="65"/>
      <c r="G373" s="65"/>
      <c r="H373" s="65"/>
      <c r="I373" s="65"/>
      <c r="J373" s="216"/>
      <c r="K373" s="217"/>
      <c r="L373" s="217"/>
    </row>
    <row r="374" spans="1:12" s="58" customFormat="1">
      <c r="A374" s="51"/>
      <c r="B374" s="51"/>
      <c r="C374" s="51"/>
      <c r="D374" s="51"/>
      <c r="E374" s="64"/>
      <c r="F374" s="65"/>
      <c r="G374" s="65"/>
      <c r="H374" s="65"/>
      <c r="I374" s="65"/>
      <c r="J374" s="216"/>
      <c r="K374" s="217"/>
      <c r="L374" s="217"/>
    </row>
    <row r="375" spans="1:12" s="58" customFormat="1">
      <c r="A375" s="51"/>
      <c r="B375" s="51"/>
      <c r="C375" s="51"/>
      <c r="D375" s="51"/>
      <c r="E375" s="64"/>
      <c r="F375" s="65"/>
      <c r="G375" s="65"/>
      <c r="H375" s="65"/>
      <c r="I375" s="65"/>
      <c r="J375" s="216"/>
      <c r="K375" s="217"/>
      <c r="L375" s="217"/>
    </row>
    <row r="376" spans="1:12" s="58" customFormat="1">
      <c r="A376" s="51"/>
      <c r="B376" s="51"/>
      <c r="C376" s="51"/>
      <c r="D376" s="51"/>
      <c r="E376" s="64"/>
      <c r="F376" s="65"/>
      <c r="G376" s="65"/>
      <c r="H376" s="65"/>
      <c r="I376" s="65"/>
      <c r="J376" s="216"/>
      <c r="K376" s="217"/>
      <c r="L376" s="217"/>
    </row>
    <row r="377" spans="1:12" s="58" customFormat="1">
      <c r="A377" s="51"/>
      <c r="B377" s="51"/>
      <c r="C377" s="51"/>
      <c r="D377" s="51"/>
      <c r="E377" s="64"/>
      <c r="F377" s="65"/>
      <c r="G377" s="65"/>
      <c r="H377" s="65"/>
      <c r="I377" s="65"/>
      <c r="J377" s="216"/>
      <c r="K377" s="217"/>
      <c r="L377" s="217"/>
    </row>
    <row r="378" spans="1:12" s="58" customFormat="1">
      <c r="A378" s="51"/>
      <c r="B378" s="51"/>
      <c r="C378" s="51"/>
      <c r="D378" s="51"/>
      <c r="E378" s="64"/>
      <c r="F378" s="65"/>
      <c r="G378" s="65"/>
      <c r="H378" s="65"/>
      <c r="I378" s="65"/>
      <c r="J378" s="216"/>
      <c r="K378" s="217"/>
      <c r="L378" s="217"/>
    </row>
    <row r="379" spans="1:12" s="58" customFormat="1">
      <c r="A379" s="51"/>
      <c r="B379" s="51"/>
      <c r="C379" s="51"/>
      <c r="D379" s="51"/>
      <c r="E379" s="64"/>
      <c r="F379" s="65"/>
      <c r="G379" s="65"/>
      <c r="H379" s="65"/>
      <c r="I379" s="65"/>
      <c r="J379" s="216"/>
      <c r="K379" s="217"/>
      <c r="L379" s="217"/>
    </row>
    <row r="380" spans="1:12" s="58" customFormat="1">
      <c r="A380" s="51"/>
      <c r="B380" s="51"/>
      <c r="C380" s="51"/>
      <c r="D380" s="51"/>
      <c r="E380" s="64"/>
      <c r="F380" s="65"/>
      <c r="G380" s="65"/>
      <c r="H380" s="65"/>
      <c r="I380" s="65"/>
      <c r="J380" s="216"/>
      <c r="K380" s="217"/>
      <c r="L380" s="217"/>
    </row>
    <row r="381" spans="1:12" s="58" customFormat="1">
      <c r="A381" s="51"/>
      <c r="B381" s="51"/>
      <c r="C381" s="51"/>
      <c r="D381" s="51"/>
      <c r="E381" s="64"/>
      <c r="F381" s="65"/>
      <c r="G381" s="65"/>
      <c r="H381" s="65"/>
      <c r="I381" s="65"/>
      <c r="J381" s="216"/>
      <c r="K381" s="217"/>
      <c r="L381" s="217"/>
    </row>
    <row r="382" spans="1:12" s="58" customFormat="1">
      <c r="A382" s="51"/>
      <c r="B382" s="51"/>
      <c r="C382" s="51"/>
      <c r="D382" s="51"/>
      <c r="E382" s="64"/>
      <c r="F382" s="65"/>
      <c r="G382" s="65"/>
      <c r="H382" s="65"/>
      <c r="I382" s="65"/>
      <c r="J382" s="216"/>
      <c r="K382" s="217"/>
      <c r="L382" s="217"/>
    </row>
    <row r="383" spans="1:12" s="58" customFormat="1">
      <c r="A383" s="51"/>
      <c r="B383" s="51"/>
      <c r="C383" s="51"/>
      <c r="D383" s="51"/>
      <c r="E383" s="64"/>
      <c r="F383" s="65"/>
      <c r="G383" s="65"/>
      <c r="H383" s="65"/>
      <c r="I383" s="65"/>
      <c r="J383" s="216"/>
      <c r="K383" s="217"/>
      <c r="L383" s="217"/>
    </row>
    <row r="384" spans="1:12" s="58" customFormat="1">
      <c r="A384" s="51"/>
      <c r="B384" s="51"/>
      <c r="C384" s="51"/>
      <c r="D384" s="51"/>
      <c r="E384" s="64"/>
      <c r="F384" s="65"/>
      <c r="G384" s="65"/>
      <c r="H384" s="65"/>
      <c r="I384" s="65"/>
      <c r="J384" s="216"/>
      <c r="K384" s="217"/>
      <c r="L384" s="217"/>
    </row>
    <row r="385" spans="1:12" s="58" customFormat="1">
      <c r="A385" s="51"/>
      <c r="B385" s="51"/>
      <c r="C385" s="51"/>
      <c r="D385" s="51"/>
      <c r="E385" s="64"/>
      <c r="F385" s="65"/>
      <c r="G385" s="65"/>
      <c r="H385" s="65"/>
      <c r="I385" s="65"/>
      <c r="J385" s="216"/>
      <c r="K385" s="217"/>
      <c r="L385" s="217"/>
    </row>
    <row r="386" spans="1:12" s="58" customFormat="1">
      <c r="A386" s="51"/>
      <c r="B386" s="51"/>
      <c r="C386" s="51"/>
      <c r="D386" s="51"/>
      <c r="E386" s="64"/>
      <c r="F386" s="65"/>
      <c r="G386" s="65"/>
      <c r="H386" s="65"/>
      <c r="I386" s="65"/>
      <c r="J386" s="216"/>
      <c r="K386" s="217"/>
      <c r="L386" s="217"/>
    </row>
    <row r="387" spans="1:12" s="58" customFormat="1">
      <c r="A387" s="51"/>
      <c r="B387" s="51"/>
      <c r="C387" s="51"/>
      <c r="D387" s="51"/>
      <c r="E387" s="64"/>
      <c r="F387" s="65"/>
      <c r="G387" s="65"/>
      <c r="H387" s="65"/>
      <c r="I387" s="65"/>
      <c r="J387" s="216"/>
      <c r="K387" s="217"/>
      <c r="L387" s="217"/>
    </row>
    <row r="388" spans="1:12" s="58" customFormat="1">
      <c r="A388" s="51"/>
      <c r="B388" s="51"/>
      <c r="C388" s="51"/>
      <c r="D388" s="51"/>
      <c r="E388" s="64"/>
      <c r="F388" s="65"/>
      <c r="G388" s="65"/>
      <c r="H388" s="65"/>
      <c r="I388" s="65"/>
      <c r="J388" s="216"/>
      <c r="K388" s="217"/>
      <c r="L388" s="217"/>
    </row>
    <row r="389" spans="1:12" s="58" customFormat="1">
      <c r="A389" s="51"/>
      <c r="B389" s="51"/>
      <c r="C389" s="51"/>
      <c r="D389" s="51"/>
      <c r="E389" s="64"/>
      <c r="F389" s="65"/>
      <c r="G389" s="65"/>
      <c r="H389" s="65"/>
      <c r="I389" s="65"/>
      <c r="J389" s="216"/>
      <c r="K389" s="217"/>
      <c r="L389" s="217"/>
    </row>
    <row r="390" spans="1:12" s="58" customFormat="1">
      <c r="A390" s="51"/>
      <c r="B390" s="51"/>
      <c r="C390" s="51"/>
      <c r="D390" s="51"/>
      <c r="E390" s="64"/>
      <c r="F390" s="65"/>
      <c r="G390" s="65"/>
      <c r="H390" s="65"/>
      <c r="I390" s="65"/>
      <c r="J390" s="216"/>
      <c r="K390" s="217"/>
      <c r="L390" s="217"/>
    </row>
    <row r="391" spans="1:12" s="58" customFormat="1">
      <c r="A391" s="51"/>
      <c r="B391" s="51"/>
      <c r="C391" s="51"/>
      <c r="D391" s="51"/>
      <c r="E391" s="64"/>
      <c r="F391" s="65"/>
      <c r="G391" s="65"/>
      <c r="H391" s="65"/>
      <c r="I391" s="65"/>
      <c r="J391" s="216"/>
      <c r="K391" s="217"/>
      <c r="L391" s="217"/>
    </row>
    <row r="392" spans="1:12" s="58" customFormat="1">
      <c r="A392" s="51"/>
      <c r="B392" s="51"/>
      <c r="C392" s="51"/>
      <c r="D392" s="51"/>
      <c r="E392" s="64"/>
      <c r="F392" s="65"/>
      <c r="G392" s="65"/>
      <c r="H392" s="65"/>
      <c r="I392" s="65"/>
      <c r="J392" s="216"/>
      <c r="K392" s="217"/>
      <c r="L392" s="217"/>
    </row>
    <row r="393" spans="1:12" s="58" customFormat="1">
      <c r="A393" s="51"/>
      <c r="B393" s="51"/>
      <c r="C393" s="51"/>
      <c r="D393" s="51"/>
      <c r="E393" s="64"/>
      <c r="F393" s="65"/>
      <c r="G393" s="65"/>
      <c r="H393" s="65"/>
      <c r="I393" s="65"/>
      <c r="J393" s="216"/>
      <c r="K393" s="217"/>
      <c r="L393" s="217"/>
    </row>
    <row r="394" spans="1:12" s="58" customFormat="1">
      <c r="A394" s="51"/>
      <c r="B394" s="51"/>
      <c r="C394" s="51"/>
      <c r="D394" s="51"/>
      <c r="E394" s="64"/>
      <c r="F394" s="65"/>
      <c r="G394" s="65"/>
      <c r="H394" s="65"/>
      <c r="I394" s="65"/>
      <c r="J394" s="216"/>
      <c r="K394" s="217"/>
      <c r="L394" s="217"/>
    </row>
    <row r="395" spans="1:12" s="58" customFormat="1">
      <c r="A395" s="51"/>
      <c r="B395" s="51"/>
      <c r="C395" s="51"/>
      <c r="D395" s="51"/>
      <c r="E395" s="64"/>
      <c r="F395" s="65"/>
      <c r="G395" s="65"/>
      <c r="H395" s="65"/>
      <c r="I395" s="65"/>
      <c r="J395" s="216"/>
      <c r="K395" s="217"/>
      <c r="L395" s="217"/>
    </row>
    <row r="396" spans="1:12" s="58" customFormat="1">
      <c r="A396" s="51"/>
      <c r="B396" s="51"/>
      <c r="C396" s="51"/>
      <c r="D396" s="51"/>
      <c r="E396" s="64"/>
      <c r="F396" s="65"/>
      <c r="G396" s="65"/>
      <c r="H396" s="65"/>
      <c r="I396" s="65"/>
      <c r="J396" s="216"/>
      <c r="K396" s="217"/>
      <c r="L396" s="217"/>
    </row>
    <row r="397" spans="1:12" s="58" customFormat="1">
      <c r="A397" s="51"/>
      <c r="B397" s="51"/>
      <c r="C397" s="51"/>
      <c r="D397" s="51"/>
      <c r="E397" s="64"/>
      <c r="F397" s="65"/>
      <c r="G397" s="65"/>
      <c r="H397" s="65"/>
      <c r="I397" s="65"/>
      <c r="J397" s="216"/>
      <c r="K397" s="217"/>
      <c r="L397" s="217"/>
    </row>
    <row r="398" spans="1:12" s="58" customFormat="1">
      <c r="A398" s="51"/>
      <c r="B398" s="51"/>
      <c r="C398" s="51"/>
      <c r="D398" s="51"/>
      <c r="E398" s="64"/>
      <c r="F398" s="65"/>
      <c r="G398" s="65"/>
      <c r="H398" s="65"/>
      <c r="I398" s="65"/>
      <c r="J398" s="216"/>
      <c r="K398" s="217"/>
      <c r="L398" s="217"/>
    </row>
    <row r="399" spans="1:12" s="58" customFormat="1">
      <c r="A399" s="51"/>
      <c r="B399" s="51"/>
      <c r="C399" s="51"/>
      <c r="D399" s="51"/>
      <c r="E399" s="64"/>
      <c r="F399" s="65"/>
      <c r="G399" s="65"/>
      <c r="H399" s="65"/>
      <c r="I399" s="65"/>
      <c r="J399" s="216"/>
      <c r="K399" s="217"/>
      <c r="L399" s="217"/>
    </row>
    <row r="400" spans="1:12" s="58" customFormat="1">
      <c r="A400" s="51"/>
      <c r="B400" s="51"/>
      <c r="C400" s="51"/>
      <c r="D400" s="51"/>
      <c r="E400" s="64"/>
      <c r="F400" s="65"/>
      <c r="G400" s="65"/>
      <c r="H400" s="65"/>
      <c r="I400" s="65"/>
      <c r="J400" s="216"/>
      <c r="K400" s="217"/>
      <c r="L400" s="217"/>
    </row>
    <row r="401" spans="1:12" s="58" customFormat="1">
      <c r="A401" s="51"/>
      <c r="B401" s="51"/>
      <c r="C401" s="51"/>
      <c r="D401" s="51"/>
      <c r="E401" s="64"/>
      <c r="F401" s="65"/>
      <c r="G401" s="65"/>
      <c r="H401" s="65"/>
      <c r="I401" s="65"/>
      <c r="J401" s="216"/>
      <c r="K401" s="217"/>
      <c r="L401" s="217"/>
    </row>
    <row r="402" spans="1:12" s="58" customFormat="1">
      <c r="A402" s="51"/>
      <c r="B402" s="51"/>
      <c r="C402" s="51"/>
      <c r="D402" s="51"/>
      <c r="E402" s="64"/>
      <c r="F402" s="65"/>
      <c r="G402" s="65"/>
      <c r="H402" s="65"/>
      <c r="I402" s="65"/>
      <c r="J402" s="216"/>
      <c r="K402" s="217"/>
      <c r="L402" s="217"/>
    </row>
    <row r="403" spans="1:12" s="58" customFormat="1">
      <c r="A403" s="51"/>
      <c r="B403" s="51"/>
      <c r="C403" s="51"/>
      <c r="D403" s="51"/>
      <c r="E403" s="64"/>
      <c r="F403" s="65"/>
      <c r="G403" s="65"/>
      <c r="H403" s="65"/>
      <c r="I403" s="65"/>
      <c r="J403" s="216"/>
      <c r="K403" s="217"/>
      <c r="L403" s="217"/>
    </row>
    <row r="404" spans="1:12" s="58" customFormat="1">
      <c r="A404" s="51"/>
      <c r="B404" s="51"/>
      <c r="C404" s="51"/>
      <c r="D404" s="51"/>
      <c r="E404" s="64"/>
      <c r="F404" s="65"/>
      <c r="G404" s="65"/>
      <c r="H404" s="65"/>
      <c r="I404" s="65"/>
      <c r="J404" s="216"/>
      <c r="K404" s="217"/>
      <c r="L404" s="217"/>
    </row>
    <row r="405" spans="1:12" s="58" customFormat="1">
      <c r="A405" s="51"/>
      <c r="B405" s="51"/>
      <c r="C405" s="51"/>
      <c r="D405" s="51"/>
      <c r="E405" s="64"/>
      <c r="F405" s="65"/>
      <c r="G405" s="65"/>
      <c r="H405" s="65"/>
      <c r="I405" s="65"/>
      <c r="J405" s="216"/>
      <c r="K405" s="217"/>
      <c r="L405" s="217"/>
    </row>
    <row r="406" spans="1:12" s="58" customFormat="1">
      <c r="A406" s="51"/>
      <c r="B406" s="51"/>
      <c r="C406" s="51"/>
      <c r="D406" s="51"/>
      <c r="E406" s="64"/>
      <c r="F406" s="65"/>
      <c r="G406" s="65"/>
      <c r="H406" s="65"/>
      <c r="I406" s="65"/>
      <c r="J406" s="216"/>
      <c r="K406" s="217"/>
      <c r="L406" s="217"/>
    </row>
    <row r="407" spans="1:12" s="58" customFormat="1">
      <c r="A407" s="51"/>
      <c r="B407" s="51"/>
      <c r="C407" s="51"/>
      <c r="D407" s="51"/>
      <c r="E407" s="64"/>
      <c r="F407" s="65"/>
      <c r="G407" s="65"/>
      <c r="H407" s="65"/>
      <c r="I407" s="65"/>
      <c r="J407" s="216"/>
      <c r="K407" s="217"/>
      <c r="L407" s="217"/>
    </row>
    <row r="408" spans="1:12" s="58" customFormat="1">
      <c r="A408" s="51"/>
      <c r="B408" s="51"/>
      <c r="C408" s="51"/>
      <c r="D408" s="51"/>
      <c r="E408" s="64"/>
      <c r="F408" s="65"/>
      <c r="G408" s="65"/>
      <c r="H408" s="65"/>
      <c r="I408" s="65"/>
      <c r="J408" s="216"/>
      <c r="K408" s="217"/>
      <c r="L408" s="217"/>
    </row>
    <row r="409" spans="1:12" s="58" customFormat="1">
      <c r="A409" s="51"/>
      <c r="B409" s="51"/>
      <c r="C409" s="51"/>
      <c r="D409" s="51"/>
      <c r="E409" s="64"/>
      <c r="F409" s="65"/>
      <c r="G409" s="65"/>
      <c r="H409" s="65"/>
      <c r="I409" s="65"/>
      <c r="J409" s="216"/>
      <c r="K409" s="217"/>
      <c r="L409" s="217"/>
    </row>
    <row r="410" spans="1:12" s="58" customFormat="1">
      <c r="A410" s="51"/>
      <c r="B410" s="51"/>
      <c r="C410" s="51"/>
      <c r="D410" s="51"/>
      <c r="E410" s="64"/>
      <c r="F410" s="65"/>
      <c r="G410" s="65"/>
      <c r="H410" s="65"/>
      <c r="I410" s="65"/>
      <c r="J410" s="216"/>
      <c r="K410" s="217"/>
      <c r="L410" s="217"/>
    </row>
    <row r="411" spans="1:12" s="58" customFormat="1">
      <c r="A411" s="51"/>
      <c r="B411" s="51"/>
      <c r="C411" s="51"/>
      <c r="D411" s="51"/>
      <c r="E411" s="64"/>
      <c r="F411" s="65"/>
      <c r="G411" s="65"/>
      <c r="H411" s="65"/>
      <c r="I411" s="65"/>
      <c r="J411" s="216"/>
      <c r="K411" s="217"/>
      <c r="L411" s="217"/>
    </row>
    <row r="412" spans="1:12" s="58" customFormat="1">
      <c r="A412" s="51"/>
      <c r="B412" s="51"/>
      <c r="C412" s="51"/>
      <c r="D412" s="51"/>
      <c r="E412" s="64"/>
      <c r="F412" s="65"/>
      <c r="G412" s="65"/>
      <c r="H412" s="65"/>
      <c r="I412" s="65"/>
      <c r="J412" s="216"/>
      <c r="K412" s="217"/>
      <c r="L412" s="217"/>
    </row>
    <row r="413" spans="1:12" s="58" customFormat="1">
      <c r="A413" s="51"/>
      <c r="B413" s="51"/>
      <c r="C413" s="51"/>
      <c r="D413" s="51"/>
      <c r="E413" s="64"/>
      <c r="F413" s="65"/>
      <c r="G413" s="65"/>
      <c r="H413" s="65"/>
      <c r="I413" s="65"/>
      <c r="J413" s="216"/>
      <c r="K413" s="217"/>
      <c r="L413" s="217"/>
    </row>
    <row r="414" spans="1:12" s="58" customFormat="1">
      <c r="A414" s="51"/>
      <c r="B414" s="51"/>
      <c r="C414" s="51"/>
      <c r="D414" s="51"/>
      <c r="E414" s="64"/>
      <c r="F414" s="65"/>
      <c r="G414" s="65"/>
      <c r="H414" s="65"/>
      <c r="I414" s="65"/>
      <c r="J414" s="216"/>
      <c r="K414" s="217"/>
      <c r="L414" s="217"/>
    </row>
    <row r="415" spans="1:12" s="58" customFormat="1">
      <c r="A415" s="51"/>
      <c r="B415" s="51"/>
      <c r="C415" s="51"/>
      <c r="D415" s="51"/>
      <c r="E415" s="64"/>
      <c r="F415" s="65"/>
      <c r="G415" s="65"/>
      <c r="H415" s="65"/>
      <c r="I415" s="65"/>
      <c r="J415" s="216"/>
      <c r="K415" s="217"/>
      <c r="L415" s="217"/>
    </row>
    <row r="416" spans="1:12" s="58" customFormat="1">
      <c r="A416" s="51"/>
      <c r="B416" s="51"/>
      <c r="C416" s="51"/>
      <c r="D416" s="51"/>
      <c r="E416" s="64"/>
      <c r="F416" s="65"/>
      <c r="G416" s="65"/>
      <c r="H416" s="65"/>
      <c r="I416" s="65"/>
      <c r="J416" s="216"/>
      <c r="K416" s="217"/>
      <c r="L416" s="217"/>
    </row>
    <row r="417" spans="1:12" s="58" customFormat="1">
      <c r="A417" s="51"/>
      <c r="B417" s="51"/>
      <c r="C417" s="51"/>
      <c r="D417" s="51"/>
      <c r="E417" s="64"/>
      <c r="F417" s="65"/>
      <c r="G417" s="65"/>
      <c r="H417" s="65"/>
      <c r="I417" s="65"/>
      <c r="J417" s="216"/>
      <c r="K417" s="217"/>
      <c r="L417" s="217"/>
    </row>
    <row r="418" spans="1:12" s="58" customFormat="1">
      <c r="A418" s="51"/>
      <c r="B418" s="51"/>
      <c r="C418" s="51"/>
      <c r="D418" s="51"/>
      <c r="E418" s="64"/>
      <c r="F418" s="65"/>
      <c r="G418" s="65"/>
      <c r="H418" s="65"/>
      <c r="I418" s="65"/>
      <c r="J418" s="216"/>
      <c r="K418" s="217"/>
      <c r="L418" s="217"/>
    </row>
    <row r="419" spans="1:12" s="58" customFormat="1">
      <c r="A419" s="51"/>
      <c r="B419" s="51"/>
      <c r="C419" s="51"/>
      <c r="D419" s="51"/>
      <c r="E419" s="64"/>
      <c r="F419" s="65"/>
      <c r="G419" s="65"/>
      <c r="H419" s="65"/>
      <c r="I419" s="65"/>
      <c r="J419" s="216"/>
      <c r="K419" s="217"/>
      <c r="L419" s="217"/>
    </row>
    <row r="420" spans="1:12" s="58" customFormat="1">
      <c r="A420" s="51"/>
      <c r="B420" s="51"/>
      <c r="C420" s="51"/>
      <c r="D420" s="51"/>
      <c r="E420" s="64"/>
      <c r="F420" s="65"/>
      <c r="G420" s="65"/>
      <c r="H420" s="65"/>
      <c r="I420" s="65"/>
      <c r="J420" s="216"/>
      <c r="K420" s="217"/>
      <c r="L420" s="217"/>
    </row>
    <row r="421" spans="1:12" s="58" customFormat="1">
      <c r="A421" s="51"/>
      <c r="B421" s="51"/>
      <c r="C421" s="51"/>
      <c r="D421" s="51"/>
      <c r="E421" s="64"/>
      <c r="F421" s="65"/>
      <c r="G421" s="65"/>
      <c r="H421" s="65"/>
      <c r="I421" s="65"/>
      <c r="J421" s="216"/>
      <c r="K421" s="217"/>
      <c r="L421" s="217"/>
    </row>
    <row r="422" spans="1:12" s="58" customFormat="1">
      <c r="A422" s="51"/>
      <c r="B422" s="51"/>
      <c r="C422" s="51"/>
      <c r="D422" s="51"/>
      <c r="E422" s="64"/>
      <c r="F422" s="65"/>
      <c r="G422" s="65"/>
      <c r="H422" s="65"/>
      <c r="I422" s="65"/>
      <c r="J422" s="216"/>
      <c r="K422" s="217"/>
      <c r="L422" s="217"/>
    </row>
    <row r="423" spans="1:12" s="58" customFormat="1">
      <c r="A423" s="51"/>
      <c r="B423" s="51"/>
      <c r="C423" s="51"/>
      <c r="D423" s="51"/>
      <c r="E423" s="64"/>
      <c r="F423" s="65"/>
      <c r="G423" s="65"/>
      <c r="H423" s="65"/>
      <c r="I423" s="65"/>
      <c r="J423" s="216"/>
      <c r="K423" s="217"/>
      <c r="L423" s="217"/>
    </row>
    <row r="424" spans="1:12" s="58" customFormat="1">
      <c r="A424" s="51"/>
      <c r="B424" s="51"/>
      <c r="C424" s="51"/>
      <c r="D424" s="51"/>
      <c r="E424" s="64"/>
      <c r="F424" s="65"/>
      <c r="G424" s="65"/>
      <c r="H424" s="65"/>
      <c r="I424" s="65"/>
      <c r="J424" s="216"/>
      <c r="K424" s="217"/>
      <c r="L424" s="217"/>
    </row>
    <row r="425" spans="1:12" s="58" customFormat="1">
      <c r="A425" s="51"/>
      <c r="B425" s="51"/>
      <c r="C425" s="51"/>
      <c r="D425" s="51"/>
      <c r="E425" s="64"/>
      <c r="F425" s="65"/>
      <c r="G425" s="65"/>
      <c r="H425" s="65"/>
      <c r="I425" s="65"/>
      <c r="J425" s="216"/>
      <c r="K425" s="217"/>
      <c r="L425" s="217"/>
    </row>
    <row r="426" spans="1:12" s="58" customFormat="1">
      <c r="A426" s="51"/>
      <c r="B426" s="51"/>
      <c r="C426" s="51"/>
      <c r="D426" s="51"/>
      <c r="E426" s="64"/>
      <c r="F426" s="65"/>
      <c r="G426" s="65"/>
      <c r="H426" s="65"/>
      <c r="I426" s="65"/>
      <c r="J426" s="216"/>
      <c r="K426" s="217"/>
      <c r="L426" s="217"/>
    </row>
    <row r="427" spans="1:12" s="58" customFormat="1">
      <c r="A427" s="51"/>
      <c r="B427" s="51"/>
      <c r="C427" s="51"/>
      <c r="D427" s="51"/>
      <c r="E427" s="64"/>
      <c r="F427" s="65"/>
      <c r="G427" s="65"/>
      <c r="H427" s="65"/>
      <c r="I427" s="65"/>
      <c r="J427" s="216"/>
      <c r="K427" s="217"/>
      <c r="L427" s="217"/>
    </row>
    <row r="428" spans="1:12" s="58" customFormat="1">
      <c r="A428" s="51"/>
      <c r="B428" s="51"/>
      <c r="C428" s="51"/>
      <c r="D428" s="51"/>
      <c r="E428" s="64"/>
      <c r="F428" s="65"/>
      <c r="G428" s="65"/>
      <c r="H428" s="65"/>
      <c r="I428" s="65"/>
      <c r="J428" s="216"/>
      <c r="K428" s="217"/>
      <c r="L428" s="217"/>
    </row>
    <row r="429" spans="1:12" s="58" customFormat="1">
      <c r="A429" s="51"/>
      <c r="B429" s="51"/>
      <c r="C429" s="51"/>
      <c r="D429" s="51"/>
      <c r="E429" s="64"/>
      <c r="F429" s="65"/>
      <c r="G429" s="65"/>
      <c r="H429" s="65"/>
      <c r="I429" s="65"/>
      <c r="J429" s="216"/>
      <c r="K429" s="217"/>
      <c r="L429" s="217"/>
    </row>
    <row r="430" spans="1:12" s="58" customFormat="1">
      <c r="A430" s="51"/>
      <c r="B430" s="51"/>
      <c r="C430" s="51"/>
      <c r="D430" s="51"/>
      <c r="E430" s="64"/>
      <c r="F430" s="65"/>
      <c r="G430" s="65"/>
      <c r="H430" s="65"/>
      <c r="I430" s="65"/>
      <c r="J430" s="216"/>
      <c r="K430" s="217"/>
      <c r="L430" s="217"/>
    </row>
    <row r="431" spans="1:12" s="58" customFormat="1">
      <c r="A431" s="51"/>
      <c r="B431" s="51"/>
      <c r="C431" s="51"/>
      <c r="D431" s="51"/>
      <c r="E431" s="64"/>
      <c r="F431" s="65"/>
      <c r="G431" s="65"/>
      <c r="H431" s="65"/>
      <c r="I431" s="65"/>
      <c r="J431" s="216"/>
      <c r="K431" s="217"/>
      <c r="L431" s="217"/>
    </row>
    <row r="432" spans="1:12" s="58" customFormat="1">
      <c r="A432" s="51"/>
      <c r="B432" s="51"/>
      <c r="C432" s="51"/>
      <c r="D432" s="51"/>
      <c r="E432" s="64"/>
      <c r="F432" s="65"/>
      <c r="G432" s="65"/>
      <c r="H432" s="65"/>
      <c r="I432" s="65"/>
      <c r="J432" s="216"/>
      <c r="K432" s="217"/>
      <c r="L432" s="217"/>
    </row>
    <row r="433" spans="1:12" s="58" customFormat="1">
      <c r="A433" s="51"/>
      <c r="B433" s="51"/>
      <c r="C433" s="51"/>
      <c r="D433" s="51"/>
      <c r="E433" s="64"/>
      <c r="F433" s="65"/>
      <c r="G433" s="65"/>
      <c r="H433" s="65"/>
      <c r="I433" s="65"/>
      <c r="J433" s="216"/>
      <c r="K433" s="217"/>
      <c r="L433" s="217"/>
    </row>
    <row r="434" spans="1:12" s="58" customFormat="1">
      <c r="A434" s="51"/>
      <c r="B434" s="51"/>
      <c r="C434" s="51"/>
      <c r="D434" s="51"/>
      <c r="E434" s="64"/>
      <c r="F434" s="65"/>
      <c r="G434" s="65"/>
      <c r="H434" s="65"/>
      <c r="I434" s="65"/>
      <c r="J434" s="216"/>
      <c r="K434" s="217"/>
      <c r="L434" s="217"/>
    </row>
    <row r="435" spans="1:12" s="58" customFormat="1">
      <c r="A435" s="51"/>
      <c r="B435" s="51"/>
      <c r="C435" s="51"/>
      <c r="D435" s="51"/>
      <c r="E435" s="64"/>
      <c r="F435" s="65"/>
      <c r="G435" s="65"/>
      <c r="H435" s="65"/>
      <c r="I435" s="65"/>
      <c r="J435" s="216"/>
      <c r="K435" s="217"/>
      <c r="L435" s="217"/>
    </row>
    <row r="436" spans="1:12" s="58" customFormat="1">
      <c r="A436" s="51"/>
      <c r="B436" s="51"/>
      <c r="C436" s="51"/>
      <c r="D436" s="51"/>
      <c r="E436" s="64"/>
      <c r="F436" s="65"/>
      <c r="G436" s="65"/>
      <c r="H436" s="65"/>
      <c r="I436" s="65"/>
      <c r="J436" s="216"/>
      <c r="K436" s="217"/>
      <c r="L436" s="217"/>
    </row>
    <row r="437" spans="1:12" s="58" customFormat="1">
      <c r="A437" s="51"/>
      <c r="B437" s="51"/>
      <c r="C437" s="51"/>
      <c r="D437" s="51"/>
      <c r="E437" s="64"/>
      <c r="F437" s="65"/>
      <c r="G437" s="65"/>
      <c r="H437" s="65"/>
      <c r="I437" s="65"/>
      <c r="J437" s="216"/>
      <c r="K437" s="217"/>
      <c r="L437" s="217"/>
    </row>
    <row r="438" spans="1:12" s="58" customFormat="1">
      <c r="A438" s="51"/>
      <c r="B438" s="51"/>
      <c r="C438" s="51"/>
      <c r="D438" s="51"/>
      <c r="E438" s="64"/>
      <c r="F438" s="65"/>
      <c r="G438" s="65"/>
      <c r="H438" s="65"/>
      <c r="I438" s="65"/>
      <c r="J438" s="216"/>
      <c r="K438" s="217"/>
      <c r="L438" s="217"/>
    </row>
    <row r="439" spans="1:12" s="58" customFormat="1">
      <c r="A439" s="51"/>
      <c r="B439" s="51"/>
      <c r="C439" s="51"/>
      <c r="D439" s="51"/>
      <c r="E439" s="64"/>
      <c r="F439" s="65"/>
      <c r="G439" s="65"/>
      <c r="H439" s="65"/>
      <c r="I439" s="65"/>
      <c r="J439" s="216"/>
      <c r="K439" s="217"/>
      <c r="L439" s="217"/>
    </row>
    <row r="440" spans="1:12" s="58" customFormat="1">
      <c r="A440" s="51"/>
      <c r="B440" s="51"/>
      <c r="C440" s="51"/>
      <c r="D440" s="51"/>
      <c r="E440" s="64"/>
      <c r="F440" s="65"/>
      <c r="G440" s="65"/>
      <c r="H440" s="65"/>
      <c r="I440" s="65"/>
      <c r="J440" s="216"/>
      <c r="K440" s="217"/>
      <c r="L440" s="217"/>
    </row>
    <row r="441" spans="1:12" s="58" customFormat="1">
      <c r="A441" s="51"/>
      <c r="B441" s="51"/>
      <c r="C441" s="51"/>
      <c r="D441" s="51"/>
      <c r="E441" s="64"/>
      <c r="F441" s="65"/>
      <c r="G441" s="65"/>
      <c r="H441" s="65"/>
      <c r="I441" s="65"/>
      <c r="J441" s="216"/>
      <c r="K441" s="217"/>
      <c r="L441" s="217"/>
    </row>
    <row r="442" spans="1:12" s="58" customFormat="1">
      <c r="A442" s="51"/>
      <c r="B442" s="51"/>
      <c r="C442" s="51"/>
      <c r="D442" s="51"/>
      <c r="E442" s="64"/>
      <c r="F442" s="65"/>
      <c r="G442" s="65"/>
      <c r="H442" s="65"/>
      <c r="I442" s="65"/>
      <c r="J442" s="216"/>
      <c r="K442" s="217"/>
      <c r="L442" s="217"/>
    </row>
    <row r="443" spans="1:12" s="58" customFormat="1">
      <c r="A443" s="51"/>
      <c r="B443" s="51"/>
      <c r="C443" s="51"/>
      <c r="D443" s="51"/>
      <c r="E443" s="64"/>
      <c r="F443" s="65"/>
      <c r="G443" s="65"/>
      <c r="H443" s="65"/>
      <c r="I443" s="65"/>
      <c r="J443" s="216"/>
      <c r="K443" s="217"/>
      <c r="L443" s="217"/>
    </row>
    <row r="444" spans="1:12" s="58" customFormat="1">
      <c r="A444" s="51"/>
      <c r="B444" s="51"/>
      <c r="C444" s="51"/>
      <c r="D444" s="51"/>
      <c r="E444" s="64"/>
      <c r="F444" s="65"/>
      <c r="G444" s="65"/>
      <c r="H444" s="65"/>
      <c r="I444" s="65"/>
      <c r="J444" s="216"/>
      <c r="K444" s="217"/>
      <c r="L444" s="217"/>
    </row>
    <row r="445" spans="1:12" s="58" customFormat="1">
      <c r="A445" s="51"/>
      <c r="B445" s="51"/>
      <c r="C445" s="51"/>
      <c r="D445" s="51"/>
      <c r="E445" s="64"/>
      <c r="F445" s="65"/>
      <c r="G445" s="65"/>
      <c r="H445" s="65"/>
      <c r="I445" s="65"/>
      <c r="J445" s="216"/>
      <c r="K445" s="217"/>
      <c r="L445" s="217"/>
    </row>
    <row r="446" spans="1:12" s="58" customFormat="1">
      <c r="A446" s="51"/>
      <c r="B446" s="51"/>
      <c r="C446" s="51"/>
      <c r="D446" s="51"/>
      <c r="E446" s="64"/>
      <c r="F446" s="65"/>
      <c r="G446" s="65"/>
      <c r="H446" s="65"/>
      <c r="I446" s="65"/>
      <c r="J446" s="216"/>
      <c r="K446" s="217"/>
      <c r="L446" s="217"/>
    </row>
    <row r="447" spans="1:12" s="58" customFormat="1">
      <c r="A447" s="51"/>
      <c r="B447" s="51"/>
      <c r="C447" s="51"/>
      <c r="D447" s="51"/>
      <c r="E447" s="64"/>
      <c r="F447" s="65"/>
      <c r="G447" s="65"/>
      <c r="H447" s="65"/>
      <c r="I447" s="65"/>
      <c r="J447" s="216"/>
      <c r="K447" s="217"/>
      <c r="L447" s="217"/>
    </row>
    <row r="448" spans="1:12" s="58" customFormat="1">
      <c r="A448" s="51"/>
      <c r="B448" s="51"/>
      <c r="C448" s="51"/>
      <c r="D448" s="51"/>
      <c r="E448" s="64"/>
      <c r="F448" s="65"/>
      <c r="G448" s="65"/>
      <c r="H448" s="65"/>
      <c r="I448" s="65"/>
      <c r="J448" s="216"/>
      <c r="K448" s="217"/>
      <c r="L448" s="217"/>
    </row>
    <row r="449" spans="1:12" s="58" customFormat="1">
      <c r="A449" s="51"/>
      <c r="B449" s="51"/>
      <c r="C449" s="51"/>
      <c r="D449" s="51"/>
      <c r="E449" s="64"/>
      <c r="F449" s="65"/>
      <c r="G449" s="65"/>
      <c r="H449" s="65"/>
      <c r="I449" s="65"/>
      <c r="J449" s="216"/>
      <c r="K449" s="217"/>
      <c r="L449" s="217"/>
    </row>
    <row r="450" spans="1:12" s="58" customFormat="1">
      <c r="A450" s="51"/>
      <c r="B450" s="51"/>
      <c r="C450" s="51"/>
      <c r="D450" s="51"/>
      <c r="E450" s="64"/>
      <c r="F450" s="65"/>
      <c r="G450" s="65"/>
      <c r="H450" s="65"/>
      <c r="I450" s="65"/>
      <c r="J450" s="216"/>
      <c r="K450" s="217"/>
      <c r="L450" s="217"/>
    </row>
    <row r="451" spans="1:12" s="58" customFormat="1">
      <c r="A451" s="51"/>
      <c r="B451" s="51"/>
      <c r="C451" s="51"/>
      <c r="D451" s="51"/>
      <c r="E451" s="64"/>
      <c r="F451" s="65"/>
      <c r="G451" s="65"/>
      <c r="H451" s="65"/>
      <c r="I451" s="65"/>
      <c r="J451" s="216"/>
      <c r="K451" s="217"/>
      <c r="L451" s="217"/>
    </row>
    <row r="452" spans="1:12" s="58" customFormat="1">
      <c r="A452" s="51"/>
      <c r="B452" s="51"/>
      <c r="C452" s="51"/>
      <c r="D452" s="51"/>
      <c r="E452" s="64"/>
      <c r="F452" s="65"/>
      <c r="G452" s="65"/>
      <c r="H452" s="65"/>
      <c r="I452" s="65"/>
      <c r="J452" s="216"/>
      <c r="K452" s="217"/>
      <c r="L452" s="217"/>
    </row>
    <row r="453" spans="1:12" s="58" customFormat="1">
      <c r="A453" s="51"/>
      <c r="B453" s="51"/>
      <c r="C453" s="51"/>
      <c r="D453" s="51"/>
      <c r="E453" s="64"/>
      <c r="F453" s="65"/>
      <c r="G453" s="65"/>
      <c r="H453" s="65"/>
      <c r="I453" s="65"/>
      <c r="J453" s="216"/>
      <c r="K453" s="217"/>
      <c r="L453" s="217"/>
    </row>
    <row r="454" spans="1:12" s="58" customFormat="1">
      <c r="A454" s="51"/>
      <c r="B454" s="51"/>
      <c r="C454" s="51"/>
      <c r="D454" s="51"/>
      <c r="E454" s="64"/>
      <c r="F454" s="65"/>
      <c r="G454" s="65"/>
      <c r="H454" s="65"/>
      <c r="I454" s="65"/>
      <c r="J454" s="216"/>
      <c r="K454" s="217"/>
      <c r="L454" s="217"/>
    </row>
    <row r="455" spans="1:12" s="58" customFormat="1">
      <c r="A455" s="51"/>
      <c r="B455" s="51"/>
      <c r="C455" s="51"/>
      <c r="D455" s="51"/>
      <c r="E455" s="64"/>
      <c r="F455" s="65"/>
      <c r="G455" s="65"/>
      <c r="H455" s="65"/>
      <c r="I455" s="65"/>
      <c r="J455" s="216"/>
      <c r="K455" s="217"/>
      <c r="L455" s="217"/>
    </row>
    <row r="456" spans="1:12" s="58" customFormat="1">
      <c r="A456" s="51"/>
      <c r="B456" s="51"/>
      <c r="C456" s="51"/>
      <c r="D456" s="51"/>
      <c r="E456" s="64"/>
      <c r="F456" s="65"/>
      <c r="G456" s="65"/>
      <c r="H456" s="65"/>
      <c r="I456" s="65"/>
      <c r="J456" s="216"/>
      <c r="K456" s="217"/>
      <c r="L456" s="217"/>
    </row>
    <row r="457" spans="1:12" s="58" customFormat="1">
      <c r="A457" s="51"/>
      <c r="B457" s="51"/>
      <c r="C457" s="51"/>
      <c r="D457" s="51"/>
      <c r="E457" s="64"/>
      <c r="F457" s="65"/>
      <c r="G457" s="65"/>
      <c r="H457" s="65"/>
      <c r="I457" s="65"/>
      <c r="J457" s="216"/>
      <c r="K457" s="217"/>
      <c r="L457" s="217"/>
    </row>
    <row r="458" spans="1:12" s="58" customFormat="1">
      <c r="A458" s="51"/>
      <c r="B458" s="51"/>
      <c r="C458" s="51"/>
      <c r="D458" s="51"/>
      <c r="E458" s="64"/>
      <c r="F458" s="65"/>
      <c r="G458" s="65"/>
      <c r="H458" s="65"/>
      <c r="I458" s="65"/>
      <c r="J458" s="216"/>
      <c r="K458" s="217"/>
      <c r="L458" s="217"/>
    </row>
    <row r="459" spans="1:12" s="58" customFormat="1">
      <c r="A459" s="51"/>
      <c r="B459" s="51"/>
      <c r="C459" s="51"/>
      <c r="D459" s="51"/>
      <c r="E459" s="64"/>
      <c r="F459" s="65"/>
      <c r="G459" s="65"/>
      <c r="H459" s="65"/>
      <c r="I459" s="65"/>
      <c r="J459" s="216"/>
      <c r="K459" s="217"/>
      <c r="L459" s="217"/>
    </row>
    <row r="460" spans="1:12" s="58" customFormat="1">
      <c r="A460" s="51"/>
      <c r="B460" s="51"/>
      <c r="C460" s="51"/>
      <c r="D460" s="51"/>
      <c r="E460" s="64"/>
      <c r="F460" s="65"/>
      <c r="G460" s="65"/>
      <c r="H460" s="65"/>
      <c r="I460" s="65"/>
      <c r="J460" s="216"/>
      <c r="K460" s="217"/>
      <c r="L460" s="217"/>
    </row>
    <row r="461" spans="1:12" s="58" customFormat="1">
      <c r="A461" s="51"/>
      <c r="B461" s="51"/>
      <c r="C461" s="51"/>
      <c r="D461" s="51"/>
      <c r="E461" s="64"/>
      <c r="F461" s="65"/>
      <c r="G461" s="65"/>
      <c r="H461" s="65"/>
      <c r="I461" s="65"/>
      <c r="J461" s="216"/>
      <c r="K461" s="217"/>
      <c r="L461" s="217"/>
    </row>
    <row r="462" spans="1:12" s="58" customFormat="1">
      <c r="A462" s="51"/>
      <c r="B462" s="51"/>
      <c r="C462" s="51"/>
      <c r="D462" s="51"/>
      <c r="E462" s="64"/>
      <c r="F462" s="65"/>
      <c r="G462" s="65"/>
      <c r="H462" s="65"/>
      <c r="I462" s="65"/>
      <c r="J462" s="216"/>
      <c r="K462" s="217"/>
      <c r="L462" s="217"/>
    </row>
    <row r="463" spans="1:12" s="58" customFormat="1">
      <c r="A463" s="51"/>
      <c r="B463" s="51"/>
      <c r="C463" s="51"/>
      <c r="D463" s="51"/>
      <c r="E463" s="64"/>
      <c r="F463" s="65"/>
      <c r="G463" s="65"/>
      <c r="H463" s="65"/>
      <c r="I463" s="65"/>
      <c r="J463" s="216"/>
      <c r="K463" s="217"/>
      <c r="L463" s="217"/>
    </row>
    <row r="464" spans="1:12" s="58" customFormat="1">
      <c r="A464" s="51"/>
      <c r="B464" s="51"/>
      <c r="C464" s="51"/>
      <c r="D464" s="51"/>
      <c r="E464" s="64"/>
      <c r="F464" s="65"/>
      <c r="G464" s="65"/>
      <c r="H464" s="65"/>
      <c r="I464" s="65"/>
      <c r="J464" s="216"/>
      <c r="K464" s="217"/>
      <c r="L464" s="217"/>
    </row>
    <row r="465" spans="1:12" s="58" customFormat="1">
      <c r="A465" s="51"/>
      <c r="B465" s="51"/>
      <c r="C465" s="51"/>
      <c r="D465" s="51"/>
      <c r="E465" s="64"/>
      <c r="F465" s="65"/>
      <c r="G465" s="65"/>
      <c r="H465" s="65"/>
      <c r="I465" s="65"/>
      <c r="J465" s="216"/>
      <c r="K465" s="217"/>
      <c r="L465" s="217"/>
    </row>
    <row r="466" spans="1:12" s="58" customFormat="1">
      <c r="A466" s="51"/>
      <c r="B466" s="51"/>
      <c r="C466" s="51"/>
      <c r="D466" s="51"/>
      <c r="E466" s="64"/>
      <c r="F466" s="65"/>
      <c r="G466" s="65"/>
      <c r="H466" s="65"/>
      <c r="I466" s="65"/>
      <c r="J466" s="216"/>
      <c r="K466" s="217"/>
      <c r="L466" s="217"/>
    </row>
    <row r="467" spans="1:12" s="58" customFormat="1">
      <c r="A467" s="51"/>
      <c r="B467" s="51"/>
      <c r="C467" s="51"/>
      <c r="D467" s="51"/>
      <c r="E467" s="64"/>
      <c r="F467" s="65"/>
      <c r="G467" s="65"/>
      <c r="H467" s="65"/>
      <c r="I467" s="65"/>
      <c r="J467" s="216"/>
      <c r="K467" s="217"/>
      <c r="L467" s="217"/>
    </row>
    <row r="468" spans="1:12" s="58" customFormat="1">
      <c r="A468" s="51"/>
      <c r="B468" s="51"/>
      <c r="C468" s="51"/>
      <c r="D468" s="51"/>
      <c r="E468" s="64"/>
      <c r="F468" s="65"/>
      <c r="G468" s="65"/>
      <c r="H468" s="65"/>
      <c r="I468" s="65"/>
      <c r="J468" s="216"/>
      <c r="K468" s="217"/>
      <c r="L468" s="217"/>
    </row>
    <row r="469" spans="1:12" s="58" customFormat="1">
      <c r="A469" s="51"/>
      <c r="B469" s="51"/>
      <c r="C469" s="51"/>
      <c r="D469" s="51"/>
      <c r="E469" s="64"/>
      <c r="F469" s="65"/>
      <c r="G469" s="65"/>
      <c r="H469" s="65"/>
      <c r="I469" s="65"/>
      <c r="J469" s="216"/>
      <c r="K469" s="217"/>
      <c r="L469" s="217"/>
    </row>
    <row r="470" spans="1:12" s="58" customFormat="1">
      <c r="A470" s="51"/>
      <c r="B470" s="51"/>
      <c r="C470" s="51"/>
      <c r="D470" s="51"/>
      <c r="E470" s="64"/>
      <c r="F470" s="65"/>
      <c r="G470" s="65"/>
      <c r="H470" s="65"/>
      <c r="I470" s="65"/>
      <c r="J470" s="216"/>
      <c r="K470" s="217"/>
      <c r="L470" s="217"/>
    </row>
    <row r="471" spans="1:12" s="58" customFormat="1">
      <c r="A471" s="51"/>
      <c r="B471" s="51"/>
      <c r="C471" s="51"/>
      <c r="D471" s="51"/>
      <c r="E471" s="64"/>
      <c r="F471" s="65"/>
      <c r="G471" s="65"/>
      <c r="H471" s="65"/>
      <c r="I471" s="65"/>
      <c r="J471" s="216"/>
      <c r="K471" s="217"/>
      <c r="L471" s="217"/>
    </row>
    <row r="472" spans="1:12" s="58" customFormat="1">
      <c r="A472" s="51"/>
      <c r="B472" s="51"/>
      <c r="C472" s="51"/>
      <c r="D472" s="51"/>
      <c r="E472" s="64"/>
      <c r="F472" s="65"/>
      <c r="G472" s="65"/>
      <c r="H472" s="65"/>
      <c r="I472" s="65"/>
      <c r="J472" s="216"/>
      <c r="K472" s="217"/>
      <c r="L472" s="217"/>
    </row>
    <row r="473" spans="1:12" s="58" customFormat="1">
      <c r="A473" s="51"/>
      <c r="B473" s="51"/>
      <c r="C473" s="51"/>
      <c r="D473" s="51"/>
      <c r="E473" s="64"/>
      <c r="F473" s="65"/>
      <c r="G473" s="65"/>
      <c r="H473" s="65"/>
      <c r="I473" s="65"/>
      <c r="J473" s="216"/>
      <c r="K473" s="217"/>
      <c r="L473" s="217"/>
    </row>
    <row r="474" spans="1:12" s="58" customFormat="1">
      <c r="A474" s="51"/>
      <c r="B474" s="51"/>
      <c r="C474" s="51"/>
      <c r="D474" s="51"/>
      <c r="E474" s="64"/>
      <c r="F474" s="65"/>
      <c r="G474" s="65"/>
      <c r="H474" s="65"/>
      <c r="I474" s="65"/>
      <c r="J474" s="216"/>
      <c r="K474" s="217"/>
      <c r="L474" s="217"/>
    </row>
    <row r="475" spans="1:12" s="58" customFormat="1">
      <c r="A475" s="51"/>
      <c r="B475" s="51"/>
      <c r="C475" s="51"/>
      <c r="D475" s="51"/>
      <c r="E475" s="64"/>
      <c r="F475" s="65"/>
      <c r="G475" s="65"/>
      <c r="H475" s="65"/>
      <c r="I475" s="65"/>
      <c r="J475" s="216"/>
      <c r="K475" s="217"/>
      <c r="L475" s="217"/>
    </row>
    <row r="476" spans="1:12" s="58" customFormat="1">
      <c r="A476" s="51"/>
      <c r="B476" s="51"/>
      <c r="C476" s="51"/>
      <c r="D476" s="51"/>
      <c r="E476" s="64"/>
      <c r="F476" s="65"/>
      <c r="G476" s="65"/>
      <c r="H476" s="65"/>
      <c r="I476" s="65"/>
      <c r="J476" s="216"/>
      <c r="K476" s="217"/>
      <c r="L476" s="217"/>
    </row>
    <row r="477" spans="1:12" s="58" customFormat="1">
      <c r="A477" s="51"/>
      <c r="B477" s="51"/>
      <c r="C477" s="51"/>
      <c r="D477" s="51"/>
      <c r="E477" s="64"/>
      <c r="F477" s="65"/>
      <c r="G477" s="65"/>
      <c r="H477" s="65"/>
      <c r="I477" s="65"/>
      <c r="J477" s="216"/>
      <c r="K477" s="217"/>
      <c r="L477" s="217"/>
    </row>
    <row r="478" spans="1:12" s="58" customFormat="1">
      <c r="A478" s="51"/>
      <c r="B478" s="51"/>
      <c r="C478" s="51"/>
      <c r="D478" s="51"/>
      <c r="E478" s="64"/>
      <c r="F478" s="65"/>
      <c r="G478" s="65"/>
      <c r="H478" s="65"/>
      <c r="I478" s="65"/>
      <c r="J478" s="216"/>
      <c r="K478" s="217"/>
      <c r="L478" s="217"/>
    </row>
    <row r="479" spans="1:12" s="58" customFormat="1">
      <c r="A479" s="51"/>
      <c r="B479" s="51"/>
      <c r="C479" s="51"/>
      <c r="D479" s="51"/>
      <c r="E479" s="64"/>
      <c r="F479" s="65"/>
      <c r="G479" s="65"/>
      <c r="H479" s="65"/>
      <c r="I479" s="65"/>
      <c r="J479" s="216"/>
      <c r="K479" s="217"/>
      <c r="L479" s="217"/>
    </row>
    <row r="480" spans="1:12" s="58" customFormat="1">
      <c r="A480" s="51"/>
      <c r="B480" s="51"/>
      <c r="C480" s="51"/>
      <c r="D480" s="51"/>
      <c r="E480" s="64"/>
      <c r="F480" s="65"/>
      <c r="G480" s="65"/>
      <c r="H480" s="65"/>
      <c r="I480" s="65"/>
      <c r="J480" s="216"/>
      <c r="K480" s="217"/>
      <c r="L480" s="217"/>
    </row>
    <row r="481" spans="1:12" s="58" customFormat="1">
      <c r="A481" s="51"/>
      <c r="B481" s="51"/>
      <c r="C481" s="51"/>
      <c r="D481" s="51"/>
      <c r="E481" s="64"/>
      <c r="F481" s="65"/>
      <c r="G481" s="65"/>
      <c r="H481" s="65"/>
      <c r="I481" s="65"/>
      <c r="J481" s="216"/>
      <c r="K481" s="217"/>
      <c r="L481" s="217"/>
    </row>
    <row r="482" spans="1:12" s="58" customFormat="1">
      <c r="A482" s="51"/>
      <c r="B482" s="51"/>
      <c r="C482" s="51"/>
      <c r="D482" s="51"/>
      <c r="E482" s="64"/>
      <c r="F482" s="65"/>
      <c r="G482" s="65"/>
      <c r="H482" s="65"/>
      <c r="I482" s="65"/>
      <c r="J482" s="216"/>
      <c r="K482" s="217"/>
      <c r="L482" s="217"/>
    </row>
    <row r="483" spans="1:12" s="58" customFormat="1">
      <c r="A483" s="51"/>
      <c r="B483" s="51"/>
      <c r="C483" s="51"/>
      <c r="D483" s="51"/>
      <c r="E483" s="64"/>
      <c r="F483" s="65"/>
      <c r="G483" s="65"/>
      <c r="H483" s="65"/>
      <c r="I483" s="65"/>
      <c r="J483" s="216"/>
      <c r="K483" s="217"/>
      <c r="L483" s="217"/>
    </row>
    <row r="484" spans="1:12" s="58" customFormat="1">
      <c r="A484" s="51"/>
      <c r="B484" s="51"/>
      <c r="C484" s="51"/>
      <c r="D484" s="51"/>
      <c r="E484" s="64"/>
      <c r="F484" s="65"/>
      <c r="G484" s="65"/>
      <c r="H484" s="65"/>
      <c r="I484" s="65"/>
      <c r="J484" s="216"/>
      <c r="K484" s="217"/>
      <c r="L484" s="217"/>
    </row>
    <row r="485" spans="1:12" s="58" customFormat="1">
      <c r="A485" s="51"/>
      <c r="B485" s="51"/>
      <c r="C485" s="51"/>
      <c r="D485" s="51"/>
      <c r="E485" s="64"/>
      <c r="F485" s="65"/>
      <c r="G485" s="65"/>
      <c r="H485" s="65"/>
      <c r="I485" s="65"/>
      <c r="J485" s="216"/>
      <c r="K485" s="217"/>
      <c r="L485" s="217"/>
    </row>
    <row r="486" spans="1:12" s="58" customFormat="1">
      <c r="A486" s="51"/>
      <c r="B486" s="51"/>
      <c r="C486" s="51"/>
      <c r="D486" s="51"/>
      <c r="E486" s="64"/>
      <c r="F486" s="65"/>
      <c r="G486" s="65"/>
      <c r="H486" s="65"/>
      <c r="I486" s="65"/>
      <c r="J486" s="216"/>
      <c r="K486" s="217"/>
      <c r="L486" s="217"/>
    </row>
    <row r="487" spans="1:12" s="58" customFormat="1">
      <c r="A487" s="51"/>
      <c r="B487" s="51"/>
      <c r="C487" s="51"/>
      <c r="D487" s="51"/>
      <c r="E487" s="64"/>
      <c r="F487" s="65"/>
      <c r="G487" s="65"/>
      <c r="H487" s="65"/>
      <c r="I487" s="65"/>
      <c r="J487" s="216"/>
      <c r="K487" s="217"/>
      <c r="L487" s="217"/>
    </row>
    <row r="488" spans="1:12" s="58" customFormat="1">
      <c r="A488" s="51"/>
      <c r="B488" s="51"/>
      <c r="C488" s="51"/>
      <c r="D488" s="51"/>
      <c r="E488" s="64"/>
      <c r="F488" s="65"/>
      <c r="G488" s="65"/>
      <c r="H488" s="65"/>
      <c r="I488" s="65"/>
      <c r="J488" s="216"/>
      <c r="K488" s="217"/>
      <c r="L488" s="217"/>
    </row>
    <row r="489" spans="1:12" s="58" customFormat="1">
      <c r="A489" s="51"/>
      <c r="B489" s="51"/>
      <c r="C489" s="51"/>
      <c r="D489" s="51"/>
      <c r="E489" s="64"/>
      <c r="F489" s="65"/>
      <c r="G489" s="65"/>
      <c r="H489" s="65"/>
      <c r="I489" s="65"/>
      <c r="J489" s="216"/>
      <c r="K489" s="217"/>
      <c r="L489" s="217"/>
    </row>
    <row r="490" spans="1:12" s="58" customFormat="1">
      <c r="A490" s="51"/>
      <c r="B490" s="51"/>
      <c r="C490" s="51"/>
      <c r="D490" s="51"/>
      <c r="E490" s="64"/>
      <c r="F490" s="65"/>
      <c r="G490" s="65"/>
      <c r="H490" s="65"/>
      <c r="I490" s="65"/>
      <c r="J490" s="216"/>
      <c r="K490" s="217"/>
      <c r="L490" s="217"/>
    </row>
    <row r="491" spans="1:12" s="58" customFormat="1">
      <c r="A491" s="51"/>
      <c r="B491" s="51"/>
      <c r="C491" s="51"/>
      <c r="D491" s="51"/>
      <c r="E491" s="64"/>
      <c r="F491" s="65"/>
      <c r="G491" s="65"/>
      <c r="H491" s="65"/>
      <c r="I491" s="65"/>
      <c r="J491" s="216"/>
      <c r="K491" s="217"/>
      <c r="L491" s="217"/>
    </row>
    <row r="492" spans="1:12" s="58" customFormat="1">
      <c r="A492" s="51"/>
      <c r="B492" s="51"/>
      <c r="C492" s="51"/>
      <c r="D492" s="51"/>
      <c r="E492" s="64"/>
      <c r="F492" s="65"/>
      <c r="G492" s="65"/>
      <c r="H492" s="65"/>
      <c r="I492" s="65"/>
      <c r="J492" s="216"/>
      <c r="K492" s="217"/>
      <c r="L492" s="217"/>
    </row>
    <row r="493" spans="1:12" s="58" customFormat="1">
      <c r="A493" s="51"/>
      <c r="B493" s="51"/>
      <c r="C493" s="51"/>
      <c r="D493" s="51"/>
      <c r="E493" s="64"/>
      <c r="F493" s="65"/>
      <c r="G493" s="65"/>
      <c r="H493" s="65"/>
      <c r="I493" s="65"/>
      <c r="J493" s="216"/>
      <c r="K493" s="217"/>
      <c r="L493" s="217"/>
    </row>
    <row r="494" spans="1:12" s="58" customFormat="1">
      <c r="A494" s="51"/>
      <c r="B494" s="51"/>
      <c r="C494" s="51"/>
      <c r="D494" s="51"/>
      <c r="E494" s="64"/>
      <c r="F494" s="65"/>
      <c r="G494" s="65"/>
      <c r="H494" s="65"/>
      <c r="I494" s="65"/>
      <c r="J494" s="216"/>
      <c r="K494" s="217"/>
      <c r="L494" s="217"/>
    </row>
    <row r="495" spans="1:12" s="58" customFormat="1">
      <c r="A495" s="51"/>
      <c r="B495" s="51"/>
      <c r="C495" s="51"/>
      <c r="D495" s="51"/>
      <c r="E495" s="64"/>
      <c r="F495" s="65"/>
      <c r="G495" s="65"/>
      <c r="H495" s="65"/>
      <c r="I495" s="65"/>
      <c r="J495" s="216"/>
      <c r="K495" s="217"/>
      <c r="L495" s="217"/>
    </row>
    <row r="496" spans="1:12" s="58" customFormat="1">
      <c r="A496" s="51"/>
      <c r="B496" s="51"/>
      <c r="C496" s="51"/>
      <c r="D496" s="51"/>
      <c r="E496" s="64"/>
      <c r="F496" s="65"/>
      <c r="G496" s="65"/>
      <c r="H496" s="65"/>
      <c r="I496" s="65"/>
      <c r="J496" s="216"/>
      <c r="K496" s="217"/>
      <c r="L496" s="217"/>
    </row>
    <row r="497" spans="1:12" s="58" customFormat="1">
      <c r="A497" s="51"/>
      <c r="B497" s="51"/>
      <c r="C497" s="51"/>
      <c r="D497" s="51"/>
      <c r="E497" s="64"/>
      <c r="F497" s="65"/>
      <c r="G497" s="65"/>
      <c r="H497" s="65"/>
      <c r="I497" s="65"/>
      <c r="J497" s="216"/>
      <c r="K497" s="217"/>
      <c r="L497" s="217"/>
    </row>
    <row r="498" spans="1:12" s="58" customFormat="1">
      <c r="A498" s="51"/>
      <c r="B498" s="51"/>
      <c r="C498" s="51"/>
      <c r="D498" s="51"/>
      <c r="E498" s="64"/>
      <c r="F498" s="65"/>
      <c r="G498" s="65"/>
      <c r="H498" s="65"/>
      <c r="I498" s="65"/>
      <c r="J498" s="216"/>
      <c r="K498" s="217"/>
      <c r="L498" s="217"/>
    </row>
    <row r="499" spans="1:12" s="58" customFormat="1">
      <c r="A499" s="51"/>
      <c r="B499" s="51"/>
      <c r="C499" s="51"/>
      <c r="D499" s="51"/>
      <c r="E499" s="64"/>
      <c r="F499" s="65"/>
      <c r="G499" s="65"/>
      <c r="H499" s="65"/>
      <c r="I499" s="65"/>
      <c r="J499" s="216"/>
      <c r="K499" s="217"/>
      <c r="L499" s="217"/>
    </row>
    <row r="500" spans="1:12" s="58" customFormat="1">
      <c r="A500" s="51"/>
      <c r="B500" s="51"/>
      <c r="C500" s="51"/>
      <c r="D500" s="51"/>
      <c r="E500" s="64"/>
      <c r="F500" s="65"/>
      <c r="G500" s="65"/>
      <c r="H500" s="65"/>
      <c r="I500" s="65"/>
      <c r="J500" s="216"/>
      <c r="K500" s="217"/>
      <c r="L500" s="217"/>
    </row>
    <row r="501" spans="1:12" s="58" customFormat="1">
      <c r="A501" s="51"/>
      <c r="B501" s="51"/>
      <c r="C501" s="51"/>
      <c r="D501" s="51"/>
      <c r="E501" s="64"/>
      <c r="F501" s="65"/>
      <c r="G501" s="65"/>
      <c r="H501" s="65"/>
      <c r="I501" s="65"/>
      <c r="J501" s="216"/>
      <c r="K501" s="217"/>
      <c r="L501" s="217"/>
    </row>
    <row r="502" spans="1:12" s="58" customFormat="1">
      <c r="A502" s="51"/>
      <c r="B502" s="51"/>
      <c r="C502" s="51"/>
      <c r="D502" s="51"/>
      <c r="E502" s="64"/>
      <c r="F502" s="65"/>
      <c r="G502" s="65"/>
      <c r="H502" s="65"/>
      <c r="I502" s="65"/>
      <c r="J502" s="216"/>
      <c r="K502" s="217"/>
      <c r="L502" s="217"/>
    </row>
    <row r="503" spans="1:12" s="58" customFormat="1">
      <c r="A503" s="51"/>
      <c r="B503" s="51"/>
      <c r="C503" s="51"/>
      <c r="D503" s="51"/>
      <c r="E503" s="64"/>
      <c r="F503" s="65"/>
      <c r="G503" s="65"/>
      <c r="H503" s="65"/>
      <c r="I503" s="65"/>
      <c r="J503" s="216"/>
      <c r="K503" s="217"/>
      <c r="L503" s="217"/>
    </row>
    <row r="504" spans="1:12" s="58" customFormat="1">
      <c r="A504" s="51"/>
      <c r="B504" s="51"/>
      <c r="C504" s="51"/>
      <c r="D504" s="51"/>
      <c r="E504" s="64"/>
      <c r="F504" s="65"/>
      <c r="G504" s="65"/>
      <c r="H504" s="65"/>
      <c r="I504" s="65"/>
      <c r="J504" s="216"/>
      <c r="K504" s="217"/>
      <c r="L504" s="217"/>
    </row>
    <row r="505" spans="1:12" s="58" customFormat="1">
      <c r="A505" s="51"/>
      <c r="B505" s="51"/>
      <c r="C505" s="51"/>
      <c r="D505" s="51"/>
      <c r="E505" s="64"/>
      <c r="F505" s="65"/>
      <c r="G505" s="65"/>
      <c r="H505" s="65"/>
      <c r="I505" s="65"/>
      <c r="J505" s="216"/>
      <c r="K505" s="217"/>
      <c r="L505" s="217"/>
    </row>
    <row r="506" spans="1:12" s="58" customFormat="1">
      <c r="A506" s="51"/>
      <c r="B506" s="51"/>
      <c r="C506" s="51"/>
      <c r="D506" s="51"/>
      <c r="E506" s="64"/>
      <c r="F506" s="65"/>
      <c r="G506" s="65"/>
      <c r="H506" s="65"/>
      <c r="I506" s="65"/>
      <c r="J506" s="216"/>
      <c r="K506" s="217"/>
      <c r="L506" s="217"/>
    </row>
    <row r="507" spans="1:12" s="58" customFormat="1">
      <c r="A507" s="51"/>
      <c r="B507" s="51"/>
      <c r="C507" s="51"/>
      <c r="D507" s="51"/>
      <c r="E507" s="64"/>
      <c r="F507" s="65"/>
      <c r="G507" s="65"/>
      <c r="H507" s="65"/>
      <c r="I507" s="65"/>
      <c r="J507" s="216"/>
      <c r="K507" s="217"/>
      <c r="L507" s="217"/>
    </row>
    <row r="508" spans="1:12" s="58" customFormat="1">
      <c r="A508" s="51"/>
      <c r="B508" s="51"/>
      <c r="C508" s="51"/>
      <c r="D508" s="51"/>
      <c r="E508" s="64"/>
      <c r="F508" s="65"/>
      <c r="G508" s="65"/>
      <c r="H508" s="65"/>
      <c r="I508" s="65"/>
      <c r="J508" s="216"/>
      <c r="K508" s="217"/>
      <c r="L508" s="217"/>
    </row>
    <row r="509" spans="1:12" s="58" customFormat="1">
      <c r="A509" s="51"/>
      <c r="B509" s="51"/>
      <c r="C509" s="51"/>
      <c r="D509" s="51"/>
      <c r="E509" s="64"/>
      <c r="F509" s="65"/>
      <c r="G509" s="65"/>
      <c r="H509" s="65"/>
      <c r="I509" s="65"/>
      <c r="J509" s="216"/>
      <c r="K509" s="217"/>
      <c r="L509" s="217"/>
    </row>
    <row r="510" spans="1:12" s="58" customFormat="1">
      <c r="A510" s="51"/>
      <c r="B510" s="51"/>
      <c r="C510" s="51"/>
      <c r="D510" s="51"/>
      <c r="E510" s="64"/>
      <c r="F510" s="65"/>
      <c r="G510" s="65"/>
      <c r="H510" s="65"/>
      <c r="I510" s="65"/>
      <c r="J510" s="216"/>
      <c r="K510" s="217"/>
      <c r="L510" s="217"/>
    </row>
    <row r="511" spans="1:12" s="58" customFormat="1">
      <c r="A511" s="51"/>
      <c r="B511" s="51"/>
      <c r="C511" s="51"/>
      <c r="D511" s="51"/>
      <c r="E511" s="64"/>
      <c r="F511" s="65"/>
      <c r="G511" s="65"/>
      <c r="H511" s="65"/>
      <c r="I511" s="65"/>
      <c r="J511" s="216"/>
      <c r="K511" s="217"/>
      <c r="L511" s="217"/>
    </row>
    <row r="512" spans="1:12" s="58" customFormat="1">
      <c r="A512" s="51"/>
      <c r="B512" s="51"/>
      <c r="C512" s="51"/>
      <c r="D512" s="51"/>
      <c r="E512" s="64"/>
      <c r="F512" s="65"/>
      <c r="G512" s="65"/>
      <c r="H512" s="65"/>
      <c r="I512" s="65"/>
      <c r="J512" s="216"/>
      <c r="K512" s="217"/>
      <c r="L512" s="217"/>
    </row>
    <row r="513" spans="1:12" s="58" customFormat="1">
      <c r="A513" s="51"/>
      <c r="B513" s="51"/>
      <c r="C513" s="51"/>
      <c r="D513" s="51"/>
      <c r="E513" s="64"/>
      <c r="F513" s="65"/>
      <c r="G513" s="65"/>
      <c r="H513" s="65"/>
      <c r="I513" s="65"/>
      <c r="J513" s="216"/>
      <c r="K513" s="217"/>
      <c r="L513" s="217"/>
    </row>
    <row r="514" spans="1:12" s="58" customFormat="1">
      <c r="A514" s="51"/>
      <c r="B514" s="51"/>
      <c r="C514" s="51"/>
      <c r="D514" s="51"/>
      <c r="E514" s="64"/>
      <c r="F514" s="65"/>
      <c r="G514" s="65"/>
      <c r="H514" s="65"/>
      <c r="I514" s="65"/>
      <c r="J514" s="216"/>
      <c r="K514" s="217"/>
      <c r="L514" s="217"/>
    </row>
    <row r="515" spans="1:12" s="58" customFormat="1">
      <c r="A515" s="51"/>
      <c r="B515" s="51"/>
      <c r="C515" s="51"/>
      <c r="D515" s="51"/>
      <c r="E515" s="64"/>
      <c r="F515" s="65"/>
      <c r="G515" s="65"/>
      <c r="H515" s="65"/>
      <c r="I515" s="65"/>
      <c r="J515" s="216"/>
      <c r="K515" s="217"/>
      <c r="L515" s="217"/>
    </row>
    <row r="516" spans="1:12" s="58" customFormat="1">
      <c r="A516" s="51"/>
      <c r="B516" s="51"/>
      <c r="C516" s="51"/>
      <c r="D516" s="51"/>
      <c r="E516" s="64"/>
      <c r="F516" s="65"/>
      <c r="G516" s="65"/>
      <c r="H516" s="65"/>
      <c r="I516" s="65"/>
      <c r="J516" s="216"/>
      <c r="K516" s="217"/>
      <c r="L516" s="217"/>
    </row>
    <row r="517" spans="1:12" s="58" customFormat="1">
      <c r="A517" s="51"/>
      <c r="B517" s="51"/>
      <c r="C517" s="51"/>
      <c r="D517" s="51"/>
      <c r="E517" s="64"/>
      <c r="F517" s="65"/>
      <c r="G517" s="65"/>
      <c r="H517" s="65"/>
      <c r="I517" s="65"/>
      <c r="J517" s="216"/>
      <c r="K517" s="217"/>
      <c r="L517" s="217"/>
    </row>
    <row r="518" spans="1:12" s="58" customFormat="1">
      <c r="A518" s="51"/>
      <c r="B518" s="51"/>
      <c r="C518" s="51"/>
      <c r="D518" s="51"/>
      <c r="E518" s="64"/>
      <c r="F518" s="65"/>
      <c r="G518" s="65"/>
      <c r="H518" s="65"/>
      <c r="I518" s="65"/>
      <c r="J518" s="216"/>
      <c r="K518" s="217"/>
      <c r="L518" s="217"/>
    </row>
    <row r="519" spans="1:12" s="58" customFormat="1">
      <c r="A519" s="51"/>
      <c r="B519" s="51"/>
      <c r="C519" s="51"/>
      <c r="D519" s="51"/>
      <c r="E519" s="64"/>
      <c r="F519" s="65"/>
      <c r="G519" s="65"/>
      <c r="H519" s="65"/>
      <c r="I519" s="65"/>
      <c r="J519" s="216"/>
      <c r="K519" s="217"/>
      <c r="L519" s="217"/>
    </row>
    <row r="520" spans="1:12" s="58" customFormat="1">
      <c r="A520" s="51"/>
      <c r="B520" s="51"/>
      <c r="C520" s="51"/>
      <c r="D520" s="51"/>
      <c r="E520" s="64"/>
      <c r="F520" s="65"/>
      <c r="G520" s="65"/>
      <c r="H520" s="65"/>
      <c r="I520" s="65"/>
      <c r="J520" s="216"/>
      <c r="K520" s="217"/>
      <c r="L520" s="217"/>
    </row>
    <row r="521" spans="1:12" s="58" customFormat="1">
      <c r="A521" s="51"/>
      <c r="B521" s="51"/>
      <c r="C521" s="51"/>
      <c r="D521" s="51"/>
      <c r="E521" s="64"/>
      <c r="F521" s="65"/>
      <c r="G521" s="65"/>
      <c r="H521" s="65"/>
      <c r="I521" s="65"/>
      <c r="J521" s="216"/>
      <c r="K521" s="217"/>
      <c r="L521" s="217"/>
    </row>
    <row r="522" spans="1:12" s="58" customFormat="1">
      <c r="A522" s="51"/>
      <c r="B522" s="51"/>
      <c r="C522" s="51"/>
      <c r="D522" s="51"/>
      <c r="E522" s="64"/>
      <c r="F522" s="65"/>
      <c r="G522" s="65"/>
      <c r="H522" s="65"/>
      <c r="I522" s="65"/>
      <c r="J522" s="216"/>
      <c r="K522" s="217"/>
      <c r="L522" s="217"/>
    </row>
    <row r="523" spans="1:12" s="58" customFormat="1">
      <c r="A523" s="51"/>
      <c r="B523" s="51"/>
      <c r="C523" s="51"/>
      <c r="D523" s="51"/>
      <c r="E523" s="64"/>
      <c r="F523" s="65"/>
      <c r="G523" s="65"/>
      <c r="H523" s="65"/>
      <c r="I523" s="65"/>
      <c r="J523" s="216"/>
      <c r="K523" s="217"/>
      <c r="L523" s="217"/>
    </row>
    <row r="524" spans="1:12" s="58" customFormat="1">
      <c r="A524" s="51"/>
      <c r="B524" s="51"/>
      <c r="C524" s="51"/>
      <c r="D524" s="51"/>
      <c r="E524" s="64"/>
      <c r="F524" s="65"/>
      <c r="G524" s="65"/>
      <c r="H524" s="65"/>
      <c r="I524" s="65"/>
      <c r="J524" s="216"/>
      <c r="K524" s="217"/>
      <c r="L524" s="217"/>
    </row>
    <row r="525" spans="1:12" s="58" customFormat="1">
      <c r="A525" s="51"/>
      <c r="B525" s="51"/>
      <c r="C525" s="51"/>
      <c r="D525" s="51"/>
      <c r="E525" s="64"/>
      <c r="F525" s="65"/>
      <c r="G525" s="65"/>
      <c r="H525" s="65"/>
      <c r="I525" s="65"/>
      <c r="J525" s="216"/>
      <c r="K525" s="217"/>
      <c r="L525" s="217"/>
    </row>
    <row r="526" spans="1:12" s="58" customFormat="1">
      <c r="A526" s="51"/>
      <c r="B526" s="51"/>
      <c r="C526" s="51"/>
      <c r="D526" s="51"/>
      <c r="E526" s="64"/>
      <c r="F526" s="65"/>
      <c r="G526" s="65"/>
      <c r="H526" s="65"/>
      <c r="I526" s="65"/>
      <c r="J526" s="216"/>
      <c r="K526" s="217"/>
      <c r="L526" s="217"/>
    </row>
    <row r="527" spans="1:12" s="58" customFormat="1">
      <c r="A527" s="51"/>
      <c r="B527" s="51"/>
      <c r="C527" s="51"/>
      <c r="D527" s="51"/>
      <c r="E527" s="64"/>
      <c r="F527" s="65"/>
      <c r="G527" s="65"/>
      <c r="H527" s="65"/>
      <c r="I527" s="65"/>
      <c r="J527" s="216"/>
      <c r="K527" s="217"/>
      <c r="L527" s="217"/>
    </row>
    <row r="528" spans="1:12" s="58" customFormat="1">
      <c r="A528" s="51"/>
      <c r="B528" s="51"/>
      <c r="C528" s="51"/>
      <c r="D528" s="51"/>
      <c r="E528" s="64"/>
      <c r="F528" s="65"/>
      <c r="G528" s="65"/>
      <c r="H528" s="65"/>
      <c r="I528" s="65"/>
      <c r="J528" s="216"/>
      <c r="K528" s="217"/>
      <c r="L528" s="217"/>
    </row>
    <row r="529" spans="1:12" s="58" customFormat="1">
      <c r="A529" s="51"/>
      <c r="B529" s="51"/>
      <c r="C529" s="51"/>
      <c r="D529" s="51"/>
      <c r="E529" s="64"/>
      <c r="F529" s="65"/>
      <c r="G529" s="65"/>
      <c r="H529" s="65"/>
      <c r="I529" s="65"/>
      <c r="J529" s="216"/>
      <c r="K529" s="217"/>
      <c r="L529" s="217"/>
    </row>
    <row r="530" spans="1:12" s="58" customFormat="1">
      <c r="A530" s="51"/>
      <c r="B530" s="51"/>
      <c r="C530" s="51"/>
      <c r="D530" s="51"/>
      <c r="E530" s="64"/>
      <c r="F530" s="65"/>
      <c r="G530" s="65"/>
      <c r="H530" s="65"/>
      <c r="I530" s="65"/>
      <c r="J530" s="216"/>
      <c r="K530" s="217"/>
      <c r="L530" s="217"/>
    </row>
    <row r="531" spans="1:12" s="58" customFormat="1">
      <c r="A531" s="51"/>
      <c r="B531" s="51"/>
      <c r="C531" s="51"/>
      <c r="D531" s="51"/>
      <c r="E531" s="64"/>
      <c r="F531" s="65"/>
      <c r="G531" s="65"/>
      <c r="H531" s="65"/>
      <c r="I531" s="65"/>
      <c r="J531" s="216"/>
      <c r="K531" s="217"/>
      <c r="L531" s="217"/>
    </row>
    <row r="532" spans="1:12" s="58" customFormat="1">
      <c r="A532" s="51"/>
      <c r="B532" s="51"/>
      <c r="C532" s="51"/>
      <c r="D532" s="51"/>
      <c r="E532" s="64"/>
      <c r="F532" s="65"/>
      <c r="G532" s="65"/>
      <c r="H532" s="65"/>
      <c r="I532" s="65"/>
      <c r="J532" s="216"/>
      <c r="K532" s="217"/>
      <c r="L532" s="217"/>
    </row>
    <row r="533" spans="1:12" s="58" customFormat="1">
      <c r="A533" s="51"/>
      <c r="B533" s="51"/>
      <c r="C533" s="51"/>
      <c r="D533" s="51"/>
      <c r="E533" s="64"/>
      <c r="F533" s="65"/>
      <c r="G533" s="65"/>
      <c r="H533" s="65"/>
      <c r="I533" s="65"/>
      <c r="J533" s="216"/>
      <c r="K533" s="217"/>
      <c r="L533" s="217"/>
    </row>
    <row r="534" spans="1:12" s="58" customFormat="1">
      <c r="A534" s="51"/>
      <c r="B534" s="51"/>
      <c r="C534" s="51"/>
      <c r="D534" s="51"/>
      <c r="E534" s="64"/>
      <c r="F534" s="65"/>
      <c r="G534" s="65"/>
      <c r="H534" s="65"/>
      <c r="I534" s="65"/>
      <c r="J534" s="216"/>
      <c r="K534" s="217"/>
      <c r="L534" s="217"/>
    </row>
    <row r="535" spans="1:12" s="58" customFormat="1">
      <c r="A535" s="51"/>
      <c r="B535" s="51"/>
      <c r="C535" s="51"/>
      <c r="D535" s="51"/>
      <c r="E535" s="64"/>
      <c r="F535" s="65"/>
      <c r="G535" s="65"/>
      <c r="H535" s="65"/>
      <c r="I535" s="65"/>
      <c r="J535" s="216"/>
      <c r="K535" s="217"/>
      <c r="L535" s="217"/>
    </row>
    <row r="536" spans="1:12" s="58" customFormat="1">
      <c r="A536" s="51"/>
      <c r="B536" s="51"/>
      <c r="C536" s="51"/>
      <c r="D536" s="51"/>
      <c r="E536" s="64"/>
      <c r="F536" s="65"/>
      <c r="G536" s="65"/>
      <c r="H536" s="65"/>
      <c r="I536" s="65"/>
      <c r="J536" s="216"/>
      <c r="K536" s="217"/>
      <c r="L536" s="217"/>
    </row>
    <row r="537" spans="1:12" s="58" customFormat="1">
      <c r="A537" s="51"/>
      <c r="B537" s="51"/>
      <c r="C537" s="51"/>
      <c r="D537" s="51"/>
      <c r="E537" s="64"/>
      <c r="F537" s="65"/>
      <c r="G537" s="65"/>
      <c r="H537" s="65"/>
      <c r="I537" s="65"/>
      <c r="J537" s="216"/>
      <c r="K537" s="217"/>
      <c r="L537" s="217"/>
    </row>
    <row r="538" spans="1:12" s="58" customFormat="1">
      <c r="A538" s="51"/>
      <c r="B538" s="51"/>
      <c r="C538" s="51"/>
      <c r="D538" s="51"/>
      <c r="E538" s="64"/>
      <c r="F538" s="65"/>
      <c r="G538" s="65"/>
      <c r="H538" s="65"/>
      <c r="I538" s="65"/>
      <c r="J538" s="216"/>
      <c r="K538" s="217"/>
      <c r="L538" s="217"/>
    </row>
    <row r="539" spans="1:12" s="58" customFormat="1">
      <c r="A539" s="51"/>
      <c r="B539" s="51"/>
      <c r="C539" s="51"/>
      <c r="D539" s="51"/>
      <c r="E539" s="64"/>
      <c r="F539" s="65"/>
      <c r="G539" s="65"/>
      <c r="H539" s="65"/>
      <c r="I539" s="65"/>
      <c r="J539" s="216"/>
      <c r="K539" s="217"/>
      <c r="L539" s="217"/>
    </row>
    <row r="540" spans="1:12" s="58" customFormat="1">
      <c r="A540" s="51"/>
      <c r="B540" s="51"/>
      <c r="C540" s="51"/>
      <c r="D540" s="51"/>
      <c r="E540" s="64"/>
      <c r="F540" s="65"/>
      <c r="G540" s="65"/>
      <c r="H540" s="65"/>
      <c r="I540" s="65"/>
      <c r="J540" s="216"/>
      <c r="K540" s="217"/>
      <c r="L540" s="217"/>
    </row>
    <row r="541" spans="1:12" s="58" customFormat="1">
      <c r="A541" s="51"/>
      <c r="B541" s="51"/>
      <c r="C541" s="51"/>
      <c r="D541" s="51"/>
      <c r="E541" s="64"/>
      <c r="F541" s="65"/>
      <c r="G541" s="65"/>
      <c r="H541" s="65"/>
      <c r="I541" s="65"/>
      <c r="J541" s="216"/>
      <c r="K541" s="217"/>
      <c r="L541" s="217"/>
    </row>
    <row r="542" spans="1:12" s="58" customFormat="1">
      <c r="A542" s="51"/>
      <c r="B542" s="51"/>
      <c r="C542" s="51"/>
      <c r="D542" s="51"/>
      <c r="E542" s="64"/>
      <c r="F542" s="65"/>
      <c r="G542" s="65"/>
      <c r="H542" s="65"/>
      <c r="I542" s="65"/>
      <c r="J542" s="216"/>
      <c r="K542" s="217"/>
      <c r="L542" s="217"/>
    </row>
    <row r="543" spans="1:12" s="58" customFormat="1">
      <c r="A543" s="51"/>
      <c r="B543" s="51"/>
      <c r="C543" s="51"/>
      <c r="D543" s="51"/>
      <c r="E543" s="64"/>
      <c r="F543" s="65"/>
      <c r="G543" s="65"/>
      <c r="H543" s="65"/>
      <c r="I543" s="65"/>
      <c r="J543" s="216"/>
      <c r="K543" s="217"/>
      <c r="L543" s="217"/>
    </row>
    <row r="544" spans="1:12" s="58" customFormat="1">
      <c r="A544" s="51"/>
      <c r="B544" s="51"/>
      <c r="C544" s="51"/>
      <c r="D544" s="51"/>
      <c r="E544" s="64"/>
      <c r="F544" s="65"/>
      <c r="G544" s="65"/>
      <c r="H544" s="65"/>
      <c r="I544" s="65"/>
      <c r="J544" s="216"/>
      <c r="K544" s="217"/>
      <c r="L544" s="217"/>
    </row>
    <row r="545" spans="1:12" s="58" customFormat="1">
      <c r="A545" s="51"/>
      <c r="B545" s="51"/>
      <c r="C545" s="51"/>
      <c r="D545" s="51"/>
      <c r="E545" s="64"/>
      <c r="F545" s="65"/>
      <c r="G545" s="65"/>
      <c r="H545" s="65"/>
      <c r="I545" s="65"/>
      <c r="J545" s="216"/>
      <c r="K545" s="217"/>
      <c r="L545" s="217"/>
    </row>
    <row r="546" spans="1:12" s="58" customFormat="1">
      <c r="A546" s="51"/>
      <c r="B546" s="51"/>
      <c r="C546" s="51"/>
      <c r="D546" s="51"/>
      <c r="E546" s="64"/>
      <c r="F546" s="65"/>
      <c r="G546" s="65"/>
      <c r="H546" s="65"/>
      <c r="I546" s="65"/>
      <c r="J546" s="216"/>
      <c r="K546" s="217"/>
      <c r="L546" s="217"/>
    </row>
    <row r="547" spans="1:12" s="58" customFormat="1">
      <c r="A547" s="51"/>
      <c r="B547" s="51"/>
      <c r="C547" s="51"/>
      <c r="D547" s="51"/>
      <c r="E547" s="64"/>
      <c r="F547" s="65"/>
      <c r="G547" s="65"/>
      <c r="H547" s="65"/>
      <c r="I547" s="65"/>
      <c r="J547" s="216"/>
      <c r="K547" s="217"/>
      <c r="L547" s="217"/>
    </row>
    <row r="548" spans="1:12" s="58" customFormat="1">
      <c r="A548" s="51"/>
      <c r="B548" s="51"/>
      <c r="C548" s="51"/>
      <c r="D548" s="51"/>
      <c r="E548" s="64"/>
      <c r="F548" s="65"/>
      <c r="G548" s="65"/>
      <c r="H548" s="65"/>
      <c r="I548" s="65"/>
      <c r="J548" s="216"/>
      <c r="K548" s="217"/>
      <c r="L548" s="217"/>
    </row>
    <row r="549" spans="1:12" s="58" customFormat="1">
      <c r="A549" s="51"/>
      <c r="B549" s="51"/>
      <c r="C549" s="51"/>
      <c r="D549" s="51"/>
      <c r="E549" s="64"/>
      <c r="F549" s="65"/>
      <c r="G549" s="65"/>
      <c r="H549" s="65"/>
      <c r="I549" s="65"/>
      <c r="J549" s="216"/>
      <c r="K549" s="217"/>
      <c r="L549" s="217"/>
    </row>
    <row r="550" spans="1:12" s="58" customFormat="1">
      <c r="A550" s="51"/>
      <c r="B550" s="51"/>
      <c r="C550" s="51"/>
      <c r="D550" s="51"/>
      <c r="E550" s="64"/>
      <c r="F550" s="65"/>
      <c r="G550" s="65"/>
      <c r="H550" s="65"/>
      <c r="I550" s="65"/>
      <c r="J550" s="216"/>
      <c r="K550" s="217"/>
      <c r="L550" s="217"/>
    </row>
    <row r="551" spans="1:12" s="58" customFormat="1">
      <c r="A551" s="51"/>
      <c r="B551" s="51"/>
      <c r="C551" s="51"/>
      <c r="D551" s="51"/>
      <c r="E551" s="64"/>
      <c r="F551" s="65"/>
      <c r="G551" s="65"/>
      <c r="H551" s="65"/>
      <c r="I551" s="65"/>
      <c r="J551" s="216"/>
      <c r="K551" s="217"/>
      <c r="L551" s="217"/>
    </row>
    <row r="552" spans="1:12" s="58" customFormat="1">
      <c r="A552" s="51"/>
      <c r="B552" s="51"/>
      <c r="C552" s="51"/>
      <c r="D552" s="51"/>
      <c r="E552" s="64"/>
      <c r="F552" s="65"/>
      <c r="G552" s="65"/>
      <c r="H552" s="65"/>
      <c r="I552" s="65"/>
      <c r="J552" s="216"/>
      <c r="K552" s="217"/>
      <c r="L552" s="217"/>
    </row>
    <row r="553" spans="1:12" s="58" customFormat="1">
      <c r="A553" s="51"/>
      <c r="B553" s="51"/>
      <c r="C553" s="51"/>
      <c r="D553" s="51"/>
      <c r="E553" s="64"/>
      <c r="F553" s="65"/>
      <c r="G553" s="65"/>
      <c r="H553" s="65"/>
      <c r="I553" s="65"/>
      <c r="J553" s="216"/>
      <c r="K553" s="217"/>
      <c r="L553" s="217"/>
    </row>
    <row r="554" spans="1:12" s="58" customFormat="1">
      <c r="A554" s="51"/>
      <c r="B554" s="51"/>
      <c r="C554" s="51"/>
      <c r="D554" s="51"/>
      <c r="E554" s="64"/>
      <c r="F554" s="65"/>
      <c r="G554" s="65"/>
      <c r="H554" s="65"/>
      <c r="I554" s="65"/>
      <c r="J554" s="216"/>
      <c r="K554" s="217"/>
      <c r="L554" s="217"/>
    </row>
    <row r="555" spans="1:12" s="58" customFormat="1">
      <c r="A555" s="51"/>
      <c r="B555" s="51"/>
      <c r="C555" s="51"/>
      <c r="D555" s="51"/>
      <c r="E555" s="64"/>
      <c r="F555" s="65"/>
      <c r="G555" s="65"/>
      <c r="H555" s="65"/>
      <c r="I555" s="65"/>
      <c r="J555" s="216"/>
      <c r="K555" s="217"/>
      <c r="L555" s="217"/>
    </row>
    <row r="556" spans="1:12" s="58" customFormat="1">
      <c r="A556" s="51"/>
      <c r="B556" s="51"/>
      <c r="C556" s="51"/>
      <c r="D556" s="51"/>
      <c r="E556" s="64"/>
      <c r="F556" s="65"/>
      <c r="G556" s="65"/>
      <c r="H556" s="65"/>
      <c r="I556" s="65"/>
      <c r="J556" s="216"/>
      <c r="K556" s="217"/>
      <c r="L556" s="217"/>
    </row>
    <row r="557" spans="1:12" s="58" customFormat="1">
      <c r="A557" s="51"/>
      <c r="B557" s="51"/>
      <c r="C557" s="51"/>
      <c r="D557" s="51"/>
      <c r="E557" s="64"/>
      <c r="F557" s="65"/>
      <c r="G557" s="65"/>
      <c r="H557" s="65"/>
      <c r="I557" s="65"/>
      <c r="J557" s="216"/>
      <c r="K557" s="217"/>
      <c r="L557" s="217"/>
    </row>
    <row r="558" spans="1:12" s="58" customFormat="1">
      <c r="A558" s="51"/>
      <c r="B558" s="51"/>
      <c r="C558" s="51"/>
      <c r="D558" s="51"/>
      <c r="E558" s="64"/>
      <c r="F558" s="65"/>
      <c r="G558" s="65"/>
      <c r="H558" s="65"/>
      <c r="I558" s="65"/>
      <c r="J558" s="216"/>
      <c r="K558" s="217"/>
      <c r="L558" s="217"/>
    </row>
    <row r="559" spans="1:12" s="58" customFormat="1">
      <c r="A559" s="51"/>
      <c r="B559" s="51"/>
      <c r="C559" s="51"/>
      <c r="D559" s="51"/>
      <c r="E559" s="64"/>
      <c r="F559" s="65"/>
      <c r="G559" s="65"/>
      <c r="H559" s="65"/>
      <c r="I559" s="65"/>
      <c r="J559" s="216"/>
      <c r="K559" s="217"/>
      <c r="L559" s="217"/>
    </row>
    <row r="560" spans="1:12" s="58" customFormat="1">
      <c r="A560" s="51"/>
      <c r="B560" s="51"/>
      <c r="C560" s="51"/>
      <c r="D560" s="51"/>
      <c r="E560" s="64"/>
      <c r="F560" s="65"/>
      <c r="G560" s="65"/>
      <c r="H560" s="65"/>
      <c r="I560" s="65"/>
      <c r="J560" s="216"/>
      <c r="K560" s="217"/>
      <c r="L560" s="217"/>
    </row>
    <row r="561" spans="1:12" s="58" customFormat="1">
      <c r="A561" s="51"/>
      <c r="B561" s="51"/>
      <c r="C561" s="51"/>
      <c r="D561" s="51"/>
      <c r="E561" s="64"/>
      <c r="F561" s="65"/>
      <c r="G561" s="65"/>
      <c r="H561" s="65"/>
      <c r="I561" s="65"/>
      <c r="J561" s="216"/>
      <c r="K561" s="217"/>
      <c r="L561" s="217"/>
    </row>
    <row r="562" spans="1:12" s="58" customFormat="1">
      <c r="A562" s="51"/>
      <c r="B562" s="51"/>
      <c r="C562" s="51"/>
      <c r="D562" s="51"/>
      <c r="E562" s="64"/>
      <c r="F562" s="65"/>
      <c r="G562" s="65"/>
      <c r="H562" s="65"/>
      <c r="I562" s="65"/>
      <c r="J562" s="216"/>
      <c r="K562" s="217"/>
      <c r="L562" s="217"/>
    </row>
    <row r="563" spans="1:12" s="58" customFormat="1">
      <c r="A563" s="51"/>
      <c r="B563" s="51"/>
      <c r="C563" s="51"/>
      <c r="D563" s="51"/>
      <c r="E563" s="64"/>
      <c r="F563" s="65"/>
      <c r="G563" s="65"/>
      <c r="H563" s="65"/>
      <c r="I563" s="65"/>
      <c r="J563" s="216"/>
      <c r="K563" s="217"/>
      <c r="L563" s="217"/>
    </row>
    <row r="564" spans="1:12" s="58" customFormat="1">
      <c r="A564" s="51"/>
      <c r="B564" s="51"/>
      <c r="C564" s="51"/>
      <c r="D564" s="51"/>
      <c r="E564" s="64"/>
      <c r="F564" s="65"/>
      <c r="G564" s="65"/>
      <c r="H564" s="65"/>
      <c r="I564" s="65"/>
      <c r="J564" s="216"/>
      <c r="K564" s="217"/>
      <c r="L564" s="217"/>
    </row>
    <row r="565" spans="1:12" s="58" customFormat="1">
      <c r="A565" s="51"/>
      <c r="B565" s="51"/>
      <c r="C565" s="51"/>
      <c r="D565" s="51"/>
      <c r="E565" s="64"/>
      <c r="F565" s="65"/>
      <c r="G565" s="65"/>
      <c r="H565" s="65"/>
      <c r="I565" s="65"/>
      <c r="J565" s="216"/>
      <c r="K565" s="217"/>
      <c r="L565" s="217"/>
    </row>
    <row r="566" spans="1:12" s="58" customFormat="1">
      <c r="A566" s="51"/>
      <c r="B566" s="51"/>
      <c r="C566" s="51"/>
      <c r="D566" s="51"/>
      <c r="E566" s="64"/>
      <c r="F566" s="65"/>
      <c r="G566" s="65"/>
      <c r="H566" s="65"/>
      <c r="I566" s="65"/>
      <c r="J566" s="216"/>
      <c r="K566" s="217"/>
      <c r="L566" s="217"/>
    </row>
    <row r="567" spans="1:12" s="58" customFormat="1">
      <c r="A567" s="51"/>
      <c r="B567" s="51"/>
      <c r="C567" s="51"/>
      <c r="D567" s="51"/>
      <c r="E567" s="64"/>
      <c r="F567" s="65"/>
      <c r="G567" s="65"/>
      <c r="H567" s="65"/>
      <c r="I567" s="65"/>
      <c r="J567" s="216"/>
      <c r="K567" s="217"/>
      <c r="L567" s="217"/>
    </row>
    <row r="568" spans="1:12" s="58" customFormat="1">
      <c r="A568" s="51"/>
      <c r="B568" s="51"/>
      <c r="C568" s="51"/>
      <c r="D568" s="51"/>
      <c r="E568" s="64"/>
      <c r="F568" s="65"/>
      <c r="G568" s="65"/>
      <c r="H568" s="65"/>
      <c r="I568" s="65"/>
      <c r="J568" s="216"/>
      <c r="K568" s="217"/>
      <c r="L568" s="217"/>
    </row>
    <row r="569" spans="1:12" s="58" customFormat="1">
      <c r="A569" s="51"/>
      <c r="B569" s="51"/>
      <c r="C569" s="51"/>
      <c r="D569" s="51"/>
      <c r="E569" s="64"/>
      <c r="F569" s="65"/>
      <c r="G569" s="65"/>
      <c r="H569" s="65"/>
      <c r="I569" s="65"/>
      <c r="J569" s="216"/>
      <c r="K569" s="217"/>
      <c r="L569" s="217"/>
    </row>
    <row r="570" spans="1:12" s="58" customFormat="1">
      <c r="A570" s="51"/>
      <c r="B570" s="51"/>
      <c r="C570" s="51"/>
      <c r="D570" s="51"/>
      <c r="E570" s="64"/>
      <c r="F570" s="65"/>
      <c r="G570" s="65"/>
      <c r="H570" s="65"/>
      <c r="I570" s="65"/>
      <c r="J570" s="216"/>
      <c r="K570" s="217"/>
      <c r="L570" s="217"/>
    </row>
    <row r="571" spans="1:12" s="58" customFormat="1">
      <c r="A571" s="51"/>
      <c r="B571" s="51"/>
      <c r="C571" s="51"/>
      <c r="D571" s="51"/>
      <c r="E571" s="64"/>
      <c r="F571" s="65"/>
      <c r="G571" s="65"/>
      <c r="H571" s="65"/>
      <c r="I571" s="65"/>
      <c r="J571" s="216"/>
      <c r="K571" s="217"/>
      <c r="L571" s="217"/>
    </row>
    <row r="572" spans="1:12" s="58" customFormat="1">
      <c r="A572" s="51"/>
      <c r="B572" s="51"/>
      <c r="C572" s="51"/>
      <c r="D572" s="51"/>
      <c r="E572" s="64"/>
      <c r="F572" s="65"/>
      <c r="G572" s="65"/>
      <c r="H572" s="65"/>
      <c r="I572" s="65"/>
      <c r="J572" s="216"/>
      <c r="K572" s="217"/>
      <c r="L572" s="217"/>
    </row>
    <row r="573" spans="1:12" s="58" customFormat="1">
      <c r="A573" s="51"/>
      <c r="B573" s="51"/>
      <c r="C573" s="51"/>
      <c r="D573" s="51"/>
      <c r="E573" s="64"/>
      <c r="F573" s="65"/>
      <c r="G573" s="65"/>
      <c r="H573" s="65"/>
      <c r="I573" s="65"/>
      <c r="J573" s="216"/>
      <c r="K573" s="217"/>
      <c r="L573" s="217"/>
    </row>
    <row r="574" spans="1:12" s="58" customFormat="1">
      <c r="A574" s="51"/>
      <c r="B574" s="51"/>
      <c r="C574" s="51"/>
      <c r="D574" s="51"/>
      <c r="E574" s="64"/>
      <c r="F574" s="65"/>
      <c r="G574" s="65"/>
      <c r="H574" s="65"/>
      <c r="I574" s="65"/>
      <c r="J574" s="216"/>
      <c r="K574" s="217"/>
      <c r="L574" s="217"/>
    </row>
    <row r="575" spans="1:12" s="58" customFormat="1">
      <c r="A575" s="51"/>
      <c r="B575" s="51"/>
      <c r="C575" s="51"/>
      <c r="D575" s="51"/>
      <c r="E575" s="64"/>
      <c r="F575" s="65"/>
      <c r="G575" s="65"/>
      <c r="H575" s="65"/>
      <c r="I575" s="65"/>
      <c r="J575" s="216"/>
      <c r="K575" s="217"/>
      <c r="L575" s="217"/>
    </row>
    <row r="576" spans="1:12" s="58" customFormat="1">
      <c r="A576" s="51"/>
      <c r="B576" s="51"/>
      <c r="C576" s="51"/>
      <c r="D576" s="51"/>
      <c r="E576" s="64"/>
      <c r="F576" s="65"/>
      <c r="G576" s="65"/>
      <c r="H576" s="65"/>
      <c r="I576" s="65"/>
      <c r="J576" s="216"/>
      <c r="K576" s="217"/>
      <c r="L576" s="217"/>
    </row>
    <row r="577" spans="1:12" s="58" customFormat="1">
      <c r="A577" s="51"/>
      <c r="B577" s="51"/>
      <c r="C577" s="51"/>
      <c r="D577" s="51"/>
      <c r="E577" s="64"/>
      <c r="F577" s="65"/>
      <c r="G577" s="65"/>
      <c r="H577" s="65"/>
      <c r="I577" s="65"/>
      <c r="J577" s="216"/>
      <c r="K577" s="217"/>
      <c r="L577" s="217"/>
    </row>
    <row r="578" spans="1:12" s="58" customFormat="1">
      <c r="A578" s="51"/>
      <c r="B578" s="51"/>
      <c r="C578" s="51"/>
      <c r="D578" s="51"/>
      <c r="E578" s="64"/>
      <c r="F578" s="65"/>
      <c r="G578" s="65"/>
      <c r="H578" s="65"/>
      <c r="I578" s="65"/>
      <c r="J578" s="216"/>
      <c r="K578" s="217"/>
      <c r="L578" s="217"/>
    </row>
    <row r="579" spans="1:12" s="58" customFormat="1">
      <c r="A579" s="51"/>
      <c r="B579" s="51"/>
      <c r="C579" s="51"/>
      <c r="D579" s="51"/>
      <c r="E579" s="64"/>
      <c r="F579" s="65"/>
      <c r="G579" s="65"/>
      <c r="H579" s="65"/>
      <c r="I579" s="65"/>
      <c r="J579" s="216"/>
      <c r="K579" s="217"/>
      <c r="L579" s="217"/>
    </row>
    <row r="580" spans="1:12" s="58" customFormat="1">
      <c r="A580" s="51"/>
      <c r="B580" s="51"/>
      <c r="C580" s="51"/>
      <c r="D580" s="51"/>
      <c r="E580" s="64"/>
      <c r="F580" s="65"/>
      <c r="G580" s="65"/>
      <c r="H580" s="65"/>
      <c r="I580" s="65"/>
      <c r="J580" s="216"/>
      <c r="K580" s="217"/>
      <c r="L580" s="217"/>
    </row>
    <row r="581" spans="1:12" s="58" customFormat="1">
      <c r="A581" s="51"/>
      <c r="B581" s="51"/>
      <c r="C581" s="51"/>
      <c r="D581" s="51"/>
      <c r="E581" s="64"/>
      <c r="F581" s="65"/>
      <c r="G581" s="65"/>
      <c r="H581" s="65"/>
      <c r="I581" s="65"/>
      <c r="J581" s="216"/>
      <c r="K581" s="217"/>
      <c r="L581" s="217"/>
    </row>
    <row r="582" spans="1:12" s="58" customFormat="1">
      <c r="A582" s="51"/>
      <c r="B582" s="51"/>
      <c r="C582" s="51"/>
      <c r="D582" s="51"/>
      <c r="E582" s="64"/>
      <c r="F582" s="65"/>
      <c r="G582" s="65"/>
      <c r="H582" s="65"/>
      <c r="I582" s="65"/>
      <c r="J582" s="216"/>
      <c r="K582" s="217"/>
      <c r="L582" s="217"/>
    </row>
    <row r="583" spans="1:12" s="58" customFormat="1">
      <c r="A583" s="51"/>
      <c r="B583" s="51"/>
      <c r="C583" s="51"/>
      <c r="D583" s="51"/>
      <c r="E583" s="64"/>
      <c r="F583" s="65"/>
      <c r="G583" s="65"/>
      <c r="H583" s="65"/>
      <c r="I583" s="65"/>
      <c r="J583" s="216"/>
      <c r="K583" s="217"/>
      <c r="L583" s="217"/>
    </row>
    <row r="584" spans="1:12" s="58" customFormat="1">
      <c r="A584" s="51"/>
      <c r="B584" s="51"/>
      <c r="C584" s="51"/>
      <c r="D584" s="51"/>
      <c r="E584" s="64"/>
      <c r="F584" s="65"/>
      <c r="G584" s="65"/>
      <c r="H584" s="65"/>
      <c r="I584" s="65"/>
      <c r="J584" s="216"/>
      <c r="K584" s="217"/>
      <c r="L584" s="217"/>
    </row>
    <row r="585" spans="1:12" s="58" customFormat="1">
      <c r="A585" s="51"/>
      <c r="B585" s="51"/>
      <c r="C585" s="51"/>
      <c r="D585" s="51"/>
      <c r="E585" s="64"/>
      <c r="F585" s="65"/>
      <c r="G585" s="65"/>
      <c r="H585" s="65"/>
      <c r="I585" s="65"/>
      <c r="J585" s="216"/>
      <c r="K585" s="217"/>
      <c r="L585" s="217"/>
    </row>
    <row r="586" spans="1:12" s="58" customFormat="1">
      <c r="A586" s="51"/>
      <c r="B586" s="51"/>
      <c r="C586" s="51"/>
      <c r="D586" s="51"/>
      <c r="E586" s="64"/>
      <c r="F586" s="65"/>
      <c r="G586" s="65"/>
      <c r="H586" s="65"/>
      <c r="I586" s="65"/>
      <c r="J586" s="216"/>
      <c r="K586" s="217"/>
      <c r="L586" s="217"/>
    </row>
    <row r="587" spans="1:12" s="58" customFormat="1">
      <c r="A587" s="51"/>
      <c r="B587" s="51"/>
      <c r="C587" s="51"/>
      <c r="D587" s="51"/>
      <c r="E587" s="64"/>
      <c r="F587" s="65"/>
      <c r="G587" s="65"/>
      <c r="H587" s="65"/>
      <c r="I587" s="65"/>
      <c r="J587" s="216"/>
      <c r="K587" s="217"/>
      <c r="L587" s="217"/>
    </row>
    <row r="588" spans="1:12" s="58" customFormat="1">
      <c r="A588" s="51"/>
      <c r="B588" s="51"/>
      <c r="C588" s="51"/>
      <c r="D588" s="51"/>
      <c r="E588" s="64"/>
      <c r="F588" s="65"/>
      <c r="G588" s="65"/>
      <c r="H588" s="65"/>
      <c r="I588" s="65"/>
      <c r="J588" s="216"/>
      <c r="K588" s="217"/>
      <c r="L588" s="217"/>
    </row>
    <row r="589" spans="1:12" s="58" customFormat="1">
      <c r="A589" s="51"/>
      <c r="B589" s="51"/>
      <c r="C589" s="51"/>
      <c r="D589" s="51"/>
      <c r="E589" s="64"/>
      <c r="F589" s="65"/>
      <c r="G589" s="65"/>
      <c r="H589" s="65"/>
      <c r="I589" s="65"/>
      <c r="J589" s="216"/>
      <c r="K589" s="217"/>
      <c r="L589" s="217"/>
    </row>
    <row r="590" spans="1:12" s="58" customFormat="1">
      <c r="A590" s="51"/>
      <c r="B590" s="51"/>
      <c r="C590" s="51"/>
      <c r="D590" s="51"/>
      <c r="E590" s="64"/>
      <c r="F590" s="65"/>
      <c r="G590" s="65"/>
      <c r="H590" s="65"/>
      <c r="I590" s="65"/>
      <c r="J590" s="216"/>
      <c r="K590" s="217"/>
      <c r="L590" s="217"/>
    </row>
    <row r="591" spans="1:12" s="58" customFormat="1">
      <c r="A591" s="51"/>
      <c r="B591" s="51"/>
      <c r="C591" s="51"/>
      <c r="D591" s="51"/>
      <c r="E591" s="64"/>
      <c r="F591" s="65"/>
      <c r="G591" s="65"/>
      <c r="H591" s="65"/>
      <c r="I591" s="65"/>
      <c r="J591" s="216"/>
      <c r="K591" s="217"/>
      <c r="L591" s="217"/>
    </row>
    <row r="592" spans="1:12" s="58" customFormat="1">
      <c r="A592" s="51"/>
      <c r="B592" s="51"/>
      <c r="C592" s="51"/>
      <c r="D592" s="51"/>
      <c r="E592" s="64"/>
      <c r="F592" s="65"/>
      <c r="G592" s="65"/>
      <c r="H592" s="65"/>
      <c r="I592" s="65"/>
      <c r="J592" s="216"/>
      <c r="K592" s="217"/>
      <c r="L592" s="217"/>
    </row>
    <row r="593" spans="1:14" s="58" customFormat="1">
      <c r="A593" s="51"/>
      <c r="B593" s="51"/>
      <c r="C593" s="51"/>
      <c r="D593" s="51"/>
      <c r="E593" s="64"/>
      <c r="F593" s="65"/>
      <c r="G593" s="65"/>
      <c r="H593" s="65"/>
      <c r="I593" s="65"/>
      <c r="J593" s="216"/>
      <c r="K593" s="217"/>
      <c r="L593" s="217"/>
    </row>
    <row r="594" spans="1:14" s="58" customFormat="1">
      <c r="A594" s="51"/>
      <c r="B594" s="51"/>
      <c r="C594" s="51"/>
      <c r="D594" s="51"/>
      <c r="E594" s="64"/>
      <c r="F594" s="65"/>
      <c r="G594" s="65"/>
      <c r="H594" s="65"/>
      <c r="I594" s="65"/>
      <c r="J594" s="216"/>
      <c r="K594" s="217"/>
      <c r="L594" s="217"/>
    </row>
    <row r="595" spans="1:14" s="58" customFormat="1">
      <c r="A595" s="51"/>
      <c r="B595" s="51"/>
      <c r="C595" s="51"/>
      <c r="D595" s="51"/>
      <c r="E595" s="64"/>
      <c r="F595" s="65"/>
      <c r="G595" s="65"/>
      <c r="H595" s="65"/>
      <c r="I595" s="65"/>
      <c r="J595" s="216"/>
      <c r="K595" s="217"/>
      <c r="L595" s="217"/>
    </row>
    <row r="596" spans="1:14" s="58" customFormat="1">
      <c r="A596" s="51"/>
      <c r="B596" s="51"/>
      <c r="C596" s="51"/>
      <c r="D596" s="51"/>
      <c r="E596" s="64"/>
      <c r="F596" s="65"/>
      <c r="G596" s="65"/>
      <c r="H596" s="65"/>
      <c r="I596" s="65"/>
      <c r="J596" s="216"/>
      <c r="K596" s="217"/>
      <c r="L596" s="217"/>
    </row>
    <row r="597" spans="1:14" s="58" customFormat="1">
      <c r="A597" s="51"/>
      <c r="B597" s="51"/>
      <c r="C597" s="51"/>
      <c r="D597" s="51"/>
      <c r="E597" s="64"/>
      <c r="F597" s="65"/>
      <c r="G597" s="65"/>
      <c r="H597" s="65"/>
      <c r="I597" s="65"/>
      <c r="J597" s="216"/>
      <c r="K597" s="217"/>
      <c r="L597" s="217"/>
    </row>
    <row r="598" spans="1:14" s="58" customFormat="1">
      <c r="A598" s="51"/>
      <c r="B598" s="51"/>
      <c r="C598" s="51"/>
      <c r="D598" s="51"/>
      <c r="E598" s="64"/>
      <c r="F598" s="65"/>
      <c r="G598" s="65"/>
      <c r="H598" s="65"/>
      <c r="I598" s="65"/>
      <c r="J598" s="216"/>
      <c r="K598" s="217"/>
      <c r="L598" s="217"/>
    </row>
    <row r="599" spans="1:14" s="58" customFormat="1">
      <c r="A599" s="51"/>
      <c r="B599" s="51"/>
      <c r="C599" s="51"/>
      <c r="D599" s="51"/>
      <c r="E599" s="64"/>
      <c r="F599" s="65"/>
      <c r="G599" s="65"/>
      <c r="H599" s="65"/>
      <c r="I599" s="65"/>
      <c r="J599" s="216"/>
      <c r="K599" s="217"/>
      <c r="L599" s="217"/>
    </row>
    <row r="600" spans="1:14" s="58" customFormat="1">
      <c r="A600" s="51"/>
      <c r="B600" s="51"/>
      <c r="C600" s="51"/>
      <c r="D600" s="51"/>
      <c r="E600" s="64"/>
      <c r="F600" s="65"/>
      <c r="G600" s="65"/>
      <c r="H600" s="65"/>
      <c r="I600" s="65"/>
      <c r="J600" s="216"/>
      <c r="K600" s="217"/>
      <c r="L600" s="217"/>
    </row>
    <row r="601" spans="1:14" s="58" customFormat="1">
      <c r="A601" s="51"/>
      <c r="B601" s="51"/>
      <c r="C601" s="51"/>
      <c r="D601" s="51"/>
      <c r="E601" s="64"/>
      <c r="F601" s="65"/>
      <c r="G601" s="65"/>
      <c r="H601" s="65"/>
      <c r="I601" s="65"/>
      <c r="J601" s="216"/>
      <c r="K601" s="217"/>
      <c r="L601" s="217"/>
    </row>
    <row r="602" spans="1:14" s="58" customFormat="1">
      <c r="A602" s="51"/>
      <c r="B602" s="67"/>
      <c r="C602" s="67"/>
      <c r="D602" s="67"/>
      <c r="E602" s="64"/>
      <c r="F602" s="68"/>
      <c r="G602" s="68"/>
      <c r="H602" s="68"/>
      <c r="I602" s="68"/>
      <c r="J602" s="216"/>
      <c r="K602" s="218"/>
      <c r="L602" s="218"/>
      <c r="M602" s="66"/>
      <c r="N602" s="66"/>
    </row>
    <row r="603" spans="1:14" s="58" customFormat="1">
      <c r="A603" s="51"/>
      <c r="B603" s="67"/>
      <c r="C603" s="67"/>
      <c r="D603" s="67"/>
      <c r="E603" s="64"/>
      <c r="F603" s="68"/>
      <c r="G603" s="68"/>
      <c r="H603" s="68"/>
      <c r="I603" s="68"/>
      <c r="J603" s="216"/>
      <c r="K603" s="218"/>
      <c r="L603" s="218"/>
      <c r="M603" s="66"/>
      <c r="N603" s="66"/>
    </row>
    <row r="604" spans="1:14" s="58" customFormat="1">
      <c r="A604" s="51"/>
      <c r="B604" s="67"/>
      <c r="C604" s="67"/>
      <c r="D604" s="67"/>
      <c r="E604" s="64"/>
      <c r="F604" s="68"/>
      <c r="G604" s="68"/>
      <c r="H604" s="68"/>
      <c r="I604" s="68"/>
      <c r="J604" s="216"/>
      <c r="K604" s="218"/>
      <c r="L604" s="218"/>
      <c r="M604" s="66"/>
      <c r="N604" s="66"/>
    </row>
    <row r="605" spans="1:14" s="58" customFormat="1">
      <c r="A605" s="51"/>
      <c r="B605" s="67"/>
      <c r="C605" s="67"/>
      <c r="D605" s="67"/>
      <c r="E605" s="64"/>
      <c r="F605" s="68"/>
      <c r="G605" s="68"/>
      <c r="H605" s="68"/>
      <c r="I605" s="68"/>
      <c r="J605" s="216"/>
      <c r="K605" s="218"/>
      <c r="L605" s="218"/>
      <c r="M605" s="66"/>
      <c r="N605" s="66"/>
    </row>
    <row r="606" spans="1:14" s="58" customFormat="1">
      <c r="A606" s="51"/>
      <c r="B606" s="67"/>
      <c r="C606" s="67"/>
      <c r="D606" s="67"/>
      <c r="E606" s="64"/>
      <c r="F606" s="68"/>
      <c r="G606" s="68"/>
      <c r="H606" s="68"/>
      <c r="I606" s="68"/>
      <c r="J606" s="216"/>
      <c r="K606" s="218"/>
      <c r="L606" s="218"/>
      <c r="M606" s="66"/>
      <c r="N606" s="66"/>
    </row>
    <row r="607" spans="1:14" s="58" customFormat="1">
      <c r="A607" s="51"/>
      <c r="B607" s="67"/>
      <c r="C607" s="67"/>
      <c r="D607" s="67"/>
      <c r="E607" s="64"/>
      <c r="F607" s="68"/>
      <c r="G607" s="68"/>
      <c r="H607" s="68"/>
      <c r="I607" s="68"/>
      <c r="J607" s="216"/>
      <c r="K607" s="218"/>
      <c r="L607" s="218"/>
      <c r="M607" s="66"/>
      <c r="N607" s="66"/>
    </row>
    <row r="608" spans="1:14" s="58" customFormat="1">
      <c r="A608" s="51"/>
      <c r="B608" s="67"/>
      <c r="C608" s="67"/>
      <c r="D608" s="67"/>
      <c r="E608" s="64"/>
      <c r="F608" s="68"/>
      <c r="G608" s="68"/>
      <c r="H608" s="68"/>
      <c r="I608" s="68"/>
      <c r="J608" s="216"/>
      <c r="K608" s="218"/>
      <c r="L608" s="218"/>
      <c r="M608" s="66"/>
      <c r="N608" s="66"/>
    </row>
    <row r="609" spans="1:14" s="58" customFormat="1">
      <c r="A609" s="51"/>
      <c r="B609" s="67"/>
      <c r="C609" s="67"/>
      <c r="D609" s="67"/>
      <c r="E609" s="64"/>
      <c r="F609" s="68"/>
      <c r="G609" s="68"/>
      <c r="H609" s="68"/>
      <c r="I609" s="68"/>
      <c r="J609" s="216"/>
      <c r="K609" s="218"/>
      <c r="L609" s="218"/>
      <c r="M609" s="66"/>
      <c r="N609" s="66"/>
    </row>
    <row r="610" spans="1:14" s="58" customFormat="1">
      <c r="A610" s="51"/>
      <c r="B610" s="67"/>
      <c r="C610" s="67"/>
      <c r="D610" s="67"/>
      <c r="E610" s="64"/>
      <c r="F610" s="68"/>
      <c r="G610" s="68"/>
      <c r="H610" s="68"/>
      <c r="I610" s="68"/>
      <c r="J610" s="216"/>
      <c r="K610" s="218"/>
      <c r="L610" s="218"/>
      <c r="M610" s="66"/>
      <c r="N610" s="66"/>
    </row>
    <row r="611" spans="1:14" s="58" customFormat="1">
      <c r="A611" s="51"/>
      <c r="B611" s="67"/>
      <c r="C611" s="67"/>
      <c r="D611" s="67"/>
      <c r="E611" s="64"/>
      <c r="F611" s="68"/>
      <c r="G611" s="68"/>
      <c r="H611" s="68"/>
      <c r="I611" s="68"/>
      <c r="J611" s="216"/>
      <c r="K611" s="218"/>
      <c r="L611" s="218"/>
      <c r="M611" s="66"/>
      <c r="N611" s="66"/>
    </row>
    <row r="612" spans="1:14" s="58" customFormat="1">
      <c r="A612" s="51"/>
      <c r="B612" s="67"/>
      <c r="C612" s="67"/>
      <c r="D612" s="67"/>
      <c r="E612" s="64"/>
      <c r="F612" s="68"/>
      <c r="G612" s="68"/>
      <c r="H612" s="68"/>
      <c r="I612" s="68"/>
      <c r="J612" s="216"/>
      <c r="K612" s="218"/>
      <c r="L612" s="218"/>
      <c r="M612" s="66"/>
      <c r="N612" s="66"/>
    </row>
    <row r="613" spans="1:14" s="58" customFormat="1">
      <c r="A613" s="51"/>
      <c r="B613" s="67"/>
      <c r="C613" s="67"/>
      <c r="D613" s="67"/>
      <c r="E613" s="64"/>
      <c r="F613" s="68"/>
      <c r="G613" s="68"/>
      <c r="H613" s="68"/>
      <c r="I613" s="68"/>
      <c r="J613" s="216"/>
      <c r="K613" s="218"/>
      <c r="L613" s="218"/>
      <c r="M613" s="66"/>
      <c r="N613" s="66"/>
    </row>
    <row r="614" spans="1:14" s="58" customFormat="1">
      <c r="A614" s="51"/>
      <c r="B614" s="67"/>
      <c r="C614" s="67"/>
      <c r="D614" s="67"/>
      <c r="E614" s="64"/>
      <c r="F614" s="68"/>
      <c r="G614" s="68"/>
      <c r="H614" s="68"/>
      <c r="I614" s="68"/>
      <c r="J614" s="216"/>
      <c r="K614" s="218"/>
      <c r="L614" s="218"/>
      <c r="M614" s="66"/>
      <c r="N614" s="66"/>
    </row>
    <row r="615" spans="1:14" s="58" customFormat="1">
      <c r="A615" s="51"/>
      <c r="B615" s="67"/>
      <c r="C615" s="67"/>
      <c r="D615" s="67"/>
      <c r="E615" s="64"/>
      <c r="F615" s="68"/>
      <c r="G615" s="68"/>
      <c r="H615" s="68"/>
      <c r="I615" s="68"/>
      <c r="J615" s="216"/>
      <c r="K615" s="218"/>
      <c r="L615" s="218"/>
      <c r="M615" s="66"/>
      <c r="N615" s="66"/>
    </row>
    <row r="616" spans="1:14" s="58" customFormat="1">
      <c r="A616" s="51"/>
      <c r="B616" s="67"/>
      <c r="C616" s="67"/>
      <c r="D616" s="67"/>
      <c r="E616" s="64"/>
      <c r="F616" s="68"/>
      <c r="G616" s="68"/>
      <c r="H616" s="68"/>
      <c r="I616" s="68"/>
      <c r="J616" s="216"/>
      <c r="K616" s="218"/>
      <c r="L616" s="218"/>
      <c r="M616" s="66"/>
      <c r="N616" s="66"/>
    </row>
    <row r="617" spans="1:14" s="58" customFormat="1">
      <c r="A617" s="51"/>
      <c r="B617" s="67"/>
      <c r="C617" s="67"/>
      <c r="D617" s="67"/>
      <c r="E617" s="64"/>
      <c r="F617" s="68"/>
      <c r="G617" s="68"/>
      <c r="H617" s="68"/>
      <c r="I617" s="68"/>
      <c r="J617" s="216"/>
      <c r="K617" s="218"/>
      <c r="L617" s="218"/>
      <c r="M617" s="66"/>
      <c r="N617" s="66"/>
    </row>
    <row r="618" spans="1:14" s="58" customFormat="1">
      <c r="A618" s="51"/>
      <c r="B618" s="67"/>
      <c r="C618" s="67"/>
      <c r="D618" s="67"/>
      <c r="E618" s="64"/>
      <c r="F618" s="68"/>
      <c r="G618" s="68"/>
      <c r="H618" s="68"/>
      <c r="I618" s="68"/>
      <c r="J618" s="216"/>
      <c r="K618" s="218"/>
      <c r="L618" s="218"/>
      <c r="M618" s="66"/>
      <c r="N618" s="66"/>
    </row>
    <row r="619" spans="1:14" s="58" customFormat="1">
      <c r="A619" s="51"/>
      <c r="B619" s="67"/>
      <c r="C619" s="67"/>
      <c r="D619" s="67"/>
      <c r="E619" s="64"/>
      <c r="F619" s="68"/>
      <c r="G619" s="68"/>
      <c r="H619" s="68"/>
      <c r="I619" s="68"/>
      <c r="J619" s="216"/>
      <c r="K619" s="218"/>
      <c r="L619" s="218"/>
      <c r="M619" s="66"/>
      <c r="N619" s="66"/>
    </row>
    <row r="620" spans="1:14" s="58" customFormat="1">
      <c r="A620" s="51"/>
      <c r="B620" s="67"/>
      <c r="C620" s="67"/>
      <c r="D620" s="67"/>
      <c r="E620" s="64"/>
      <c r="F620" s="68"/>
      <c r="G620" s="68"/>
      <c r="H620" s="68"/>
      <c r="I620" s="68"/>
      <c r="J620" s="216"/>
      <c r="K620" s="218"/>
      <c r="L620" s="218"/>
      <c r="M620" s="66"/>
      <c r="N620" s="66"/>
    </row>
    <row r="621" spans="1:14" s="58" customFormat="1">
      <c r="A621" s="51"/>
      <c r="B621" s="67"/>
      <c r="C621" s="67"/>
      <c r="D621" s="67"/>
      <c r="E621" s="64"/>
      <c r="F621" s="68"/>
      <c r="G621" s="68"/>
      <c r="H621" s="68"/>
      <c r="I621" s="68"/>
      <c r="J621" s="216"/>
      <c r="K621" s="218"/>
      <c r="L621" s="218"/>
      <c r="M621" s="66"/>
      <c r="N621" s="66"/>
    </row>
    <row r="622" spans="1:14" s="58" customFormat="1">
      <c r="A622" s="51"/>
      <c r="B622" s="67"/>
      <c r="C622" s="67"/>
      <c r="D622" s="67"/>
      <c r="E622" s="64"/>
      <c r="F622" s="68"/>
      <c r="G622" s="68"/>
      <c r="H622" s="68"/>
      <c r="I622" s="68"/>
      <c r="J622" s="216"/>
      <c r="K622" s="218"/>
      <c r="L622" s="218"/>
      <c r="M622" s="66"/>
      <c r="N622" s="66"/>
    </row>
    <row r="623" spans="1:14" s="58" customFormat="1">
      <c r="A623" s="51"/>
      <c r="B623" s="67"/>
      <c r="C623" s="67"/>
      <c r="D623" s="67"/>
      <c r="E623" s="64"/>
      <c r="F623" s="68"/>
      <c r="G623" s="68"/>
      <c r="H623" s="68"/>
      <c r="I623" s="68"/>
      <c r="J623" s="216"/>
      <c r="K623" s="218"/>
      <c r="L623" s="218"/>
      <c r="M623" s="66"/>
      <c r="N623" s="66"/>
    </row>
    <row r="624" spans="1:14" s="58" customFormat="1">
      <c r="A624" s="51"/>
      <c r="B624" s="67"/>
      <c r="C624" s="67"/>
      <c r="D624" s="67"/>
      <c r="E624" s="64"/>
      <c r="F624" s="68"/>
      <c r="G624" s="68"/>
      <c r="H624" s="68"/>
      <c r="I624" s="68"/>
      <c r="J624" s="216"/>
      <c r="K624" s="218"/>
      <c r="L624" s="218"/>
      <c r="M624" s="66"/>
      <c r="N624" s="66"/>
    </row>
    <row r="625" spans="1:14" s="58" customFormat="1">
      <c r="A625" s="51"/>
      <c r="B625" s="67"/>
      <c r="C625" s="67"/>
      <c r="D625" s="67"/>
      <c r="E625" s="64"/>
      <c r="F625" s="68"/>
      <c r="G625" s="68"/>
      <c r="H625" s="68"/>
      <c r="I625" s="68"/>
      <c r="J625" s="216"/>
      <c r="K625" s="218"/>
      <c r="L625" s="218"/>
      <c r="M625" s="66"/>
      <c r="N625" s="66"/>
    </row>
    <row r="626" spans="1:14" s="58" customFormat="1">
      <c r="A626" s="51"/>
      <c r="B626" s="67"/>
      <c r="C626" s="67"/>
      <c r="D626" s="67"/>
      <c r="E626" s="64"/>
      <c r="F626" s="68"/>
      <c r="G626" s="68"/>
      <c r="H626" s="68"/>
      <c r="I626" s="68"/>
      <c r="J626" s="216"/>
      <c r="K626" s="218"/>
      <c r="L626" s="218"/>
      <c r="M626" s="66"/>
      <c r="N626" s="66"/>
    </row>
    <row r="627" spans="1:14" s="58" customFormat="1">
      <c r="A627" s="51"/>
      <c r="B627" s="67"/>
      <c r="C627" s="67"/>
      <c r="D627" s="67"/>
      <c r="E627" s="64"/>
      <c r="F627" s="68"/>
      <c r="G627" s="68"/>
      <c r="H627" s="68"/>
      <c r="I627" s="68"/>
      <c r="J627" s="216"/>
      <c r="K627" s="218"/>
      <c r="L627" s="218"/>
      <c r="M627" s="66"/>
      <c r="N627" s="66"/>
    </row>
    <row r="628" spans="1:14" s="58" customFormat="1">
      <c r="A628" s="51"/>
      <c r="B628" s="67"/>
      <c r="C628" s="67"/>
      <c r="D628" s="67"/>
      <c r="E628" s="64"/>
      <c r="F628" s="68"/>
      <c r="G628" s="68"/>
      <c r="H628" s="68"/>
      <c r="I628" s="68"/>
      <c r="J628" s="216"/>
      <c r="K628" s="218"/>
      <c r="L628" s="218"/>
      <c r="M628" s="66"/>
      <c r="N628" s="66"/>
    </row>
    <row r="629" spans="1:14" s="58" customFormat="1">
      <c r="A629" s="51"/>
      <c r="B629" s="67"/>
      <c r="C629" s="67"/>
      <c r="D629" s="67"/>
      <c r="E629" s="64"/>
      <c r="F629" s="68"/>
      <c r="G629" s="68"/>
      <c r="H629" s="68"/>
      <c r="I629" s="68"/>
      <c r="J629" s="216"/>
      <c r="K629" s="218"/>
      <c r="L629" s="218"/>
      <c r="M629" s="66"/>
      <c r="N629" s="66"/>
    </row>
    <row r="630" spans="1:14" s="58" customFormat="1">
      <c r="A630" s="51"/>
      <c r="B630" s="67"/>
      <c r="C630" s="67"/>
      <c r="D630" s="67"/>
      <c r="E630" s="64"/>
      <c r="F630" s="68"/>
      <c r="G630" s="68"/>
      <c r="H630" s="68"/>
      <c r="I630" s="68"/>
      <c r="J630" s="216"/>
      <c r="K630" s="218"/>
      <c r="L630" s="218"/>
      <c r="M630" s="66"/>
      <c r="N630" s="66"/>
    </row>
    <row r="631" spans="1:14" s="58" customFormat="1">
      <c r="A631" s="51"/>
      <c r="B631" s="67"/>
      <c r="C631" s="67"/>
      <c r="D631" s="67"/>
      <c r="E631" s="64"/>
      <c r="F631" s="68"/>
      <c r="G631" s="68"/>
      <c r="H631" s="68"/>
      <c r="I631" s="68"/>
      <c r="J631" s="216"/>
      <c r="K631" s="218"/>
      <c r="L631" s="218"/>
      <c r="M631" s="66"/>
      <c r="N631" s="66"/>
    </row>
    <row r="632" spans="1:14" s="58" customFormat="1">
      <c r="A632" s="51"/>
      <c r="B632" s="67"/>
      <c r="C632" s="67"/>
      <c r="D632" s="67"/>
      <c r="E632" s="64"/>
      <c r="F632" s="68"/>
      <c r="G632" s="68"/>
      <c r="H632" s="68"/>
      <c r="I632" s="68"/>
      <c r="J632" s="216"/>
      <c r="K632" s="218"/>
      <c r="L632" s="218"/>
      <c r="M632" s="66"/>
      <c r="N632" s="66"/>
    </row>
    <row r="633" spans="1:14" s="58" customFormat="1">
      <c r="A633" s="51"/>
      <c r="B633" s="67"/>
      <c r="C633" s="67"/>
      <c r="D633" s="67"/>
      <c r="E633" s="64"/>
      <c r="F633" s="68"/>
      <c r="G633" s="68"/>
      <c r="H633" s="68"/>
      <c r="I633" s="68"/>
      <c r="J633" s="216"/>
      <c r="K633" s="218"/>
      <c r="L633" s="218"/>
      <c r="M633" s="66"/>
      <c r="N633" s="66"/>
    </row>
    <row r="634" spans="1:14" s="58" customFormat="1">
      <c r="A634" s="51"/>
      <c r="B634" s="67"/>
      <c r="C634" s="67"/>
      <c r="D634" s="67"/>
      <c r="E634" s="64"/>
      <c r="F634" s="68"/>
      <c r="G634" s="68"/>
      <c r="H634" s="68"/>
      <c r="I634" s="68"/>
      <c r="J634" s="216"/>
      <c r="K634" s="218"/>
      <c r="L634" s="218"/>
      <c r="M634" s="66"/>
      <c r="N634" s="66"/>
    </row>
    <row r="635" spans="1:14" s="58" customFormat="1">
      <c r="A635" s="51"/>
      <c r="B635" s="67"/>
      <c r="C635" s="67"/>
      <c r="D635" s="67"/>
      <c r="E635" s="64"/>
      <c r="F635" s="68"/>
      <c r="G635" s="68"/>
      <c r="H635" s="68"/>
      <c r="I635" s="68"/>
      <c r="J635" s="216"/>
      <c r="K635" s="218"/>
      <c r="L635" s="218"/>
      <c r="M635" s="66"/>
      <c r="N635" s="66"/>
    </row>
    <row r="636" spans="1:14" s="58" customFormat="1">
      <c r="A636" s="51"/>
      <c r="B636" s="67"/>
      <c r="C636" s="67"/>
      <c r="D636" s="67"/>
      <c r="E636" s="64"/>
      <c r="F636" s="68"/>
      <c r="G636" s="68"/>
      <c r="H636" s="68"/>
      <c r="I636" s="68"/>
      <c r="J636" s="216"/>
      <c r="K636" s="218"/>
      <c r="L636" s="218"/>
      <c r="M636" s="66"/>
      <c r="N636" s="66"/>
    </row>
    <row r="637" spans="1:14" s="58" customFormat="1">
      <c r="A637" s="51"/>
      <c r="B637" s="67"/>
      <c r="C637" s="67"/>
      <c r="D637" s="67"/>
      <c r="E637" s="64"/>
      <c r="F637" s="68"/>
      <c r="G637" s="68"/>
      <c r="H637" s="68"/>
      <c r="I637" s="68"/>
      <c r="J637" s="216"/>
      <c r="K637" s="218"/>
      <c r="L637" s="218"/>
      <c r="M637" s="66"/>
      <c r="N637" s="66"/>
    </row>
    <row r="638" spans="1:14" s="58" customFormat="1">
      <c r="A638" s="51"/>
      <c r="B638" s="67"/>
      <c r="C638" s="67"/>
      <c r="D638" s="67"/>
      <c r="E638" s="64"/>
      <c r="F638" s="68"/>
      <c r="G638" s="68"/>
      <c r="H638" s="68"/>
      <c r="I638" s="68"/>
      <c r="J638" s="216"/>
      <c r="K638" s="218"/>
      <c r="L638" s="218"/>
      <c r="M638" s="66"/>
      <c r="N638" s="66"/>
    </row>
    <row r="639" spans="1:14" s="58" customFormat="1">
      <c r="A639" s="51"/>
      <c r="B639" s="67"/>
      <c r="C639" s="67"/>
      <c r="D639" s="67"/>
      <c r="E639" s="64"/>
      <c r="F639" s="68"/>
      <c r="G639" s="68"/>
      <c r="H639" s="68"/>
      <c r="I639" s="68"/>
      <c r="J639" s="216"/>
      <c r="K639" s="218"/>
      <c r="L639" s="218"/>
      <c r="M639" s="66"/>
      <c r="N639" s="66"/>
    </row>
    <row r="640" spans="1:14" s="58" customFormat="1">
      <c r="A640" s="51"/>
      <c r="B640" s="67"/>
      <c r="C640" s="67"/>
      <c r="D640" s="67"/>
      <c r="E640" s="64"/>
      <c r="F640" s="68"/>
      <c r="G640" s="68"/>
      <c r="H640" s="68"/>
      <c r="I640" s="68"/>
      <c r="J640" s="216"/>
      <c r="K640" s="218"/>
      <c r="L640" s="218"/>
      <c r="M640" s="66"/>
      <c r="N640" s="66"/>
    </row>
    <row r="641" spans="1:14" s="58" customFormat="1">
      <c r="A641" s="51"/>
      <c r="B641" s="67"/>
      <c r="C641" s="67"/>
      <c r="D641" s="67"/>
      <c r="E641" s="64"/>
      <c r="F641" s="68"/>
      <c r="G641" s="68"/>
      <c r="H641" s="68"/>
      <c r="I641" s="68"/>
      <c r="J641" s="216"/>
      <c r="K641" s="218"/>
      <c r="L641" s="218"/>
      <c r="M641" s="66"/>
      <c r="N641" s="66"/>
    </row>
    <row r="642" spans="1:14" s="58" customFormat="1">
      <c r="A642" s="51"/>
      <c r="B642" s="67"/>
      <c r="C642" s="67"/>
      <c r="D642" s="67"/>
      <c r="E642" s="64"/>
      <c r="F642" s="68"/>
      <c r="G642" s="68"/>
      <c r="H642" s="68"/>
      <c r="I642" s="68"/>
      <c r="J642" s="216"/>
      <c r="K642" s="218"/>
      <c r="L642" s="218"/>
      <c r="M642" s="66"/>
      <c r="N642" s="66"/>
    </row>
    <row r="643" spans="1:14" s="58" customFormat="1">
      <c r="A643" s="51"/>
      <c r="B643" s="67"/>
      <c r="C643" s="67"/>
      <c r="D643" s="67"/>
      <c r="E643" s="64"/>
      <c r="F643" s="68"/>
      <c r="G643" s="68"/>
      <c r="H643" s="68"/>
      <c r="I643" s="68"/>
      <c r="J643" s="216"/>
      <c r="K643" s="218"/>
      <c r="L643" s="218"/>
      <c r="M643" s="66"/>
      <c r="N643" s="66"/>
    </row>
    <row r="644" spans="1:14" s="58" customFormat="1">
      <c r="A644" s="51"/>
      <c r="B644" s="67"/>
      <c r="C644" s="67"/>
      <c r="D644" s="67"/>
      <c r="E644" s="64"/>
      <c r="F644" s="68"/>
      <c r="G644" s="68"/>
      <c r="H644" s="68"/>
      <c r="I644" s="68"/>
      <c r="J644" s="216"/>
      <c r="K644" s="218"/>
      <c r="L644" s="218"/>
      <c r="M644" s="66"/>
      <c r="N644" s="66"/>
    </row>
    <row r="645" spans="1:14" s="58" customFormat="1">
      <c r="A645" s="51"/>
      <c r="B645" s="67"/>
      <c r="C645" s="67"/>
      <c r="D645" s="67"/>
      <c r="E645" s="64"/>
      <c r="F645" s="68"/>
      <c r="G645" s="68"/>
      <c r="H645" s="68"/>
      <c r="I645" s="68"/>
      <c r="J645" s="216"/>
      <c r="K645" s="218"/>
      <c r="L645" s="218"/>
      <c r="M645" s="66"/>
      <c r="N645" s="66"/>
    </row>
    <row r="646" spans="1:14" s="58" customFormat="1">
      <c r="A646" s="51"/>
      <c r="B646" s="67"/>
      <c r="C646" s="67"/>
      <c r="D646" s="67"/>
      <c r="E646" s="64"/>
      <c r="F646" s="68"/>
      <c r="G646" s="68"/>
      <c r="H646" s="68"/>
      <c r="I646" s="68"/>
      <c r="J646" s="216"/>
      <c r="K646" s="218"/>
      <c r="L646" s="218"/>
      <c r="M646" s="66"/>
      <c r="N646" s="66"/>
    </row>
    <row r="647" spans="1:14" s="58" customFormat="1">
      <c r="A647" s="51"/>
      <c r="B647" s="67"/>
      <c r="C647" s="67"/>
      <c r="D647" s="67"/>
      <c r="E647" s="64"/>
      <c r="F647" s="68"/>
      <c r="G647" s="68"/>
      <c r="H647" s="68"/>
      <c r="I647" s="68"/>
      <c r="J647" s="216"/>
      <c r="K647" s="218"/>
      <c r="L647" s="218"/>
      <c r="M647" s="66"/>
      <c r="N647" s="66"/>
    </row>
    <row r="648" spans="1:14" s="58" customFormat="1">
      <c r="A648" s="51"/>
      <c r="B648" s="67"/>
      <c r="C648" s="67"/>
      <c r="D648" s="67"/>
      <c r="E648" s="64"/>
      <c r="F648" s="68"/>
      <c r="G648" s="68"/>
      <c r="H648" s="68"/>
      <c r="I648" s="68"/>
      <c r="J648" s="216"/>
      <c r="K648" s="218"/>
      <c r="L648" s="218"/>
      <c r="M648" s="66"/>
      <c r="N648" s="66"/>
    </row>
    <row r="649" spans="1:14" s="58" customFormat="1">
      <c r="A649" s="51"/>
      <c r="B649" s="67"/>
      <c r="C649" s="67"/>
      <c r="D649" s="67"/>
      <c r="E649" s="64"/>
      <c r="F649" s="68"/>
      <c r="G649" s="68"/>
      <c r="H649" s="68"/>
      <c r="I649" s="68"/>
      <c r="J649" s="216"/>
      <c r="K649" s="218"/>
      <c r="L649" s="218"/>
      <c r="M649" s="66"/>
      <c r="N649" s="66"/>
    </row>
    <row r="650" spans="1:14" s="58" customFormat="1">
      <c r="A650" s="51"/>
      <c r="B650" s="67"/>
      <c r="C650" s="67"/>
      <c r="D650" s="67"/>
      <c r="E650" s="64"/>
      <c r="F650" s="68"/>
      <c r="G650" s="68"/>
      <c r="H650" s="68"/>
      <c r="I650" s="68"/>
      <c r="J650" s="216"/>
      <c r="K650" s="218"/>
      <c r="L650" s="218"/>
      <c r="M650" s="66"/>
      <c r="N650" s="66"/>
    </row>
    <row r="651" spans="1:14" s="58" customFormat="1">
      <c r="A651" s="51"/>
      <c r="B651" s="67"/>
      <c r="C651" s="67"/>
      <c r="D651" s="67"/>
      <c r="E651" s="64"/>
      <c r="F651" s="68"/>
      <c r="G651" s="68"/>
      <c r="H651" s="68"/>
      <c r="I651" s="68"/>
      <c r="J651" s="216"/>
      <c r="K651" s="218"/>
      <c r="L651" s="218"/>
      <c r="M651" s="66"/>
      <c r="N651" s="66"/>
    </row>
    <row r="652" spans="1:14" s="58" customFormat="1">
      <c r="A652" s="51"/>
      <c r="B652" s="67"/>
      <c r="C652" s="67"/>
      <c r="D652" s="67"/>
      <c r="E652" s="64"/>
      <c r="F652" s="68"/>
      <c r="G652" s="68"/>
      <c r="H652" s="68"/>
      <c r="I652" s="68"/>
      <c r="J652" s="216"/>
      <c r="K652" s="218"/>
      <c r="L652" s="218"/>
      <c r="M652" s="66"/>
      <c r="N652" s="66"/>
    </row>
    <row r="653" spans="1:14" s="58" customFormat="1">
      <c r="A653" s="51"/>
      <c r="B653" s="67"/>
      <c r="C653" s="67"/>
      <c r="D653" s="67"/>
      <c r="E653" s="64"/>
      <c r="F653" s="68"/>
      <c r="G653" s="68"/>
      <c r="H653" s="68"/>
      <c r="I653" s="68"/>
      <c r="J653" s="216"/>
      <c r="K653" s="218"/>
      <c r="L653" s="218"/>
      <c r="M653" s="66"/>
      <c r="N653" s="66"/>
    </row>
    <row r="654" spans="1:14" s="58" customFormat="1">
      <c r="A654" s="51"/>
      <c r="B654" s="67"/>
      <c r="C654" s="67"/>
      <c r="D654" s="67"/>
      <c r="E654" s="64"/>
      <c r="F654" s="68"/>
      <c r="G654" s="68"/>
      <c r="H654" s="68"/>
      <c r="I654" s="68"/>
      <c r="J654" s="216"/>
      <c r="K654" s="218"/>
      <c r="L654" s="218"/>
      <c r="M654" s="66"/>
      <c r="N654" s="66"/>
    </row>
    <row r="655" spans="1:14" s="58" customFormat="1">
      <c r="A655" s="51"/>
      <c r="B655" s="67"/>
      <c r="C655" s="67"/>
      <c r="D655" s="67"/>
      <c r="E655" s="64"/>
      <c r="F655" s="68"/>
      <c r="G655" s="68"/>
      <c r="H655" s="68"/>
      <c r="I655" s="68"/>
      <c r="J655" s="216"/>
      <c r="K655" s="218"/>
      <c r="L655" s="218"/>
      <c r="M655" s="66"/>
      <c r="N655" s="66"/>
    </row>
    <row r="656" spans="1:14" s="58" customFormat="1">
      <c r="A656" s="51"/>
      <c r="B656" s="67"/>
      <c r="C656" s="67"/>
      <c r="D656" s="67"/>
      <c r="E656" s="64"/>
      <c r="F656" s="68"/>
      <c r="G656" s="68"/>
      <c r="H656" s="68"/>
      <c r="I656" s="68"/>
      <c r="J656" s="216"/>
      <c r="K656" s="218"/>
      <c r="L656" s="218"/>
      <c r="M656" s="66"/>
      <c r="N656" s="66"/>
    </row>
    <row r="657" spans="1:14" s="58" customFormat="1">
      <c r="A657" s="51"/>
      <c r="B657" s="67"/>
      <c r="C657" s="67"/>
      <c r="D657" s="67"/>
      <c r="E657" s="64"/>
      <c r="F657" s="68"/>
      <c r="G657" s="68"/>
      <c r="H657" s="68"/>
      <c r="I657" s="68"/>
      <c r="J657" s="216"/>
      <c r="K657" s="218"/>
      <c r="L657" s="218"/>
      <c r="M657" s="66"/>
      <c r="N657" s="66"/>
    </row>
    <row r="658" spans="1:14" s="58" customFormat="1">
      <c r="A658" s="51"/>
      <c r="B658" s="67"/>
      <c r="C658" s="67"/>
      <c r="D658" s="67"/>
      <c r="E658" s="64"/>
      <c r="F658" s="68"/>
      <c r="G658" s="68"/>
      <c r="H658" s="68"/>
      <c r="I658" s="68"/>
      <c r="J658" s="216"/>
      <c r="K658" s="218"/>
      <c r="L658" s="218"/>
      <c r="M658" s="66"/>
      <c r="N658" s="66"/>
    </row>
    <row r="659" spans="1:14" s="58" customFormat="1">
      <c r="A659" s="51"/>
      <c r="B659" s="67"/>
      <c r="C659" s="67"/>
      <c r="D659" s="67"/>
      <c r="E659" s="64"/>
      <c r="F659" s="68"/>
      <c r="G659" s="68"/>
      <c r="H659" s="68"/>
      <c r="I659" s="68"/>
      <c r="J659" s="216"/>
      <c r="K659" s="218"/>
      <c r="L659" s="218"/>
      <c r="M659" s="66"/>
      <c r="N659" s="66"/>
    </row>
    <row r="660" spans="1:14" s="58" customFormat="1">
      <c r="A660" s="51"/>
      <c r="B660" s="67"/>
      <c r="C660" s="67"/>
      <c r="D660" s="67"/>
      <c r="E660" s="64"/>
      <c r="F660" s="68"/>
      <c r="G660" s="68"/>
      <c r="H660" s="68"/>
      <c r="I660" s="68"/>
      <c r="J660" s="216"/>
      <c r="K660" s="218"/>
      <c r="L660" s="218"/>
      <c r="M660" s="66"/>
      <c r="N660" s="66"/>
    </row>
    <row r="661" spans="1:14" s="58" customFormat="1">
      <c r="A661" s="51"/>
      <c r="B661" s="67"/>
      <c r="C661" s="67"/>
      <c r="D661" s="67"/>
      <c r="E661" s="64"/>
      <c r="F661" s="68"/>
      <c r="G661" s="68"/>
      <c r="H661" s="68"/>
      <c r="I661" s="68"/>
      <c r="J661" s="216"/>
      <c r="K661" s="218"/>
      <c r="L661" s="218"/>
      <c r="M661" s="66"/>
      <c r="N661" s="66"/>
    </row>
    <row r="662" spans="1:14" s="58" customFormat="1">
      <c r="A662" s="51"/>
      <c r="B662" s="67"/>
      <c r="C662" s="67"/>
      <c r="D662" s="67"/>
      <c r="E662" s="64"/>
      <c r="F662" s="68"/>
      <c r="G662" s="68"/>
      <c r="H662" s="68"/>
      <c r="I662" s="68"/>
      <c r="J662" s="216"/>
      <c r="K662" s="218"/>
      <c r="L662" s="218"/>
      <c r="M662" s="66"/>
      <c r="N662" s="66"/>
    </row>
    <row r="663" spans="1:14" s="58" customFormat="1">
      <c r="A663" s="51"/>
      <c r="B663" s="67"/>
      <c r="C663" s="67"/>
      <c r="D663" s="67"/>
      <c r="E663" s="64"/>
      <c r="F663" s="68"/>
      <c r="G663" s="68"/>
      <c r="H663" s="68"/>
      <c r="I663" s="68"/>
      <c r="J663" s="216"/>
      <c r="K663" s="218"/>
      <c r="L663" s="218"/>
      <c r="M663" s="66"/>
      <c r="N663" s="66"/>
    </row>
    <row r="664" spans="1:14" s="58" customFormat="1">
      <c r="A664" s="51"/>
      <c r="B664" s="67"/>
      <c r="C664" s="67"/>
      <c r="D664" s="67"/>
      <c r="E664" s="64"/>
      <c r="F664" s="68"/>
      <c r="G664" s="68"/>
      <c r="H664" s="68"/>
      <c r="I664" s="68"/>
      <c r="J664" s="216"/>
      <c r="K664" s="218"/>
      <c r="L664" s="218"/>
      <c r="M664" s="66"/>
      <c r="N664" s="66"/>
    </row>
    <row r="665" spans="1:14" s="58" customFormat="1">
      <c r="A665" s="51"/>
      <c r="B665" s="67"/>
      <c r="C665" s="67"/>
      <c r="D665" s="67"/>
      <c r="E665" s="64"/>
      <c r="F665" s="68"/>
      <c r="G665" s="68"/>
      <c r="H665" s="68"/>
      <c r="I665" s="68"/>
      <c r="J665" s="216"/>
      <c r="K665" s="218"/>
      <c r="L665" s="218"/>
      <c r="M665" s="66"/>
      <c r="N665" s="66"/>
    </row>
    <row r="666" spans="1:14" s="58" customFormat="1">
      <c r="A666" s="51"/>
      <c r="B666" s="67"/>
      <c r="C666" s="67"/>
      <c r="D666" s="67"/>
      <c r="E666" s="64"/>
      <c r="F666" s="68"/>
      <c r="G666" s="68"/>
      <c r="H666" s="68"/>
      <c r="I666" s="68"/>
      <c r="J666" s="216"/>
      <c r="K666" s="218"/>
      <c r="L666" s="218"/>
      <c r="M666" s="66"/>
      <c r="N666" s="66"/>
    </row>
    <row r="667" spans="1:14" s="58" customFormat="1">
      <c r="A667" s="51"/>
      <c r="B667" s="67"/>
      <c r="C667" s="67"/>
      <c r="D667" s="67"/>
      <c r="E667" s="64"/>
      <c r="F667" s="68"/>
      <c r="G667" s="68"/>
      <c r="H667" s="68"/>
      <c r="I667" s="68"/>
      <c r="J667" s="216"/>
      <c r="K667" s="218"/>
      <c r="L667" s="218"/>
      <c r="M667" s="66"/>
      <c r="N667" s="66"/>
    </row>
    <row r="668" spans="1:14" s="58" customFormat="1">
      <c r="A668" s="51"/>
      <c r="B668" s="67"/>
      <c r="C668" s="67"/>
      <c r="D668" s="67"/>
      <c r="E668" s="64"/>
      <c r="F668" s="68"/>
      <c r="G668" s="68"/>
      <c r="H668" s="68"/>
      <c r="I668" s="68"/>
      <c r="J668" s="216"/>
      <c r="K668" s="218"/>
      <c r="L668" s="218"/>
      <c r="M668" s="66"/>
      <c r="N668" s="66"/>
    </row>
    <row r="669" spans="1:14" s="58" customFormat="1">
      <c r="A669" s="51"/>
      <c r="B669" s="67"/>
      <c r="C669" s="67"/>
      <c r="D669" s="67"/>
      <c r="E669" s="64"/>
      <c r="F669" s="68"/>
      <c r="G669" s="68"/>
      <c r="H669" s="68"/>
      <c r="I669" s="68"/>
      <c r="J669" s="216"/>
      <c r="K669" s="218"/>
      <c r="L669" s="218"/>
      <c r="M669" s="66"/>
      <c r="N669" s="66"/>
    </row>
    <row r="670" spans="1:14" s="58" customFormat="1">
      <c r="A670" s="51"/>
      <c r="B670" s="67"/>
      <c r="C670" s="67"/>
      <c r="D670" s="67"/>
      <c r="E670" s="64"/>
      <c r="F670" s="68"/>
      <c r="G670" s="68"/>
      <c r="H670" s="68"/>
      <c r="I670" s="68"/>
      <c r="J670" s="216"/>
      <c r="K670" s="218"/>
      <c r="L670" s="218"/>
      <c r="M670" s="66"/>
      <c r="N670" s="66"/>
    </row>
    <row r="671" spans="1:14" s="58" customFormat="1">
      <c r="A671" s="51"/>
      <c r="B671" s="67"/>
      <c r="C671" s="67"/>
      <c r="D671" s="67"/>
      <c r="E671" s="64"/>
      <c r="F671" s="68"/>
      <c r="G671" s="68"/>
      <c r="H671" s="68"/>
      <c r="I671" s="68"/>
      <c r="J671" s="216"/>
      <c r="K671" s="218"/>
      <c r="L671" s="218"/>
      <c r="M671" s="66"/>
      <c r="N671" s="66"/>
    </row>
    <row r="672" spans="1:14" s="58" customFormat="1">
      <c r="A672" s="51"/>
      <c r="B672" s="67"/>
      <c r="C672" s="67"/>
      <c r="D672" s="67"/>
      <c r="E672" s="64"/>
      <c r="F672" s="68"/>
      <c r="G672" s="68"/>
      <c r="H672" s="68"/>
      <c r="I672" s="68"/>
      <c r="J672" s="216"/>
      <c r="K672" s="218"/>
      <c r="L672" s="218"/>
      <c r="M672" s="66"/>
      <c r="N672" s="66"/>
    </row>
    <row r="673" spans="1:14" s="58" customFormat="1">
      <c r="A673" s="51"/>
      <c r="B673" s="67"/>
      <c r="C673" s="67"/>
      <c r="D673" s="67"/>
      <c r="E673" s="64"/>
      <c r="F673" s="68"/>
      <c r="G673" s="68"/>
      <c r="H673" s="68"/>
      <c r="I673" s="68"/>
      <c r="J673" s="216"/>
      <c r="K673" s="218"/>
      <c r="L673" s="218"/>
      <c r="M673" s="66"/>
      <c r="N673" s="66"/>
    </row>
    <row r="674" spans="1:14" s="58" customFormat="1">
      <c r="A674" s="51"/>
      <c r="B674" s="67"/>
      <c r="C674" s="67"/>
      <c r="D674" s="67"/>
      <c r="E674" s="64"/>
      <c r="F674" s="68"/>
      <c r="G674" s="68"/>
      <c r="H674" s="68"/>
      <c r="I674" s="68"/>
      <c r="J674" s="216"/>
      <c r="K674" s="218"/>
      <c r="L674" s="218"/>
      <c r="M674" s="66"/>
      <c r="N674" s="66"/>
    </row>
    <row r="675" spans="1:14" s="58" customFormat="1">
      <c r="A675" s="51"/>
      <c r="B675" s="67"/>
      <c r="C675" s="67"/>
      <c r="D675" s="67"/>
      <c r="E675" s="64"/>
      <c r="F675" s="68"/>
      <c r="G675" s="68"/>
      <c r="H675" s="68"/>
      <c r="I675" s="68"/>
      <c r="J675" s="216"/>
      <c r="K675" s="218"/>
      <c r="L675" s="218"/>
      <c r="M675" s="66"/>
      <c r="N675" s="66"/>
    </row>
    <row r="676" spans="1:14" s="58" customFormat="1">
      <c r="A676" s="51"/>
      <c r="B676" s="67"/>
      <c r="C676" s="67"/>
      <c r="D676" s="67"/>
      <c r="E676" s="64"/>
      <c r="F676" s="68"/>
      <c r="G676" s="68"/>
      <c r="H676" s="68"/>
      <c r="I676" s="68"/>
      <c r="J676" s="216"/>
      <c r="K676" s="218"/>
      <c r="L676" s="218"/>
      <c r="M676" s="66"/>
      <c r="N676" s="66"/>
    </row>
    <row r="677" spans="1:14" s="58" customFormat="1">
      <c r="A677" s="51"/>
      <c r="B677" s="67"/>
      <c r="C677" s="67"/>
      <c r="D677" s="67"/>
      <c r="E677" s="64"/>
      <c r="F677" s="68"/>
      <c r="G677" s="68"/>
      <c r="H677" s="68"/>
      <c r="I677" s="68"/>
      <c r="J677" s="216"/>
      <c r="K677" s="218"/>
      <c r="L677" s="218"/>
      <c r="M677" s="66"/>
      <c r="N677" s="66"/>
    </row>
    <row r="678" spans="1:14" s="58" customFormat="1">
      <c r="A678" s="51"/>
      <c r="B678" s="67"/>
      <c r="C678" s="67"/>
      <c r="D678" s="67"/>
      <c r="E678" s="64"/>
      <c r="F678" s="68"/>
      <c r="G678" s="68"/>
      <c r="H678" s="68"/>
      <c r="I678" s="68"/>
      <c r="J678" s="216"/>
      <c r="K678" s="218"/>
      <c r="L678" s="218"/>
      <c r="M678" s="66"/>
      <c r="N678" s="66"/>
    </row>
    <row r="679" spans="1:14" s="58" customFormat="1">
      <c r="A679" s="51"/>
      <c r="B679" s="67"/>
      <c r="C679" s="67"/>
      <c r="D679" s="67"/>
      <c r="E679" s="64"/>
      <c r="F679" s="68"/>
      <c r="G679" s="68"/>
      <c r="H679" s="68"/>
      <c r="I679" s="68"/>
      <c r="J679" s="216"/>
      <c r="K679" s="218"/>
      <c r="L679" s="218"/>
      <c r="M679" s="66"/>
      <c r="N679" s="66"/>
    </row>
    <row r="680" spans="1:14" s="58" customFormat="1">
      <c r="A680" s="51"/>
      <c r="B680" s="67"/>
      <c r="C680" s="67"/>
      <c r="D680" s="67"/>
      <c r="E680" s="64"/>
      <c r="F680" s="68"/>
      <c r="G680" s="68"/>
      <c r="H680" s="68"/>
      <c r="I680" s="68"/>
      <c r="J680" s="216"/>
      <c r="K680" s="218"/>
      <c r="L680" s="218"/>
      <c r="M680" s="66"/>
      <c r="N680" s="66"/>
    </row>
    <row r="681" spans="1:14" s="58" customFormat="1">
      <c r="A681" s="51"/>
      <c r="B681" s="67"/>
      <c r="C681" s="67"/>
      <c r="D681" s="67"/>
      <c r="E681" s="64"/>
      <c r="F681" s="68"/>
      <c r="G681" s="68"/>
      <c r="H681" s="68"/>
      <c r="I681" s="68"/>
      <c r="J681" s="216"/>
      <c r="K681" s="218"/>
      <c r="L681" s="218"/>
      <c r="M681" s="66"/>
      <c r="N681" s="66"/>
    </row>
    <row r="682" spans="1:14" s="58" customFormat="1">
      <c r="A682" s="51"/>
      <c r="B682" s="67"/>
      <c r="C682" s="67"/>
      <c r="D682" s="67"/>
      <c r="E682" s="64"/>
      <c r="F682" s="68"/>
      <c r="G682" s="68"/>
      <c r="H682" s="68"/>
      <c r="I682" s="68"/>
      <c r="J682" s="216"/>
      <c r="K682" s="218"/>
      <c r="L682" s="218"/>
      <c r="M682" s="66"/>
      <c r="N682" s="66"/>
    </row>
    <row r="683" spans="1:14" s="58" customFormat="1">
      <c r="A683" s="51"/>
      <c r="B683" s="67"/>
      <c r="C683" s="67"/>
      <c r="D683" s="67"/>
      <c r="E683" s="64"/>
      <c r="F683" s="68"/>
      <c r="G683" s="68"/>
      <c r="H683" s="68"/>
      <c r="I683" s="68"/>
      <c r="J683" s="216"/>
      <c r="K683" s="218"/>
      <c r="L683" s="218"/>
      <c r="M683" s="66"/>
      <c r="N683" s="66"/>
    </row>
    <row r="684" spans="1:14" s="58" customFormat="1">
      <c r="A684" s="51"/>
      <c r="B684" s="67"/>
      <c r="C684" s="67"/>
      <c r="D684" s="67"/>
      <c r="E684" s="64"/>
      <c r="F684" s="68"/>
      <c r="G684" s="68"/>
      <c r="H684" s="68"/>
      <c r="I684" s="68"/>
      <c r="J684" s="216"/>
      <c r="K684" s="218"/>
      <c r="L684" s="218"/>
      <c r="M684" s="66"/>
      <c r="N684" s="66"/>
    </row>
    <row r="685" spans="1:14" s="58" customFormat="1">
      <c r="A685" s="51"/>
      <c r="B685" s="67"/>
      <c r="C685" s="67"/>
      <c r="D685" s="67"/>
      <c r="E685" s="64"/>
      <c r="F685" s="68"/>
      <c r="G685" s="68"/>
      <c r="H685" s="68"/>
      <c r="I685" s="68"/>
      <c r="J685" s="216"/>
      <c r="K685" s="218"/>
      <c r="L685" s="218"/>
      <c r="M685" s="66"/>
      <c r="N685" s="66"/>
    </row>
    <row r="686" spans="1:14" s="58" customFormat="1">
      <c r="A686" s="51"/>
      <c r="B686" s="67"/>
      <c r="C686" s="67"/>
      <c r="D686" s="67"/>
      <c r="E686" s="64"/>
      <c r="F686" s="68"/>
      <c r="G686" s="68"/>
      <c r="H686" s="68"/>
      <c r="I686" s="68"/>
      <c r="J686" s="216"/>
      <c r="K686" s="218"/>
      <c r="L686" s="218"/>
      <c r="M686" s="66"/>
      <c r="N686" s="66"/>
    </row>
    <row r="687" spans="1:14" s="58" customFormat="1">
      <c r="A687" s="51"/>
      <c r="B687" s="67"/>
      <c r="C687" s="67"/>
      <c r="D687" s="67"/>
      <c r="E687" s="64"/>
      <c r="F687" s="68"/>
      <c r="G687" s="68"/>
      <c r="H687" s="68"/>
      <c r="I687" s="68"/>
      <c r="J687" s="216"/>
      <c r="K687" s="218"/>
      <c r="L687" s="218"/>
      <c r="M687" s="66"/>
      <c r="N687" s="66"/>
    </row>
    <row r="688" spans="1:14" s="58" customFormat="1">
      <c r="A688" s="51"/>
      <c r="B688" s="67"/>
      <c r="C688" s="67"/>
      <c r="D688" s="67"/>
      <c r="E688" s="64"/>
      <c r="F688" s="68"/>
      <c r="G688" s="68"/>
      <c r="H688" s="68"/>
      <c r="I688" s="68"/>
      <c r="J688" s="216"/>
      <c r="K688" s="218"/>
      <c r="L688" s="218"/>
      <c r="M688" s="66"/>
      <c r="N688" s="66"/>
    </row>
    <row r="689" spans="1:14" s="58" customFormat="1">
      <c r="A689" s="51"/>
      <c r="B689" s="67"/>
      <c r="C689" s="67"/>
      <c r="D689" s="67"/>
      <c r="E689" s="64"/>
      <c r="F689" s="68"/>
      <c r="G689" s="68"/>
      <c r="H689" s="68"/>
      <c r="I689" s="68"/>
      <c r="J689" s="216"/>
      <c r="K689" s="218"/>
      <c r="L689" s="218"/>
      <c r="M689" s="66"/>
      <c r="N689" s="66"/>
    </row>
    <row r="690" spans="1:14" s="58" customFormat="1">
      <c r="A690" s="51"/>
      <c r="B690" s="67"/>
      <c r="C690" s="67"/>
      <c r="D690" s="67"/>
      <c r="E690" s="64"/>
      <c r="F690" s="68"/>
      <c r="G690" s="68"/>
      <c r="H690" s="68"/>
      <c r="I690" s="68"/>
      <c r="J690" s="216"/>
      <c r="K690" s="218"/>
      <c r="L690" s="218"/>
      <c r="M690" s="66"/>
      <c r="N690" s="66"/>
    </row>
    <row r="691" spans="1:14" s="58" customFormat="1">
      <c r="A691" s="51"/>
      <c r="B691" s="67"/>
      <c r="C691" s="67"/>
      <c r="D691" s="67"/>
      <c r="E691" s="64"/>
      <c r="F691" s="68"/>
      <c r="G691" s="68"/>
      <c r="H691" s="68"/>
      <c r="I691" s="68"/>
      <c r="J691" s="216"/>
      <c r="K691" s="218"/>
      <c r="L691" s="218"/>
      <c r="M691" s="66"/>
      <c r="N691" s="66"/>
    </row>
    <row r="692" spans="1:14" s="58" customFormat="1">
      <c r="A692" s="51"/>
      <c r="B692" s="67"/>
      <c r="C692" s="67"/>
      <c r="D692" s="67"/>
      <c r="E692" s="64"/>
      <c r="F692" s="68"/>
      <c r="G692" s="68"/>
      <c r="H692" s="68"/>
      <c r="I692" s="68"/>
      <c r="J692" s="216"/>
      <c r="K692" s="218"/>
      <c r="L692" s="218"/>
      <c r="M692" s="66"/>
      <c r="N692" s="66"/>
    </row>
    <row r="693" spans="1:14" s="58" customFormat="1">
      <c r="A693" s="51"/>
      <c r="B693" s="67"/>
      <c r="C693" s="67"/>
      <c r="D693" s="67"/>
      <c r="E693" s="64"/>
      <c r="F693" s="68"/>
      <c r="G693" s="68"/>
      <c r="H693" s="68"/>
      <c r="I693" s="68"/>
      <c r="J693" s="216"/>
      <c r="K693" s="218"/>
      <c r="L693" s="218"/>
      <c r="M693" s="66"/>
      <c r="N693" s="66"/>
    </row>
    <row r="694" spans="1:14" s="58" customFormat="1">
      <c r="A694" s="51"/>
      <c r="B694" s="67"/>
      <c r="C694" s="67"/>
      <c r="D694" s="67"/>
      <c r="E694" s="64"/>
      <c r="F694" s="68"/>
      <c r="G694" s="68"/>
      <c r="H694" s="68"/>
      <c r="I694" s="68"/>
      <c r="J694" s="216"/>
      <c r="K694" s="218"/>
      <c r="L694" s="218"/>
      <c r="M694" s="66"/>
      <c r="N694" s="66"/>
    </row>
    <row r="695" spans="1:14" s="58" customFormat="1">
      <c r="A695" s="51"/>
      <c r="B695" s="67"/>
      <c r="C695" s="67"/>
      <c r="D695" s="67"/>
      <c r="E695" s="64"/>
      <c r="F695" s="68"/>
      <c r="G695" s="68"/>
      <c r="H695" s="68"/>
      <c r="I695" s="68"/>
      <c r="J695" s="216"/>
      <c r="K695" s="218"/>
      <c r="L695" s="218"/>
      <c r="M695" s="66"/>
      <c r="N695" s="66"/>
    </row>
    <row r="696" spans="1:14" s="58" customFormat="1">
      <c r="A696" s="51"/>
      <c r="B696" s="67"/>
      <c r="C696" s="67"/>
      <c r="D696" s="67"/>
      <c r="E696" s="64"/>
      <c r="F696" s="68"/>
      <c r="G696" s="68"/>
      <c r="H696" s="68"/>
      <c r="I696" s="68"/>
      <c r="J696" s="216"/>
      <c r="K696" s="218"/>
      <c r="L696" s="218"/>
      <c r="M696" s="66"/>
      <c r="N696" s="66"/>
    </row>
    <row r="697" spans="1:14" s="58" customFormat="1">
      <c r="A697" s="51"/>
      <c r="B697" s="67"/>
      <c r="C697" s="67"/>
      <c r="D697" s="67"/>
      <c r="E697" s="64"/>
      <c r="F697" s="68"/>
      <c r="G697" s="68"/>
      <c r="H697" s="68"/>
      <c r="I697" s="68"/>
      <c r="J697" s="216"/>
      <c r="K697" s="218"/>
      <c r="L697" s="218"/>
      <c r="M697" s="66"/>
      <c r="N697" s="66"/>
    </row>
    <row r="698" spans="1:14" s="58" customFormat="1">
      <c r="A698" s="51"/>
      <c r="B698" s="67"/>
      <c r="C698" s="67"/>
      <c r="D698" s="67"/>
      <c r="E698" s="64"/>
      <c r="F698" s="68"/>
      <c r="G698" s="68"/>
      <c r="H698" s="68"/>
      <c r="I698" s="68"/>
      <c r="J698" s="216"/>
      <c r="K698" s="218"/>
      <c r="L698" s="218"/>
      <c r="M698" s="66"/>
      <c r="N698" s="66"/>
    </row>
    <row r="699" spans="1:14" s="58" customFormat="1">
      <c r="A699" s="51"/>
      <c r="B699" s="67"/>
      <c r="C699" s="67"/>
      <c r="D699" s="67"/>
      <c r="E699" s="64"/>
      <c r="F699" s="68"/>
      <c r="G699" s="68"/>
      <c r="H699" s="68"/>
      <c r="I699" s="68"/>
      <c r="J699" s="216"/>
      <c r="K699" s="218"/>
      <c r="L699" s="218"/>
      <c r="M699" s="66"/>
      <c r="N699" s="66"/>
    </row>
    <row r="700" spans="1:14" s="58" customFormat="1">
      <c r="A700" s="51"/>
      <c r="B700" s="67"/>
      <c r="C700" s="67"/>
      <c r="D700" s="67"/>
      <c r="E700" s="64"/>
      <c r="F700" s="68"/>
      <c r="G700" s="68"/>
      <c r="H700" s="68"/>
      <c r="I700" s="68"/>
      <c r="J700" s="216"/>
      <c r="K700" s="218"/>
      <c r="L700" s="218"/>
      <c r="M700" s="66"/>
      <c r="N700" s="66"/>
    </row>
    <row r="701" spans="1:14" s="58" customFormat="1">
      <c r="A701" s="51"/>
      <c r="B701" s="67"/>
      <c r="C701" s="67"/>
      <c r="D701" s="67"/>
      <c r="E701" s="64"/>
      <c r="F701" s="68"/>
      <c r="G701" s="68"/>
      <c r="H701" s="68"/>
      <c r="I701" s="68"/>
      <c r="J701" s="216"/>
      <c r="K701" s="218"/>
      <c r="L701" s="218"/>
      <c r="M701" s="66"/>
      <c r="N701" s="66"/>
    </row>
    <row r="702" spans="1:14" s="58" customFormat="1">
      <c r="A702" s="51"/>
      <c r="B702" s="67"/>
      <c r="C702" s="67"/>
      <c r="D702" s="67"/>
      <c r="E702" s="64"/>
      <c r="F702" s="68"/>
      <c r="G702" s="68"/>
      <c r="H702" s="68"/>
      <c r="I702" s="68"/>
      <c r="J702" s="216"/>
      <c r="K702" s="218"/>
      <c r="L702" s="218"/>
      <c r="M702" s="66"/>
      <c r="N702" s="66"/>
    </row>
    <row r="703" spans="1:14" s="58" customFormat="1">
      <c r="A703" s="51"/>
      <c r="B703" s="67"/>
      <c r="C703" s="67"/>
      <c r="D703" s="67"/>
      <c r="E703" s="64"/>
      <c r="F703" s="68"/>
      <c r="G703" s="68"/>
      <c r="H703" s="68"/>
      <c r="I703" s="68"/>
      <c r="J703" s="216"/>
      <c r="K703" s="218"/>
      <c r="L703" s="218"/>
      <c r="M703" s="66"/>
      <c r="N703" s="66"/>
    </row>
    <row r="704" spans="1:14" s="58" customFormat="1">
      <c r="A704" s="51"/>
      <c r="B704" s="67"/>
      <c r="C704" s="67"/>
      <c r="D704" s="67"/>
      <c r="E704" s="64"/>
      <c r="F704" s="68"/>
      <c r="G704" s="68"/>
      <c r="H704" s="68"/>
      <c r="I704" s="68"/>
      <c r="J704" s="216"/>
      <c r="K704" s="218"/>
      <c r="L704" s="218"/>
      <c r="M704" s="66"/>
      <c r="N704" s="66"/>
    </row>
    <row r="705" spans="1:15" s="58" customFormat="1">
      <c r="A705" s="51"/>
      <c r="B705" s="67"/>
      <c r="C705" s="67"/>
      <c r="D705" s="67"/>
      <c r="E705" s="64"/>
      <c r="F705" s="68"/>
      <c r="G705" s="68"/>
      <c r="H705" s="68"/>
      <c r="I705" s="68"/>
      <c r="J705" s="216"/>
      <c r="K705" s="218"/>
      <c r="L705" s="218"/>
      <c r="M705" s="66"/>
      <c r="N705" s="66"/>
    </row>
    <row r="706" spans="1:15" s="58" customFormat="1">
      <c r="A706" s="51"/>
      <c r="B706" s="67"/>
      <c r="C706" s="67"/>
      <c r="D706" s="67"/>
      <c r="E706" s="64"/>
      <c r="F706" s="68"/>
      <c r="G706" s="68"/>
      <c r="H706" s="68"/>
      <c r="I706" s="68"/>
      <c r="J706" s="216"/>
      <c r="K706" s="218"/>
      <c r="L706" s="218"/>
      <c r="M706" s="66"/>
      <c r="N706" s="66"/>
    </row>
    <row r="707" spans="1:15" s="58" customFormat="1">
      <c r="A707" s="51"/>
      <c r="B707" s="67"/>
      <c r="C707" s="67"/>
      <c r="D707" s="67"/>
      <c r="E707" s="64"/>
      <c r="F707" s="68"/>
      <c r="G707" s="68"/>
      <c r="H707" s="68"/>
      <c r="I707" s="68"/>
      <c r="J707" s="216"/>
      <c r="K707" s="218"/>
      <c r="L707" s="218"/>
      <c r="M707" s="66"/>
      <c r="N707" s="66"/>
    </row>
    <row r="708" spans="1:15" s="58" customFormat="1">
      <c r="A708" s="51"/>
      <c r="B708" s="67"/>
      <c r="C708" s="67"/>
      <c r="D708" s="67"/>
      <c r="E708" s="64"/>
      <c r="F708" s="68"/>
      <c r="G708" s="68"/>
      <c r="H708" s="68"/>
      <c r="I708" s="68"/>
      <c r="J708" s="216"/>
      <c r="K708" s="218"/>
      <c r="L708" s="218"/>
      <c r="M708" s="66"/>
      <c r="N708" s="66"/>
    </row>
    <row r="709" spans="1:15" s="58" customFormat="1">
      <c r="A709" s="51"/>
      <c r="B709" s="67"/>
      <c r="C709" s="67"/>
      <c r="D709" s="67"/>
      <c r="E709" s="64"/>
      <c r="F709" s="68"/>
      <c r="G709" s="68"/>
      <c r="H709" s="68"/>
      <c r="I709" s="68"/>
      <c r="J709" s="216"/>
      <c r="K709" s="218"/>
      <c r="L709" s="218"/>
      <c r="M709" s="66"/>
      <c r="N709" s="66"/>
    </row>
    <row r="710" spans="1:15" s="58" customFormat="1">
      <c r="A710" s="51"/>
      <c r="B710" s="67"/>
      <c r="C710" s="67"/>
      <c r="D710" s="67"/>
      <c r="E710" s="64"/>
      <c r="F710" s="68"/>
      <c r="G710" s="68"/>
      <c r="H710" s="68"/>
      <c r="I710" s="68"/>
      <c r="J710" s="216"/>
      <c r="K710" s="218"/>
      <c r="L710" s="218"/>
      <c r="M710" s="66"/>
      <c r="N710" s="66"/>
    </row>
    <row r="711" spans="1:15" s="58" customFormat="1">
      <c r="A711" s="51"/>
      <c r="B711" s="67"/>
      <c r="C711" s="67"/>
      <c r="D711" s="67"/>
      <c r="E711" s="64"/>
      <c r="F711" s="68"/>
      <c r="G711" s="68"/>
      <c r="H711" s="68"/>
      <c r="I711" s="68"/>
      <c r="J711" s="216"/>
      <c r="K711" s="218"/>
      <c r="L711" s="218"/>
      <c r="M711" s="66"/>
      <c r="N711" s="66"/>
    </row>
    <row r="712" spans="1:15" s="58" customFormat="1">
      <c r="A712" s="51"/>
      <c r="B712" s="67"/>
      <c r="C712" s="67"/>
      <c r="D712" s="67"/>
      <c r="E712" s="64"/>
      <c r="F712" s="68"/>
      <c r="G712" s="68"/>
      <c r="H712" s="68"/>
      <c r="I712" s="68"/>
      <c r="J712" s="216"/>
      <c r="K712" s="218"/>
      <c r="L712" s="218"/>
      <c r="M712" s="66"/>
      <c r="N712" s="66"/>
    </row>
    <row r="713" spans="1:15" s="58" customFormat="1">
      <c r="A713" s="51"/>
      <c r="B713" s="67"/>
      <c r="C713" s="67"/>
      <c r="D713" s="67"/>
      <c r="E713" s="64"/>
      <c r="F713" s="68"/>
      <c r="G713" s="68"/>
      <c r="H713" s="68"/>
      <c r="I713" s="68"/>
      <c r="J713" s="216"/>
      <c r="K713" s="218"/>
      <c r="L713" s="218"/>
      <c r="M713" s="66"/>
      <c r="N713" s="66"/>
    </row>
    <row r="714" spans="1:15" s="58" customFormat="1">
      <c r="A714" s="51"/>
      <c r="B714" s="67"/>
      <c r="C714" s="67"/>
      <c r="D714" s="67"/>
      <c r="E714" s="64"/>
      <c r="F714" s="68"/>
      <c r="G714" s="68"/>
      <c r="H714" s="68"/>
      <c r="I714" s="68"/>
      <c r="J714" s="216"/>
      <c r="K714" s="218"/>
      <c r="L714" s="218"/>
      <c r="M714" s="66"/>
      <c r="N714" s="66"/>
    </row>
    <row r="715" spans="1:15" s="58" customFormat="1">
      <c r="A715" s="51"/>
      <c r="B715" s="67"/>
      <c r="C715" s="67"/>
      <c r="D715" s="67"/>
      <c r="E715" s="64"/>
      <c r="F715" s="68"/>
      <c r="G715" s="68"/>
      <c r="H715" s="68"/>
      <c r="I715" s="68"/>
      <c r="J715" s="216"/>
      <c r="K715" s="218"/>
      <c r="L715" s="218"/>
      <c r="M715" s="66"/>
      <c r="N715" s="66"/>
    </row>
    <row r="716" spans="1:15" s="58" customFormat="1">
      <c r="A716" s="51"/>
      <c r="B716" s="67"/>
      <c r="C716" s="67"/>
      <c r="D716" s="67"/>
      <c r="E716" s="64"/>
      <c r="F716" s="68"/>
      <c r="G716" s="68"/>
      <c r="H716" s="68"/>
      <c r="I716" s="68"/>
      <c r="J716" s="216"/>
      <c r="K716" s="218"/>
      <c r="L716" s="218"/>
      <c r="M716" s="66"/>
      <c r="N716" s="66"/>
    </row>
    <row r="717" spans="1:15" s="58" customFormat="1">
      <c r="A717" s="51"/>
      <c r="B717" s="67"/>
      <c r="C717" s="67"/>
      <c r="D717" s="67"/>
      <c r="E717" s="64"/>
      <c r="F717" s="68"/>
      <c r="G717" s="68"/>
      <c r="H717" s="68"/>
      <c r="I717" s="68"/>
      <c r="J717" s="216"/>
      <c r="K717" s="218"/>
      <c r="L717" s="218"/>
      <c r="M717" s="66"/>
      <c r="N717" s="66"/>
    </row>
    <row r="718" spans="1:15" s="58" customFormat="1">
      <c r="A718" s="51"/>
      <c r="B718" s="67"/>
      <c r="C718" s="67"/>
      <c r="D718" s="67"/>
      <c r="E718" s="64"/>
      <c r="F718" s="68"/>
      <c r="G718" s="68"/>
      <c r="H718" s="68"/>
      <c r="I718" s="68"/>
      <c r="J718" s="216"/>
      <c r="K718" s="218"/>
      <c r="L718" s="218"/>
      <c r="M718" s="66"/>
      <c r="N718" s="66"/>
      <c r="O718" s="66"/>
    </row>
    <row r="719" spans="1:15" s="58" customFormat="1">
      <c r="A719" s="51"/>
      <c r="B719" s="67"/>
      <c r="C719" s="67"/>
      <c r="D719" s="67"/>
      <c r="E719" s="64"/>
      <c r="F719" s="68"/>
      <c r="G719" s="68"/>
      <c r="H719" s="68"/>
      <c r="I719" s="68"/>
      <c r="J719" s="216"/>
      <c r="K719" s="218"/>
      <c r="L719" s="218"/>
      <c r="M719" s="66"/>
      <c r="N719" s="66"/>
      <c r="O719" s="66"/>
    </row>
    <row r="720" spans="1:15" s="58" customFormat="1">
      <c r="A720" s="51"/>
      <c r="B720" s="67"/>
      <c r="C720" s="67"/>
      <c r="D720" s="67"/>
      <c r="E720" s="64"/>
      <c r="F720" s="68"/>
      <c r="G720" s="68"/>
      <c r="H720" s="68"/>
      <c r="I720" s="68"/>
      <c r="J720" s="216"/>
      <c r="K720" s="218"/>
      <c r="L720" s="218"/>
      <c r="M720" s="66"/>
      <c r="N720" s="66"/>
      <c r="O720" s="66"/>
    </row>
    <row r="721" spans="1:15" s="58" customFormat="1">
      <c r="A721" s="51"/>
      <c r="B721" s="67"/>
      <c r="C721" s="67"/>
      <c r="D721" s="67"/>
      <c r="E721" s="64"/>
      <c r="F721" s="68"/>
      <c r="G721" s="68"/>
      <c r="H721" s="68"/>
      <c r="I721" s="68"/>
      <c r="J721" s="216"/>
      <c r="K721" s="218"/>
      <c r="L721" s="218"/>
      <c r="M721" s="66"/>
      <c r="N721" s="66"/>
      <c r="O721" s="66"/>
    </row>
    <row r="722" spans="1:15" s="58" customFormat="1">
      <c r="A722" s="51"/>
      <c r="B722" s="67"/>
      <c r="C722" s="67"/>
      <c r="D722" s="67"/>
      <c r="E722" s="64"/>
      <c r="F722" s="68"/>
      <c r="G722" s="68"/>
      <c r="H722" s="68"/>
      <c r="I722" s="68"/>
      <c r="J722" s="216"/>
      <c r="K722" s="218"/>
      <c r="L722" s="218"/>
      <c r="M722" s="66"/>
      <c r="N722" s="66"/>
      <c r="O722" s="66"/>
    </row>
    <row r="723" spans="1:15" s="58" customFormat="1">
      <c r="A723" s="51"/>
      <c r="B723" s="67"/>
      <c r="C723" s="67"/>
      <c r="D723" s="67"/>
      <c r="E723" s="64"/>
      <c r="F723" s="68"/>
      <c r="G723" s="68"/>
      <c r="H723" s="68"/>
      <c r="I723" s="68"/>
      <c r="J723" s="216"/>
      <c r="K723" s="218"/>
      <c r="L723" s="218"/>
      <c r="M723" s="66"/>
      <c r="N723" s="66"/>
      <c r="O723" s="66"/>
    </row>
    <row r="724" spans="1:15" s="58" customFormat="1">
      <c r="A724" s="51"/>
      <c r="B724" s="67"/>
      <c r="C724" s="67"/>
      <c r="D724" s="67"/>
      <c r="E724" s="64"/>
      <c r="F724" s="68"/>
      <c r="G724" s="68"/>
      <c r="H724" s="68"/>
      <c r="I724" s="68"/>
      <c r="J724" s="216"/>
      <c r="K724" s="218"/>
      <c r="L724" s="218"/>
      <c r="M724" s="66"/>
      <c r="N724" s="66"/>
      <c r="O724" s="66"/>
    </row>
    <row r="725" spans="1:15" s="58" customFormat="1">
      <c r="A725" s="51"/>
      <c r="B725" s="67"/>
      <c r="C725" s="67"/>
      <c r="D725" s="67"/>
      <c r="E725" s="64"/>
      <c r="F725" s="68"/>
      <c r="G725" s="68"/>
      <c r="H725" s="68"/>
      <c r="I725" s="68"/>
      <c r="J725" s="216"/>
      <c r="K725" s="218"/>
      <c r="L725" s="218"/>
      <c r="M725" s="66"/>
      <c r="N725" s="66"/>
      <c r="O725" s="66"/>
    </row>
  </sheetData>
  <autoFilter ref="A6:S46"/>
  <mergeCells count="7">
    <mergeCell ref="J25:J26"/>
    <mergeCell ref="L43:N43"/>
    <mergeCell ref="B1:E1"/>
    <mergeCell ref="B2:E2"/>
    <mergeCell ref="A3:N3"/>
    <mergeCell ref="A4:N4"/>
    <mergeCell ref="J15:J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175"/>
  <sheetViews>
    <sheetView topLeftCell="B1" workbookViewId="0">
      <selection sqref="A1:AF1"/>
    </sheetView>
  </sheetViews>
  <sheetFormatPr defaultColWidth="4.375" defaultRowHeight="15.75"/>
  <cols>
    <col min="1" max="1" width="8.125" style="67" hidden="1" customWidth="1"/>
    <col min="2" max="2" width="6.125" style="67" customWidth="1"/>
    <col min="3" max="3" width="9.125" style="67" customWidth="1"/>
    <col min="4" max="4" width="13.375" style="67" hidden="1" customWidth="1"/>
    <col min="5" max="5" width="30" style="354" customWidth="1"/>
    <col min="6" max="6" width="7" style="68" customWidth="1"/>
    <col min="7" max="7" width="11.375" style="68" customWidth="1"/>
    <col min="8" max="8" width="10.5" style="370" customWidth="1"/>
    <col min="9" max="9" width="11.625" style="370" customWidth="1"/>
    <col min="10" max="10" width="8.375" style="370" customWidth="1"/>
    <col min="11" max="11" width="9.125" style="370" customWidth="1"/>
    <col min="12" max="12" width="9.5" style="371" customWidth="1"/>
    <col min="13" max="13" width="9.125" style="371" customWidth="1"/>
    <col min="14" max="14" width="8.5" style="371" customWidth="1"/>
    <col min="15" max="15" width="7" style="371" customWidth="1"/>
    <col min="16" max="16" width="9.375" style="371" customWidth="1"/>
    <col min="17" max="17" width="9.125" style="371" customWidth="1"/>
    <col min="18" max="18" width="9" style="371" customWidth="1"/>
    <col min="19" max="19" width="10.125" style="371" customWidth="1"/>
    <col min="20" max="20" width="7.5" style="371" customWidth="1"/>
    <col min="21" max="21" width="9.125" style="371" customWidth="1"/>
    <col min="22" max="22" width="12.625" style="371" bestFit="1" customWidth="1"/>
    <col min="23" max="23" width="6.5" style="371" customWidth="1"/>
    <col min="24" max="24" width="8.375" style="371" customWidth="1"/>
    <col min="25" max="25" width="8.125" style="371" customWidth="1"/>
    <col min="26" max="26" width="6.625" style="371" customWidth="1"/>
    <col min="27" max="27" width="7.125" style="371" customWidth="1"/>
    <col min="28" max="29" width="6.625" style="371" customWidth="1"/>
    <col min="30" max="30" width="7.625" style="371" customWidth="1"/>
    <col min="31" max="31" width="9" style="66" customWidth="1"/>
    <col min="32" max="32" width="41" style="505" customWidth="1"/>
    <col min="33" max="33" width="59.625" style="66" customWidth="1"/>
    <col min="34" max="16384" width="4.375" style="66"/>
  </cols>
  <sheetData>
    <row r="1" spans="1:32" s="27" customFormat="1" ht="21" customHeight="1">
      <c r="A1" s="650" t="s">
        <v>1831</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row>
    <row r="2" spans="1:32" s="27" customFormat="1" ht="26.25" customHeight="1">
      <c r="A2" s="651" t="s">
        <v>3853</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row>
    <row r="3" spans="1:32" s="38" customFormat="1" ht="20.25">
      <c r="A3" s="348"/>
      <c r="B3" s="348"/>
      <c r="C3" s="348"/>
      <c r="D3" s="348"/>
      <c r="E3" s="350"/>
      <c r="F3" s="343"/>
      <c r="G3" s="343"/>
      <c r="H3" s="357"/>
      <c r="I3" s="357"/>
      <c r="J3" s="358"/>
      <c r="K3" s="357"/>
      <c r="L3" s="359"/>
      <c r="M3" s="359"/>
      <c r="N3" s="359"/>
      <c r="O3" s="358"/>
      <c r="P3" s="358"/>
      <c r="Q3" s="359"/>
      <c r="R3" s="359"/>
      <c r="S3" s="359"/>
      <c r="T3" s="359"/>
      <c r="U3" s="360"/>
      <c r="V3" s="359"/>
      <c r="W3" s="359"/>
      <c r="X3" s="359"/>
      <c r="Y3" s="359"/>
      <c r="Z3" s="359"/>
      <c r="AA3" s="359"/>
      <c r="AB3" s="359"/>
      <c r="AC3" s="359"/>
      <c r="AD3" s="359"/>
      <c r="AF3" s="504"/>
    </row>
    <row r="4" spans="1:32" s="459" customFormat="1" ht="45.75" customHeight="1">
      <c r="A4" s="25"/>
      <c r="B4" s="25" t="s">
        <v>0</v>
      </c>
      <c r="C4" s="25" t="s">
        <v>284</v>
      </c>
      <c r="D4" s="25"/>
      <c r="E4" s="25" t="s">
        <v>1</v>
      </c>
      <c r="F4" s="25" t="s">
        <v>2</v>
      </c>
      <c r="G4" s="652" t="s">
        <v>287</v>
      </c>
      <c r="H4" s="653"/>
      <c r="I4" s="361" t="s">
        <v>3848</v>
      </c>
      <c r="J4" s="362" t="s">
        <v>222</v>
      </c>
      <c r="K4" s="10" t="s">
        <v>225</v>
      </c>
      <c r="L4" s="10" t="s">
        <v>223</v>
      </c>
      <c r="M4" s="10" t="s">
        <v>224</v>
      </c>
      <c r="N4" s="10" t="s">
        <v>226</v>
      </c>
      <c r="O4" s="10" t="s">
        <v>227</v>
      </c>
      <c r="P4" s="10" t="s">
        <v>228</v>
      </c>
      <c r="Q4" s="10" t="s">
        <v>229</v>
      </c>
      <c r="R4" s="10" t="s">
        <v>258</v>
      </c>
      <c r="S4" s="10" t="s">
        <v>259</v>
      </c>
      <c r="T4" s="10" t="s">
        <v>230</v>
      </c>
      <c r="U4" s="10" t="s">
        <v>232</v>
      </c>
      <c r="V4" s="10" t="s">
        <v>233</v>
      </c>
      <c r="W4" s="10" t="s">
        <v>234</v>
      </c>
      <c r="X4" s="10" t="s">
        <v>231</v>
      </c>
      <c r="Y4" s="361" t="s">
        <v>248</v>
      </c>
      <c r="Z4" s="363" t="s">
        <v>252</v>
      </c>
      <c r="AA4" s="361" t="s">
        <v>261</v>
      </c>
      <c r="AB4" s="361">
        <v>107</v>
      </c>
      <c r="AC4" s="363" t="s">
        <v>249</v>
      </c>
      <c r="AD4" s="361" t="s">
        <v>260</v>
      </c>
      <c r="AE4" s="25" t="s">
        <v>685</v>
      </c>
      <c r="AF4" s="25" t="s">
        <v>197</v>
      </c>
    </row>
    <row r="5" spans="1:32" s="459" customFormat="1" ht="16.5" customHeight="1">
      <c r="A5" s="69"/>
      <c r="B5" s="69" t="s">
        <v>135</v>
      </c>
      <c r="C5" s="69" t="s">
        <v>196</v>
      </c>
      <c r="D5" s="69"/>
      <c r="E5" s="25" t="s">
        <v>136</v>
      </c>
      <c r="F5" s="25" t="s">
        <v>137</v>
      </c>
      <c r="G5" s="25"/>
      <c r="H5" s="361" t="s">
        <v>138</v>
      </c>
      <c r="I5" s="361"/>
      <c r="J5" s="361" t="s">
        <v>291</v>
      </c>
      <c r="K5" s="361" t="s">
        <v>200</v>
      </c>
      <c r="L5" s="363" t="s">
        <v>201</v>
      </c>
      <c r="M5" s="363" t="s">
        <v>202</v>
      </c>
      <c r="N5" s="363" t="s">
        <v>219</v>
      </c>
      <c r="O5" s="363" t="s">
        <v>204</v>
      </c>
      <c r="P5" s="363" t="s">
        <v>237</v>
      </c>
      <c r="Q5" s="363"/>
      <c r="R5" s="363"/>
      <c r="S5" s="363"/>
      <c r="T5" s="363"/>
      <c r="U5" s="363"/>
      <c r="V5" s="363"/>
      <c r="W5" s="363"/>
      <c r="X5" s="363"/>
      <c r="Y5" s="363"/>
      <c r="Z5" s="363"/>
      <c r="AA5" s="363"/>
      <c r="AB5" s="363"/>
      <c r="AC5" s="363"/>
      <c r="AD5" s="363"/>
      <c r="AE5" s="69"/>
      <c r="AF5" s="25"/>
    </row>
    <row r="6" spans="1:32" s="27" customFormat="1" ht="24.95" customHeight="1">
      <c r="A6" s="5"/>
      <c r="B6" s="13" t="s">
        <v>6</v>
      </c>
      <c r="C6" s="22" t="s">
        <v>7</v>
      </c>
      <c r="D6" s="22"/>
      <c r="E6" s="251"/>
      <c r="F6" s="22"/>
      <c r="G6" s="22"/>
      <c r="H6" s="365"/>
      <c r="I6" s="365"/>
      <c r="J6" s="365"/>
      <c r="K6" s="365"/>
      <c r="L6" s="366"/>
      <c r="M6" s="366"/>
      <c r="N6" s="366"/>
      <c r="O6" s="366"/>
      <c r="P6" s="366"/>
      <c r="Q6" s="366"/>
      <c r="R6" s="366"/>
      <c r="S6" s="366"/>
      <c r="T6" s="366"/>
      <c r="U6" s="366"/>
      <c r="V6" s="366"/>
      <c r="W6" s="366"/>
      <c r="X6" s="366"/>
      <c r="Y6" s="366"/>
      <c r="Z6" s="366"/>
      <c r="AA6" s="366"/>
      <c r="AB6" s="366"/>
      <c r="AC6" s="366"/>
      <c r="AD6" s="366"/>
      <c r="AE6" s="5"/>
      <c r="AF6" s="17"/>
    </row>
    <row r="7" spans="1:32" s="27" customFormat="1" ht="30" customHeight="1">
      <c r="A7" s="15" t="s">
        <v>6</v>
      </c>
      <c r="B7" s="654">
        <f>IF(D7="","",SUBTOTAL(3,$D$7:D7))</f>
        <v>1</v>
      </c>
      <c r="C7" s="654" t="str">
        <f>A7&amp;"."&amp;B7</f>
        <v>N01.1</v>
      </c>
      <c r="D7" s="15" t="s">
        <v>292</v>
      </c>
      <c r="E7" s="657" t="s">
        <v>8</v>
      </c>
      <c r="F7" s="654" t="s">
        <v>3</v>
      </c>
      <c r="G7" s="15" t="s">
        <v>220</v>
      </c>
      <c r="H7" s="455">
        <f>SUM(I7:AD7)</f>
        <v>12216</v>
      </c>
      <c r="I7" s="455"/>
      <c r="J7" s="453">
        <v>1560</v>
      </c>
      <c r="K7" s="455">
        <v>1200</v>
      </c>
      <c r="L7" s="452">
        <v>120</v>
      </c>
      <c r="M7" s="452">
        <v>144</v>
      </c>
      <c r="N7" s="452">
        <v>600</v>
      </c>
      <c r="O7" s="452">
        <v>720</v>
      </c>
      <c r="P7" s="452">
        <v>6000</v>
      </c>
      <c r="Q7" s="452"/>
      <c r="R7" s="452"/>
      <c r="S7" s="452">
        <v>600</v>
      </c>
      <c r="T7" s="452"/>
      <c r="U7" s="452">
        <v>1200</v>
      </c>
      <c r="V7" s="452"/>
      <c r="W7" s="452"/>
      <c r="X7" s="452">
        <v>72</v>
      </c>
      <c r="Y7" s="452"/>
      <c r="Z7" s="452"/>
      <c r="AA7" s="452"/>
      <c r="AB7" s="452"/>
      <c r="AC7" s="452"/>
      <c r="AD7" s="452"/>
      <c r="AE7" s="5"/>
      <c r="AF7" s="660" t="s">
        <v>1845</v>
      </c>
    </row>
    <row r="8" spans="1:32" s="27" customFormat="1" ht="30" customHeight="1">
      <c r="A8" s="15"/>
      <c r="B8" s="655"/>
      <c r="C8" s="655"/>
      <c r="D8" s="15"/>
      <c r="E8" s="658"/>
      <c r="F8" s="655"/>
      <c r="G8" s="465" t="s">
        <v>221</v>
      </c>
      <c r="H8" s="466">
        <f>SUM(I8:AD8)</f>
        <v>6949</v>
      </c>
      <c r="I8" s="455"/>
      <c r="J8" s="453">
        <v>1493</v>
      </c>
      <c r="K8" s="453">
        <v>597</v>
      </c>
      <c r="L8" s="453">
        <v>178</v>
      </c>
      <c r="M8" s="453">
        <v>31</v>
      </c>
      <c r="N8" s="453">
        <v>750</v>
      </c>
      <c r="O8" s="453">
        <v>1562</v>
      </c>
      <c r="P8" s="453">
        <v>2114</v>
      </c>
      <c r="Q8" s="453"/>
      <c r="R8" s="453"/>
      <c r="S8" s="453">
        <v>201</v>
      </c>
      <c r="T8" s="453"/>
      <c r="U8" s="453"/>
      <c r="V8" s="453"/>
      <c r="W8" s="453"/>
      <c r="X8" s="453">
        <v>23</v>
      </c>
      <c r="Y8" s="453"/>
      <c r="Z8" s="452"/>
      <c r="AA8" s="453"/>
      <c r="AB8" s="453"/>
      <c r="AC8" s="453"/>
      <c r="AD8" s="453"/>
      <c r="AE8" s="5"/>
      <c r="AF8" s="661"/>
    </row>
    <row r="9" spans="1:32" s="27" customFormat="1" ht="30" customHeight="1">
      <c r="A9" s="15"/>
      <c r="B9" s="655"/>
      <c r="C9" s="655"/>
      <c r="D9" s="15"/>
      <c r="E9" s="658"/>
      <c r="F9" s="655"/>
      <c r="G9" s="469" t="s">
        <v>1841</v>
      </c>
      <c r="H9" s="470">
        <v>14340</v>
      </c>
      <c r="I9" s="470"/>
      <c r="J9" s="475">
        <v>1500</v>
      </c>
      <c r="K9" s="475">
        <v>1200</v>
      </c>
      <c r="L9" s="475">
        <v>300</v>
      </c>
      <c r="M9" s="475">
        <v>140</v>
      </c>
      <c r="N9" s="475">
        <v>800</v>
      </c>
      <c r="O9" s="475">
        <v>3000</v>
      </c>
      <c r="P9" s="475">
        <v>5600</v>
      </c>
      <c r="Q9" s="475"/>
      <c r="R9" s="475"/>
      <c r="S9" s="475">
        <v>500</v>
      </c>
      <c r="T9" s="475"/>
      <c r="U9" s="475">
        <v>1200</v>
      </c>
      <c r="V9" s="475"/>
      <c r="W9" s="475"/>
      <c r="X9" s="475">
        <v>100</v>
      </c>
      <c r="Y9" s="475"/>
      <c r="Z9" s="476"/>
      <c r="AA9" s="475"/>
      <c r="AB9" s="475"/>
      <c r="AC9" s="475"/>
      <c r="AD9" s="475"/>
      <c r="AE9" s="477"/>
      <c r="AF9" s="661"/>
    </row>
    <row r="10" spans="1:32" s="27" customFormat="1" ht="30" customHeight="1">
      <c r="A10" s="15"/>
      <c r="B10" s="656"/>
      <c r="C10" s="656"/>
      <c r="D10" s="15"/>
      <c r="E10" s="659"/>
      <c r="F10" s="656"/>
      <c r="G10" s="487" t="s">
        <v>235</v>
      </c>
      <c r="H10" s="488">
        <f>SUM(I10:AD10)</f>
        <v>11826.5</v>
      </c>
      <c r="I10" s="488"/>
      <c r="J10" s="489">
        <v>1560</v>
      </c>
      <c r="K10" s="489">
        <f>K8*1.5</f>
        <v>895.5</v>
      </c>
      <c r="L10" s="489">
        <v>178</v>
      </c>
      <c r="M10" s="489">
        <f>31*1.5</f>
        <v>46.5</v>
      </c>
      <c r="N10" s="489">
        <f>750</f>
        <v>750</v>
      </c>
      <c r="O10" s="489">
        <v>1562</v>
      </c>
      <c r="P10" s="489">
        <v>5000</v>
      </c>
      <c r="Q10" s="489"/>
      <c r="R10" s="489"/>
      <c r="S10" s="489">
        <v>600</v>
      </c>
      <c r="T10" s="489"/>
      <c r="U10" s="489">
        <v>1200</v>
      </c>
      <c r="V10" s="489"/>
      <c r="W10" s="489"/>
      <c r="X10" s="489">
        <f>X8*1.5</f>
        <v>34.5</v>
      </c>
      <c r="Y10" s="489"/>
      <c r="Z10" s="489"/>
      <c r="AA10" s="489"/>
      <c r="AB10" s="489"/>
      <c r="AC10" s="489"/>
      <c r="AD10" s="489"/>
      <c r="AE10" s="491"/>
      <c r="AF10" s="662"/>
    </row>
    <row r="11" spans="1:32" s="27" customFormat="1" ht="30" customHeight="1">
      <c r="A11" s="15" t="s">
        <v>6</v>
      </c>
      <c r="B11" s="654">
        <f>IF(D11="","",SUBTOTAL(3,$D$7:D11))</f>
        <v>2</v>
      </c>
      <c r="C11" s="654" t="str">
        <f>A11&amp;"."&amp;B11</f>
        <v>N01.2</v>
      </c>
      <c r="D11" s="15" t="s">
        <v>293</v>
      </c>
      <c r="E11" s="657" t="s">
        <v>9</v>
      </c>
      <c r="F11" s="654" t="s">
        <v>3</v>
      </c>
      <c r="G11" s="15" t="s">
        <v>220</v>
      </c>
      <c r="H11" s="455">
        <f t="shared" ref="H11:H95" si="0">SUM(I11:AD11)</f>
        <v>4745</v>
      </c>
      <c r="I11" s="455"/>
      <c r="J11" s="453">
        <v>48</v>
      </c>
      <c r="K11" s="455">
        <v>48</v>
      </c>
      <c r="L11" s="452">
        <v>2400</v>
      </c>
      <c r="M11" s="452"/>
      <c r="N11" s="452"/>
      <c r="O11" s="452">
        <v>1800</v>
      </c>
      <c r="P11" s="452">
        <v>5</v>
      </c>
      <c r="Q11" s="452"/>
      <c r="R11" s="452">
        <v>420</v>
      </c>
      <c r="S11" s="452"/>
      <c r="T11" s="452"/>
      <c r="U11" s="452"/>
      <c r="V11" s="452"/>
      <c r="W11" s="452"/>
      <c r="X11" s="452">
        <v>24</v>
      </c>
      <c r="Y11" s="452"/>
      <c r="Z11" s="452"/>
      <c r="AA11" s="452"/>
      <c r="AB11" s="452"/>
      <c r="AC11" s="452"/>
      <c r="AD11" s="452"/>
      <c r="AE11" s="5"/>
      <c r="AF11" s="660" t="s">
        <v>1846</v>
      </c>
    </row>
    <row r="12" spans="1:32" s="27" customFormat="1" ht="30" customHeight="1">
      <c r="A12" s="15"/>
      <c r="B12" s="655"/>
      <c r="C12" s="655"/>
      <c r="D12" s="15"/>
      <c r="E12" s="658"/>
      <c r="F12" s="655"/>
      <c r="G12" s="465" t="s">
        <v>221</v>
      </c>
      <c r="H12" s="466">
        <f t="shared" si="0"/>
        <v>3013</v>
      </c>
      <c r="I12" s="455"/>
      <c r="J12" s="453">
        <v>9</v>
      </c>
      <c r="K12" s="453">
        <v>17</v>
      </c>
      <c r="L12" s="453">
        <v>1271</v>
      </c>
      <c r="M12" s="453"/>
      <c r="N12" s="453"/>
      <c r="O12" s="453">
        <v>1418</v>
      </c>
      <c r="P12" s="453"/>
      <c r="Q12" s="453"/>
      <c r="R12" s="453">
        <v>239</v>
      </c>
      <c r="S12" s="453"/>
      <c r="T12" s="453"/>
      <c r="U12" s="453"/>
      <c r="V12" s="453"/>
      <c r="W12" s="453"/>
      <c r="X12" s="453">
        <v>59</v>
      </c>
      <c r="Y12" s="453"/>
      <c r="Z12" s="452"/>
      <c r="AA12" s="453"/>
      <c r="AB12" s="453"/>
      <c r="AC12" s="453"/>
      <c r="AD12" s="453"/>
      <c r="AE12" s="5"/>
      <c r="AF12" s="661"/>
    </row>
    <row r="13" spans="1:32" s="27" customFormat="1" ht="30" customHeight="1">
      <c r="A13" s="15"/>
      <c r="B13" s="655"/>
      <c r="C13" s="655"/>
      <c r="D13" s="15"/>
      <c r="E13" s="658"/>
      <c r="F13" s="655"/>
      <c r="G13" s="469" t="s">
        <v>1841</v>
      </c>
      <c r="H13" s="471">
        <v>5870</v>
      </c>
      <c r="I13" s="470"/>
      <c r="J13" s="475">
        <v>50</v>
      </c>
      <c r="K13" s="475">
        <v>30</v>
      </c>
      <c r="L13" s="475">
        <v>2200</v>
      </c>
      <c r="M13" s="475"/>
      <c r="N13" s="475"/>
      <c r="O13" s="475">
        <v>2600</v>
      </c>
      <c r="P13" s="475"/>
      <c r="Q13" s="475"/>
      <c r="R13" s="475">
        <v>960</v>
      </c>
      <c r="S13" s="475"/>
      <c r="T13" s="475"/>
      <c r="U13" s="475"/>
      <c r="V13" s="475"/>
      <c r="W13" s="475"/>
      <c r="X13" s="475">
        <v>30</v>
      </c>
      <c r="Y13" s="475"/>
      <c r="Z13" s="476"/>
      <c r="AA13" s="475"/>
      <c r="AB13" s="475"/>
      <c r="AC13" s="475"/>
      <c r="AD13" s="475"/>
      <c r="AE13" s="477"/>
      <c r="AF13" s="661"/>
    </row>
    <row r="14" spans="1:32" s="27" customFormat="1" ht="30" customHeight="1">
      <c r="A14" s="15"/>
      <c r="B14" s="656"/>
      <c r="C14" s="656"/>
      <c r="D14" s="15"/>
      <c r="E14" s="659"/>
      <c r="F14" s="656"/>
      <c r="G14" s="487" t="s">
        <v>235</v>
      </c>
      <c r="H14" s="488">
        <f t="shared" si="0"/>
        <v>4740.5</v>
      </c>
      <c r="I14" s="488"/>
      <c r="J14" s="489">
        <f>J12*1.5</f>
        <v>13.5</v>
      </c>
      <c r="K14" s="489">
        <v>48</v>
      </c>
      <c r="L14" s="489">
        <v>2400</v>
      </c>
      <c r="M14" s="489"/>
      <c r="N14" s="489"/>
      <c r="O14" s="489">
        <v>1800</v>
      </c>
      <c r="P14" s="489"/>
      <c r="Q14" s="489"/>
      <c r="R14" s="489">
        <v>420</v>
      </c>
      <c r="S14" s="489"/>
      <c r="T14" s="489"/>
      <c r="U14" s="489"/>
      <c r="V14" s="489"/>
      <c r="W14" s="489"/>
      <c r="X14" s="489">
        <v>59</v>
      </c>
      <c r="Y14" s="490"/>
      <c r="Z14" s="490"/>
      <c r="AA14" s="490"/>
      <c r="AB14" s="490"/>
      <c r="AC14" s="490"/>
      <c r="AD14" s="490"/>
      <c r="AE14" s="323"/>
      <c r="AF14" s="662"/>
    </row>
    <row r="15" spans="1:32" s="46" customFormat="1" ht="30" customHeight="1">
      <c r="A15" s="44" t="s">
        <v>6</v>
      </c>
      <c r="B15" s="663">
        <f>IF(D15="","",SUBTOTAL(3,$D$7:D15))</f>
        <v>3</v>
      </c>
      <c r="C15" s="663" t="str">
        <f>A15&amp;"."&amp;B15</f>
        <v>N01.3</v>
      </c>
      <c r="D15" s="44" t="s">
        <v>294</v>
      </c>
      <c r="E15" s="666" t="s">
        <v>246</v>
      </c>
      <c r="F15" s="663" t="s">
        <v>3</v>
      </c>
      <c r="G15" s="44" t="s">
        <v>220</v>
      </c>
      <c r="H15" s="460">
        <f t="shared" si="0"/>
        <v>3000</v>
      </c>
      <c r="I15" s="460"/>
      <c r="J15" s="451"/>
      <c r="K15" s="460"/>
      <c r="L15" s="456"/>
      <c r="M15" s="456"/>
      <c r="N15" s="456"/>
      <c r="O15" s="456"/>
      <c r="P15" s="456"/>
      <c r="Q15" s="456"/>
      <c r="R15" s="456"/>
      <c r="S15" s="456"/>
      <c r="T15" s="456"/>
      <c r="U15" s="456"/>
      <c r="V15" s="456"/>
      <c r="W15" s="456"/>
      <c r="X15" s="456">
        <v>3000</v>
      </c>
      <c r="Y15" s="456"/>
      <c r="Z15" s="456"/>
      <c r="AA15" s="456"/>
      <c r="AB15" s="456"/>
      <c r="AC15" s="456"/>
      <c r="AD15" s="456"/>
      <c r="AE15" s="45"/>
      <c r="AF15" s="669" t="s">
        <v>1968</v>
      </c>
    </row>
    <row r="16" spans="1:32" s="46" customFormat="1" ht="30" customHeight="1">
      <c r="A16" s="44"/>
      <c r="B16" s="664"/>
      <c r="C16" s="664"/>
      <c r="D16" s="44"/>
      <c r="E16" s="667"/>
      <c r="F16" s="664"/>
      <c r="G16" s="467" t="s">
        <v>221</v>
      </c>
      <c r="H16" s="468">
        <f t="shared" si="0"/>
        <v>1284</v>
      </c>
      <c r="I16" s="460"/>
      <c r="J16" s="451"/>
      <c r="K16" s="451"/>
      <c r="L16" s="451">
        <v>268</v>
      </c>
      <c r="M16" s="451"/>
      <c r="N16" s="451"/>
      <c r="O16" s="451">
        <v>126</v>
      </c>
      <c r="P16" s="451"/>
      <c r="Q16" s="451"/>
      <c r="R16" s="451"/>
      <c r="S16" s="451"/>
      <c r="T16" s="451"/>
      <c r="U16" s="451"/>
      <c r="V16" s="451"/>
      <c r="W16" s="451"/>
      <c r="X16" s="451">
        <v>890</v>
      </c>
      <c r="Y16" s="451"/>
      <c r="Z16" s="456"/>
      <c r="AA16" s="451"/>
      <c r="AB16" s="451"/>
      <c r="AC16" s="451"/>
      <c r="AD16" s="451"/>
      <c r="AE16" s="45"/>
      <c r="AF16" s="670"/>
    </row>
    <row r="17" spans="1:33" s="46" customFormat="1" ht="30" customHeight="1">
      <c r="A17" s="44"/>
      <c r="B17" s="664"/>
      <c r="C17" s="664"/>
      <c r="D17" s="44"/>
      <c r="E17" s="667"/>
      <c r="F17" s="664"/>
      <c r="G17" s="483" t="s">
        <v>1841</v>
      </c>
      <c r="H17" s="484">
        <v>3188</v>
      </c>
      <c r="I17" s="474"/>
      <c r="J17" s="481">
        <v>120</v>
      </c>
      <c r="K17" s="481">
        <v>24</v>
      </c>
      <c r="L17" s="481">
        <v>10</v>
      </c>
      <c r="M17" s="481">
        <v>4</v>
      </c>
      <c r="N17" s="481">
        <v>4</v>
      </c>
      <c r="O17" s="481">
        <v>10</v>
      </c>
      <c r="P17" s="481">
        <v>4</v>
      </c>
      <c r="Q17" s="481"/>
      <c r="R17" s="481">
        <v>12</v>
      </c>
      <c r="S17" s="481"/>
      <c r="T17" s="481"/>
      <c r="U17" s="481"/>
      <c r="V17" s="481"/>
      <c r="W17" s="481"/>
      <c r="X17" s="481">
        <v>3000</v>
      </c>
      <c r="Y17" s="481"/>
      <c r="Z17" s="482"/>
      <c r="AA17" s="481"/>
      <c r="AB17" s="481"/>
      <c r="AC17" s="481"/>
      <c r="AD17" s="481"/>
      <c r="AE17" s="480"/>
      <c r="AF17" s="670"/>
    </row>
    <row r="18" spans="1:33" s="46" customFormat="1" ht="30" customHeight="1">
      <c r="A18" s="44"/>
      <c r="B18" s="665"/>
      <c r="C18" s="665"/>
      <c r="D18" s="44"/>
      <c r="E18" s="668"/>
      <c r="F18" s="665"/>
      <c r="G18" s="492" t="s">
        <v>235</v>
      </c>
      <c r="H18" s="493">
        <f t="shared" si="0"/>
        <v>2000</v>
      </c>
      <c r="I18" s="493"/>
      <c r="J18" s="493"/>
      <c r="K18" s="493"/>
      <c r="L18" s="493"/>
      <c r="M18" s="493"/>
      <c r="N18" s="493"/>
      <c r="O18" s="493"/>
      <c r="P18" s="493"/>
      <c r="Q18" s="493"/>
      <c r="R18" s="493"/>
      <c r="S18" s="493"/>
      <c r="T18" s="493"/>
      <c r="U18" s="493"/>
      <c r="V18" s="493"/>
      <c r="W18" s="493"/>
      <c r="X18" s="493">
        <v>2000</v>
      </c>
      <c r="Y18" s="493"/>
      <c r="Z18" s="493"/>
      <c r="AA18" s="493"/>
      <c r="AB18" s="493"/>
      <c r="AC18" s="493"/>
      <c r="AD18" s="493"/>
      <c r="AE18" s="322"/>
      <c r="AF18" s="671"/>
    </row>
    <row r="19" spans="1:33" s="46" customFormat="1" ht="30" customHeight="1">
      <c r="A19" s="44" t="s">
        <v>6</v>
      </c>
      <c r="B19" s="663">
        <f>IF(D19="","",SUBTOTAL(3,$D$7:D19))</f>
        <v>4</v>
      </c>
      <c r="C19" s="663" t="str">
        <f>A19&amp;"."&amp;B19</f>
        <v>N01.4</v>
      </c>
      <c r="D19" s="44" t="s">
        <v>295</v>
      </c>
      <c r="E19" s="666" t="s">
        <v>10</v>
      </c>
      <c r="F19" s="663" t="s">
        <v>3</v>
      </c>
      <c r="G19" s="44" t="s">
        <v>220</v>
      </c>
      <c r="H19" s="460">
        <f t="shared" si="0"/>
        <v>3600</v>
      </c>
      <c r="I19" s="460"/>
      <c r="J19" s="451"/>
      <c r="K19" s="460">
        <v>480</v>
      </c>
      <c r="L19" s="456"/>
      <c r="M19" s="456"/>
      <c r="N19" s="456"/>
      <c r="O19" s="456">
        <v>240</v>
      </c>
      <c r="P19" s="456">
        <v>1200</v>
      </c>
      <c r="Q19" s="456"/>
      <c r="R19" s="456"/>
      <c r="S19" s="456">
        <v>1680</v>
      </c>
      <c r="T19" s="456"/>
      <c r="U19" s="456"/>
      <c r="V19" s="456"/>
      <c r="W19" s="456"/>
      <c r="X19" s="456"/>
      <c r="Y19" s="456"/>
      <c r="Z19" s="456"/>
      <c r="AA19" s="456"/>
      <c r="AB19" s="456"/>
      <c r="AC19" s="456"/>
      <c r="AD19" s="456"/>
      <c r="AE19" s="45"/>
      <c r="AF19" s="660" t="s">
        <v>1969</v>
      </c>
    </row>
    <row r="20" spans="1:33" s="46" customFormat="1" ht="30" customHeight="1">
      <c r="A20" s="44"/>
      <c r="B20" s="664"/>
      <c r="C20" s="664"/>
      <c r="D20" s="44"/>
      <c r="E20" s="667"/>
      <c r="F20" s="664"/>
      <c r="G20" s="467" t="s">
        <v>221</v>
      </c>
      <c r="H20" s="468">
        <f t="shared" si="0"/>
        <v>1511</v>
      </c>
      <c r="I20" s="460"/>
      <c r="J20" s="451"/>
      <c r="K20" s="451">
        <v>139</v>
      </c>
      <c r="L20" s="451"/>
      <c r="M20" s="451"/>
      <c r="N20" s="451"/>
      <c r="O20" s="451">
        <v>13</v>
      </c>
      <c r="P20" s="451">
        <v>549</v>
      </c>
      <c r="Q20" s="451"/>
      <c r="R20" s="451"/>
      <c r="S20" s="451">
        <v>810</v>
      </c>
      <c r="T20" s="451"/>
      <c r="U20" s="451"/>
      <c r="V20" s="451"/>
      <c r="W20" s="451"/>
      <c r="X20" s="451"/>
      <c r="Y20" s="451"/>
      <c r="Z20" s="456"/>
      <c r="AA20" s="451"/>
      <c r="AB20" s="451"/>
      <c r="AC20" s="451"/>
      <c r="AD20" s="451"/>
      <c r="AE20" s="45"/>
      <c r="AF20" s="661"/>
    </row>
    <row r="21" spans="1:33" s="46" customFormat="1" ht="30" customHeight="1">
      <c r="A21" s="44"/>
      <c r="B21" s="664"/>
      <c r="C21" s="664"/>
      <c r="D21" s="44"/>
      <c r="E21" s="667"/>
      <c r="F21" s="664"/>
      <c r="G21" s="483" t="s">
        <v>1841</v>
      </c>
      <c r="H21" s="484">
        <v>1320</v>
      </c>
      <c r="I21" s="474"/>
      <c r="J21" s="481"/>
      <c r="K21" s="481">
        <v>360</v>
      </c>
      <c r="L21" s="481"/>
      <c r="M21" s="481"/>
      <c r="N21" s="481"/>
      <c r="O21" s="481"/>
      <c r="P21" s="481"/>
      <c r="Q21" s="481"/>
      <c r="R21" s="481"/>
      <c r="S21" s="481">
        <v>960</v>
      </c>
      <c r="T21" s="481"/>
      <c r="U21" s="481"/>
      <c r="V21" s="481"/>
      <c r="W21" s="481"/>
      <c r="X21" s="481"/>
      <c r="Y21" s="481"/>
      <c r="Z21" s="482"/>
      <c r="AA21" s="481"/>
      <c r="AB21" s="481"/>
      <c r="AC21" s="481"/>
      <c r="AD21" s="481"/>
      <c r="AE21" s="480"/>
      <c r="AF21" s="661"/>
    </row>
    <row r="22" spans="1:33" s="46" customFormat="1" ht="30" customHeight="1">
      <c r="A22" s="44"/>
      <c r="B22" s="665"/>
      <c r="C22" s="665"/>
      <c r="D22" s="44"/>
      <c r="E22" s="668"/>
      <c r="F22" s="665"/>
      <c r="G22" s="492" t="s">
        <v>235</v>
      </c>
      <c r="H22" s="493">
        <f t="shared" si="0"/>
        <v>2823.5</v>
      </c>
      <c r="I22" s="493"/>
      <c r="J22" s="494"/>
      <c r="K22" s="493">
        <f>K20*1.5</f>
        <v>208.5</v>
      </c>
      <c r="L22" s="495"/>
      <c r="M22" s="495"/>
      <c r="N22" s="495"/>
      <c r="O22" s="493">
        <v>200</v>
      </c>
      <c r="P22" s="493">
        <v>1200</v>
      </c>
      <c r="Q22" s="495"/>
      <c r="R22" s="495"/>
      <c r="S22" s="493">
        <f>S20*1.5</f>
        <v>1215</v>
      </c>
      <c r="T22" s="495"/>
      <c r="U22" s="495"/>
      <c r="V22" s="495"/>
      <c r="W22" s="495"/>
      <c r="X22" s="495"/>
      <c r="Y22" s="495"/>
      <c r="Z22" s="495"/>
      <c r="AA22" s="495"/>
      <c r="AB22" s="495"/>
      <c r="AC22" s="495"/>
      <c r="AD22" s="495"/>
      <c r="AE22" s="322"/>
      <c r="AF22" s="662"/>
    </row>
    <row r="23" spans="1:33" s="46" customFormat="1" ht="50.25" customHeight="1">
      <c r="A23" s="44" t="s">
        <v>6</v>
      </c>
      <c r="B23" s="663">
        <f>IF(D23="","",SUBTOTAL(3,$D$7:D23))</f>
        <v>5</v>
      </c>
      <c r="C23" s="663" t="str">
        <f>A23&amp;"."&amp;B23</f>
        <v>N01.5</v>
      </c>
      <c r="D23" s="44" t="s">
        <v>297</v>
      </c>
      <c r="E23" s="666" t="s">
        <v>11</v>
      </c>
      <c r="F23" s="663" t="s">
        <v>3</v>
      </c>
      <c r="G23" s="44" t="s">
        <v>220</v>
      </c>
      <c r="H23" s="460">
        <f t="shared" si="0"/>
        <v>18000</v>
      </c>
      <c r="I23" s="460"/>
      <c r="J23" s="451"/>
      <c r="K23" s="460"/>
      <c r="L23" s="456"/>
      <c r="M23" s="456"/>
      <c r="N23" s="456"/>
      <c r="O23" s="456"/>
      <c r="P23" s="456"/>
      <c r="Q23" s="456"/>
      <c r="R23" s="456"/>
      <c r="S23" s="456"/>
      <c r="T23" s="456"/>
      <c r="U23" s="456">
        <v>18000</v>
      </c>
      <c r="V23" s="456"/>
      <c r="W23" s="456"/>
      <c r="X23" s="456"/>
      <c r="Y23" s="456"/>
      <c r="Z23" s="456"/>
      <c r="AA23" s="456"/>
      <c r="AB23" s="456"/>
      <c r="AC23" s="456"/>
      <c r="AD23" s="456"/>
      <c r="AE23" s="45"/>
      <c r="AF23" s="669" t="s">
        <v>1847</v>
      </c>
      <c r="AG23" s="502" t="s">
        <v>3847</v>
      </c>
    </row>
    <row r="24" spans="1:33" s="46" customFormat="1" ht="29.25" customHeight="1">
      <c r="A24" s="44"/>
      <c r="B24" s="664"/>
      <c r="C24" s="664"/>
      <c r="D24" s="44"/>
      <c r="E24" s="667"/>
      <c r="F24" s="664"/>
      <c r="G24" s="467" t="s">
        <v>221</v>
      </c>
      <c r="H24" s="468">
        <f t="shared" si="0"/>
        <v>15149</v>
      </c>
      <c r="I24" s="460"/>
      <c r="J24" s="451"/>
      <c r="K24" s="451"/>
      <c r="L24" s="454">
        <v>649</v>
      </c>
      <c r="M24" s="451"/>
      <c r="N24" s="451"/>
      <c r="O24" s="451"/>
      <c r="P24" s="451"/>
      <c r="Q24" s="451"/>
      <c r="R24" s="451"/>
      <c r="S24" s="451"/>
      <c r="T24" s="451"/>
      <c r="U24" s="451">
        <v>14500</v>
      </c>
      <c r="V24" s="451"/>
      <c r="W24" s="451"/>
      <c r="X24" s="451"/>
      <c r="Y24" s="451"/>
      <c r="Z24" s="456"/>
      <c r="AA24" s="451"/>
      <c r="AB24" s="451"/>
      <c r="AC24" s="451"/>
      <c r="AD24" s="451"/>
      <c r="AE24" s="45"/>
      <c r="AF24" s="670"/>
    </row>
    <row r="25" spans="1:33" s="46" customFormat="1" ht="35.25" customHeight="1">
      <c r="A25" s="44"/>
      <c r="B25" s="664"/>
      <c r="C25" s="664"/>
      <c r="D25" s="44"/>
      <c r="E25" s="667"/>
      <c r="F25" s="664"/>
      <c r="G25" s="472" t="s">
        <v>1841</v>
      </c>
      <c r="H25" s="473">
        <v>25000</v>
      </c>
      <c r="I25" s="474"/>
      <c r="J25" s="478"/>
      <c r="K25" s="478"/>
      <c r="L25" s="478"/>
      <c r="M25" s="478"/>
      <c r="N25" s="478">
        <v>0</v>
      </c>
      <c r="O25" s="478"/>
      <c r="P25" s="478"/>
      <c r="Q25" s="478"/>
      <c r="R25" s="478"/>
      <c r="S25" s="478"/>
      <c r="T25" s="478"/>
      <c r="U25" s="478">
        <v>25000</v>
      </c>
      <c r="V25" s="478"/>
      <c r="W25" s="478"/>
      <c r="X25" s="478"/>
      <c r="Y25" s="478"/>
      <c r="Z25" s="479"/>
      <c r="AA25" s="478"/>
      <c r="AB25" s="478"/>
      <c r="AC25" s="478"/>
      <c r="AD25" s="478"/>
      <c r="AE25" s="480"/>
      <c r="AF25" s="670"/>
    </row>
    <row r="26" spans="1:33" s="46" customFormat="1" ht="30" customHeight="1">
      <c r="A26" s="44"/>
      <c r="B26" s="665"/>
      <c r="C26" s="665"/>
      <c r="D26" s="44"/>
      <c r="E26" s="668"/>
      <c r="F26" s="665"/>
      <c r="G26" s="492" t="s">
        <v>235</v>
      </c>
      <c r="H26" s="488">
        <f t="shared" si="0"/>
        <v>21750</v>
      </c>
      <c r="I26" s="493"/>
      <c r="J26" s="494"/>
      <c r="K26" s="493"/>
      <c r="L26" s="495"/>
      <c r="M26" s="495"/>
      <c r="N26" s="495"/>
      <c r="O26" s="495"/>
      <c r="P26" s="495"/>
      <c r="Q26" s="495"/>
      <c r="R26" s="495"/>
      <c r="S26" s="495"/>
      <c r="T26" s="495"/>
      <c r="U26" s="495">
        <f>U24*1.5</f>
        <v>21750</v>
      </c>
      <c r="V26" s="495"/>
      <c r="W26" s="495"/>
      <c r="X26" s="495"/>
      <c r="Y26" s="495"/>
      <c r="Z26" s="495"/>
      <c r="AA26" s="495"/>
      <c r="AB26" s="495"/>
      <c r="AC26" s="495"/>
      <c r="AD26" s="495"/>
      <c r="AE26" s="322"/>
      <c r="AF26" s="671"/>
    </row>
    <row r="27" spans="1:33" s="46" customFormat="1" ht="30" customHeight="1">
      <c r="A27" s="44" t="s">
        <v>6</v>
      </c>
      <c r="B27" s="663">
        <f>IF(D27="","",SUBTOTAL(3,$D$7:D27))</f>
        <v>6</v>
      </c>
      <c r="C27" s="663" t="str">
        <f>A27&amp;"."&amp;B27</f>
        <v>N01.6</v>
      </c>
      <c r="D27" s="44" t="s">
        <v>298</v>
      </c>
      <c r="E27" s="666" t="s">
        <v>12</v>
      </c>
      <c r="F27" s="663" t="s">
        <v>3</v>
      </c>
      <c r="G27" s="44" t="s">
        <v>220</v>
      </c>
      <c r="H27" s="460">
        <f t="shared" si="0"/>
        <v>2640</v>
      </c>
      <c r="I27" s="460"/>
      <c r="J27" s="451"/>
      <c r="K27" s="460"/>
      <c r="L27" s="461">
        <v>840</v>
      </c>
      <c r="M27" s="456"/>
      <c r="N27" s="456">
        <v>1200</v>
      </c>
      <c r="O27" s="456"/>
      <c r="P27" s="456"/>
      <c r="Q27" s="456"/>
      <c r="R27" s="456"/>
      <c r="S27" s="456"/>
      <c r="T27" s="456"/>
      <c r="U27" s="456">
        <v>600</v>
      </c>
      <c r="V27" s="456"/>
      <c r="W27" s="456"/>
      <c r="X27" s="456"/>
      <c r="Y27" s="456"/>
      <c r="Z27" s="456"/>
      <c r="AA27" s="456"/>
      <c r="AB27" s="456"/>
      <c r="AC27" s="456"/>
      <c r="AD27" s="456"/>
      <c r="AE27" s="45"/>
      <c r="AF27" s="672" t="s">
        <v>1848</v>
      </c>
    </row>
    <row r="28" spans="1:33" s="46" customFormat="1" ht="30" customHeight="1">
      <c r="A28" s="44"/>
      <c r="B28" s="664"/>
      <c r="C28" s="664"/>
      <c r="D28" s="44"/>
      <c r="E28" s="667"/>
      <c r="F28" s="664"/>
      <c r="G28" s="467" t="s">
        <v>221</v>
      </c>
      <c r="H28" s="468">
        <f t="shared" si="0"/>
        <v>1600</v>
      </c>
      <c r="I28" s="460"/>
      <c r="J28" s="451"/>
      <c r="K28" s="451"/>
      <c r="L28" s="451"/>
      <c r="M28" s="451"/>
      <c r="N28" s="451">
        <v>1300</v>
      </c>
      <c r="O28" s="451"/>
      <c r="P28" s="451"/>
      <c r="Q28" s="451"/>
      <c r="R28" s="451"/>
      <c r="S28" s="451"/>
      <c r="T28" s="451"/>
      <c r="U28" s="451">
        <v>300</v>
      </c>
      <c r="V28" s="451"/>
      <c r="W28" s="451"/>
      <c r="X28" s="451"/>
      <c r="Y28" s="451"/>
      <c r="Z28" s="456"/>
      <c r="AA28" s="451"/>
      <c r="AB28" s="451"/>
      <c r="AC28" s="451"/>
      <c r="AD28" s="451"/>
      <c r="AE28" s="45"/>
      <c r="AF28" s="673"/>
    </row>
    <row r="29" spans="1:33" s="46" customFormat="1" ht="30" customHeight="1">
      <c r="A29" s="44"/>
      <c r="B29" s="664"/>
      <c r="C29" s="664"/>
      <c r="D29" s="44"/>
      <c r="E29" s="667"/>
      <c r="F29" s="664"/>
      <c r="G29" s="472" t="s">
        <v>1841</v>
      </c>
      <c r="H29" s="473">
        <v>7600</v>
      </c>
      <c r="I29" s="474"/>
      <c r="J29" s="478"/>
      <c r="K29" s="478"/>
      <c r="L29" s="478">
        <v>800</v>
      </c>
      <c r="M29" s="478"/>
      <c r="N29" s="478">
        <v>1800</v>
      </c>
      <c r="O29" s="478"/>
      <c r="P29" s="478"/>
      <c r="Q29" s="478"/>
      <c r="R29" s="478"/>
      <c r="S29" s="478"/>
      <c r="T29" s="478"/>
      <c r="U29" s="478">
        <v>5000</v>
      </c>
      <c r="V29" s="478"/>
      <c r="W29" s="478"/>
      <c r="X29" s="478"/>
      <c r="Y29" s="478"/>
      <c r="Z29" s="479"/>
      <c r="AA29" s="478"/>
      <c r="AB29" s="478"/>
      <c r="AC29" s="478"/>
      <c r="AD29" s="478"/>
      <c r="AE29" s="480"/>
      <c r="AF29" s="673"/>
    </row>
    <row r="30" spans="1:33" s="46" customFormat="1" ht="30" customHeight="1">
      <c r="A30" s="44"/>
      <c r="B30" s="665"/>
      <c r="C30" s="665"/>
      <c r="D30" s="44"/>
      <c r="E30" s="668"/>
      <c r="F30" s="665"/>
      <c r="G30" s="492" t="s">
        <v>235</v>
      </c>
      <c r="H30" s="493">
        <f t="shared" si="0"/>
        <v>2623.5</v>
      </c>
      <c r="I30" s="493"/>
      <c r="J30" s="494"/>
      <c r="K30" s="493"/>
      <c r="L30" s="495">
        <f>L24*1.5</f>
        <v>973.5</v>
      </c>
      <c r="M30" s="495"/>
      <c r="N30" s="495">
        <v>1200</v>
      </c>
      <c r="O30" s="495"/>
      <c r="P30" s="495"/>
      <c r="Q30" s="495"/>
      <c r="R30" s="495"/>
      <c r="S30" s="495"/>
      <c r="T30" s="495"/>
      <c r="U30" s="495">
        <f>300*1.5</f>
        <v>450</v>
      </c>
      <c r="V30" s="495"/>
      <c r="W30" s="495"/>
      <c r="X30" s="495"/>
      <c r="Y30" s="495"/>
      <c r="Z30" s="495"/>
      <c r="AA30" s="495"/>
      <c r="AB30" s="495"/>
      <c r="AC30" s="495"/>
      <c r="AD30" s="495"/>
      <c r="AE30" s="322"/>
      <c r="AF30" s="674"/>
    </row>
    <row r="31" spans="1:33" s="27" customFormat="1" ht="30" customHeight="1">
      <c r="A31" s="15" t="s">
        <v>6</v>
      </c>
      <c r="B31" s="654">
        <f>IF(D31="","",SUBTOTAL(3,$D$7:D31))</f>
        <v>7</v>
      </c>
      <c r="C31" s="654" t="str">
        <f>A31&amp;"."&amp;B31</f>
        <v>N01.7</v>
      </c>
      <c r="D31" s="15" t="s">
        <v>299</v>
      </c>
      <c r="E31" s="657" t="s">
        <v>13</v>
      </c>
      <c r="F31" s="654" t="s">
        <v>3</v>
      </c>
      <c r="G31" s="15" t="s">
        <v>220</v>
      </c>
      <c r="H31" s="455">
        <f t="shared" si="0"/>
        <v>133200</v>
      </c>
      <c r="I31" s="455"/>
      <c r="J31" s="453">
        <v>2400</v>
      </c>
      <c r="K31" s="455">
        <v>840</v>
      </c>
      <c r="L31" s="452">
        <v>2400</v>
      </c>
      <c r="M31" s="452">
        <v>120</v>
      </c>
      <c r="N31" s="452"/>
      <c r="O31" s="452">
        <v>10800</v>
      </c>
      <c r="P31" s="452">
        <v>7200</v>
      </c>
      <c r="Q31" s="452"/>
      <c r="R31" s="452"/>
      <c r="S31" s="452">
        <v>1200</v>
      </c>
      <c r="T31" s="452"/>
      <c r="U31" s="452">
        <v>108000</v>
      </c>
      <c r="V31" s="452"/>
      <c r="W31" s="452"/>
      <c r="X31" s="452">
        <v>240</v>
      </c>
      <c r="Y31" s="452"/>
      <c r="Z31" s="452"/>
      <c r="AA31" s="452"/>
      <c r="AB31" s="452"/>
      <c r="AC31" s="452"/>
      <c r="AD31" s="452"/>
      <c r="AE31" s="5"/>
      <c r="AF31" s="660" t="s">
        <v>1849</v>
      </c>
    </row>
    <row r="32" spans="1:33" s="27" customFormat="1" ht="30" customHeight="1">
      <c r="A32" s="15"/>
      <c r="B32" s="655"/>
      <c r="C32" s="655"/>
      <c r="D32" s="15"/>
      <c r="E32" s="658"/>
      <c r="F32" s="655"/>
      <c r="G32" s="465" t="s">
        <v>221</v>
      </c>
      <c r="H32" s="466">
        <f t="shared" si="0"/>
        <v>96121</v>
      </c>
      <c r="I32" s="455"/>
      <c r="J32" s="453">
        <v>1787</v>
      </c>
      <c r="K32" s="453">
        <v>404</v>
      </c>
      <c r="L32" s="453">
        <v>1210</v>
      </c>
      <c r="M32" s="453">
        <v>32</v>
      </c>
      <c r="N32" s="453"/>
      <c r="O32" s="453">
        <v>6135</v>
      </c>
      <c r="P32" s="453">
        <v>4224</v>
      </c>
      <c r="Q32" s="453"/>
      <c r="R32" s="453"/>
      <c r="S32" s="453">
        <v>600</v>
      </c>
      <c r="T32" s="453"/>
      <c r="U32" s="453">
        <v>81567</v>
      </c>
      <c r="V32" s="453"/>
      <c r="W32" s="453"/>
      <c r="X32" s="453">
        <v>162</v>
      </c>
      <c r="Y32" s="453"/>
      <c r="Z32" s="452"/>
      <c r="AA32" s="453"/>
      <c r="AB32" s="453"/>
      <c r="AC32" s="453"/>
      <c r="AD32" s="453"/>
      <c r="AE32" s="5"/>
      <c r="AF32" s="661"/>
    </row>
    <row r="33" spans="1:32" s="27" customFormat="1" ht="30" customHeight="1">
      <c r="A33" s="15"/>
      <c r="B33" s="655"/>
      <c r="C33" s="655"/>
      <c r="D33" s="15"/>
      <c r="E33" s="658"/>
      <c r="F33" s="655"/>
      <c r="G33" s="469" t="s">
        <v>1841</v>
      </c>
      <c r="H33" s="471">
        <v>121479</v>
      </c>
      <c r="I33" s="470"/>
      <c r="J33" s="475">
        <v>2500</v>
      </c>
      <c r="K33" s="475">
        <v>600</v>
      </c>
      <c r="L33" s="475">
        <v>2100</v>
      </c>
      <c r="M33" s="475">
        <v>205</v>
      </c>
      <c r="N33" s="475">
        <v>4</v>
      </c>
      <c r="O33" s="475">
        <v>9500</v>
      </c>
      <c r="P33" s="475">
        <v>5500</v>
      </c>
      <c r="Q33" s="475">
        <v>0</v>
      </c>
      <c r="R33" s="475">
        <v>0</v>
      </c>
      <c r="S33" s="475">
        <v>720</v>
      </c>
      <c r="T33" s="475"/>
      <c r="U33" s="475">
        <v>100000</v>
      </c>
      <c r="V33" s="475">
        <v>0</v>
      </c>
      <c r="W33" s="475">
        <v>0</v>
      </c>
      <c r="X33" s="475">
        <v>350</v>
      </c>
      <c r="Y33" s="475">
        <v>0</v>
      </c>
      <c r="Z33" s="476">
        <v>0</v>
      </c>
      <c r="AA33" s="475">
        <v>0</v>
      </c>
      <c r="AB33" s="475">
        <v>0</v>
      </c>
      <c r="AC33" s="475">
        <v>0</v>
      </c>
      <c r="AD33" s="475">
        <v>0</v>
      </c>
      <c r="AE33" s="477"/>
      <c r="AF33" s="661"/>
    </row>
    <row r="34" spans="1:32" s="27" customFormat="1" ht="59.25" customHeight="1">
      <c r="A34" s="15"/>
      <c r="B34" s="656"/>
      <c r="C34" s="656"/>
      <c r="D34" s="15"/>
      <c r="E34" s="659"/>
      <c r="F34" s="656"/>
      <c r="G34" s="487" t="s">
        <v>235</v>
      </c>
      <c r="H34" s="488">
        <f>SUM(I34:AD34)</f>
        <v>144178.5</v>
      </c>
      <c r="I34" s="488"/>
      <c r="J34" s="489">
        <f>J32*1.5</f>
        <v>2680.5</v>
      </c>
      <c r="K34" s="489">
        <f t="shared" ref="K34:M34" si="1">K32*1.5</f>
        <v>606</v>
      </c>
      <c r="L34" s="489">
        <f t="shared" si="1"/>
        <v>1815</v>
      </c>
      <c r="M34" s="489">
        <f t="shared" si="1"/>
        <v>48</v>
      </c>
      <c r="N34" s="489"/>
      <c r="O34" s="489">
        <f t="shared" ref="O34:P34" si="2">O32*1.5</f>
        <v>9202.5</v>
      </c>
      <c r="P34" s="489">
        <f t="shared" si="2"/>
        <v>6336</v>
      </c>
      <c r="Q34" s="489"/>
      <c r="R34" s="489"/>
      <c r="S34" s="489">
        <f t="shared" ref="S34" si="3">S32*1.5</f>
        <v>900</v>
      </c>
      <c r="T34" s="489"/>
      <c r="U34" s="489">
        <f>U32*1.5</f>
        <v>122350.5</v>
      </c>
      <c r="V34" s="489"/>
      <c r="W34" s="489"/>
      <c r="X34" s="489">
        <v>240</v>
      </c>
      <c r="Y34" s="490"/>
      <c r="Z34" s="490"/>
      <c r="AA34" s="490"/>
      <c r="AB34" s="490"/>
      <c r="AC34" s="490"/>
      <c r="AD34" s="490"/>
      <c r="AE34" s="323"/>
      <c r="AF34" s="662"/>
    </row>
    <row r="35" spans="1:32" s="27" customFormat="1" ht="30" customHeight="1">
      <c r="A35" s="15" t="s">
        <v>6</v>
      </c>
      <c r="B35" s="654">
        <f>IF(D35="","",SUBTOTAL(3,$D$7:D35))</f>
        <v>8</v>
      </c>
      <c r="C35" s="654" t="str">
        <f>A35&amp;"."&amp;B35</f>
        <v>N01.8</v>
      </c>
      <c r="D35" s="15" t="s">
        <v>300</v>
      </c>
      <c r="E35" s="657" t="s">
        <v>301</v>
      </c>
      <c r="F35" s="654" t="s">
        <v>3</v>
      </c>
      <c r="G35" s="15" t="s">
        <v>220</v>
      </c>
      <c r="H35" s="455">
        <f t="shared" si="0"/>
        <v>672</v>
      </c>
      <c r="I35" s="455"/>
      <c r="J35" s="453"/>
      <c r="K35" s="455"/>
      <c r="L35" s="452">
        <v>72</v>
      </c>
      <c r="M35" s="452"/>
      <c r="N35" s="452"/>
      <c r="O35" s="452">
        <v>240</v>
      </c>
      <c r="P35" s="452"/>
      <c r="Q35" s="452"/>
      <c r="R35" s="452"/>
      <c r="S35" s="452">
        <v>360</v>
      </c>
      <c r="T35" s="452"/>
      <c r="U35" s="452"/>
      <c r="V35" s="452"/>
      <c r="W35" s="452"/>
      <c r="X35" s="452"/>
      <c r="Y35" s="452"/>
      <c r="Z35" s="452"/>
      <c r="AA35" s="452"/>
      <c r="AB35" s="452"/>
      <c r="AC35" s="452"/>
      <c r="AD35" s="452"/>
      <c r="AE35" s="5"/>
      <c r="AF35" s="660" t="s">
        <v>1850</v>
      </c>
    </row>
    <row r="36" spans="1:32" s="27" customFormat="1" ht="30.75" customHeight="1">
      <c r="A36" s="15"/>
      <c r="B36" s="655"/>
      <c r="C36" s="655"/>
      <c r="D36" s="15"/>
      <c r="E36" s="658"/>
      <c r="F36" s="655"/>
      <c r="G36" s="465" t="s">
        <v>221</v>
      </c>
      <c r="H36" s="466">
        <f t="shared" si="0"/>
        <v>173</v>
      </c>
      <c r="I36" s="455"/>
      <c r="J36" s="453"/>
      <c r="K36" s="453"/>
      <c r="L36" s="453">
        <v>9</v>
      </c>
      <c r="M36" s="453"/>
      <c r="N36" s="453"/>
      <c r="O36" s="453">
        <v>109</v>
      </c>
      <c r="P36" s="453">
        <v>5</v>
      </c>
      <c r="Q36" s="453"/>
      <c r="R36" s="453"/>
      <c r="S36" s="453">
        <v>50</v>
      </c>
      <c r="T36" s="453"/>
      <c r="U36" s="453"/>
      <c r="V36" s="453"/>
      <c r="W36" s="453"/>
      <c r="X36" s="453"/>
      <c r="Y36" s="453"/>
      <c r="Z36" s="452"/>
      <c r="AA36" s="453"/>
      <c r="AB36" s="453"/>
      <c r="AC36" s="453"/>
      <c r="AD36" s="453"/>
      <c r="AE36" s="5"/>
      <c r="AF36" s="661"/>
    </row>
    <row r="37" spans="1:32" s="27" customFormat="1" ht="33.75" customHeight="1">
      <c r="A37" s="15"/>
      <c r="B37" s="655"/>
      <c r="C37" s="655"/>
      <c r="D37" s="15"/>
      <c r="E37" s="658"/>
      <c r="F37" s="655"/>
      <c r="G37" s="469" t="s">
        <v>1841</v>
      </c>
      <c r="H37" s="471">
        <v>491</v>
      </c>
      <c r="I37" s="470"/>
      <c r="J37" s="475"/>
      <c r="K37" s="475">
        <v>24</v>
      </c>
      <c r="L37" s="475">
        <v>72</v>
      </c>
      <c r="M37" s="475"/>
      <c r="N37" s="475"/>
      <c r="O37" s="475">
        <v>155</v>
      </c>
      <c r="P37" s="475">
        <v>0</v>
      </c>
      <c r="Q37" s="475"/>
      <c r="R37" s="475"/>
      <c r="S37" s="475">
        <v>240</v>
      </c>
      <c r="T37" s="475"/>
      <c r="U37" s="475"/>
      <c r="V37" s="475"/>
      <c r="W37" s="475"/>
      <c r="X37" s="475"/>
      <c r="Y37" s="475"/>
      <c r="Z37" s="476"/>
      <c r="AA37" s="475"/>
      <c r="AB37" s="475"/>
      <c r="AC37" s="475"/>
      <c r="AD37" s="475"/>
      <c r="AE37" s="477"/>
      <c r="AF37" s="661"/>
    </row>
    <row r="38" spans="1:32" s="27" customFormat="1" ht="30" customHeight="1">
      <c r="A38" s="15"/>
      <c r="B38" s="656"/>
      <c r="C38" s="656"/>
      <c r="D38" s="15"/>
      <c r="E38" s="659"/>
      <c r="F38" s="656"/>
      <c r="G38" s="487" t="s">
        <v>235</v>
      </c>
      <c r="H38" s="488">
        <f t="shared" si="0"/>
        <v>288.5</v>
      </c>
      <c r="I38" s="488"/>
      <c r="J38" s="489"/>
      <c r="K38" s="488"/>
      <c r="L38" s="490">
        <v>40</v>
      </c>
      <c r="M38" s="490"/>
      <c r="N38" s="490"/>
      <c r="O38" s="490">
        <f>O36*1.5</f>
        <v>163.5</v>
      </c>
      <c r="P38" s="490">
        <v>10</v>
      </c>
      <c r="Q38" s="490"/>
      <c r="R38" s="490"/>
      <c r="S38" s="490">
        <f>S36*1.5</f>
        <v>75</v>
      </c>
      <c r="T38" s="490"/>
      <c r="U38" s="490"/>
      <c r="V38" s="490"/>
      <c r="W38" s="490"/>
      <c r="X38" s="490"/>
      <c r="Y38" s="490"/>
      <c r="Z38" s="490"/>
      <c r="AA38" s="490"/>
      <c r="AB38" s="490"/>
      <c r="AC38" s="490"/>
      <c r="AD38" s="490"/>
      <c r="AE38" s="323"/>
      <c r="AF38" s="662"/>
    </row>
    <row r="39" spans="1:32" s="27" customFormat="1" ht="30" customHeight="1">
      <c r="A39" s="15" t="s">
        <v>6</v>
      </c>
      <c r="B39" s="654">
        <f>IF(D39="","",SUBTOTAL(3,$D$7:D39))</f>
        <v>9</v>
      </c>
      <c r="C39" s="654" t="str">
        <f>A39&amp;"."&amp;B39</f>
        <v>N01.9</v>
      </c>
      <c r="D39" s="15" t="s">
        <v>302</v>
      </c>
      <c r="E39" s="657" t="s">
        <v>15</v>
      </c>
      <c r="F39" s="654" t="s">
        <v>3</v>
      </c>
      <c r="G39" s="15" t="s">
        <v>220</v>
      </c>
      <c r="H39" s="455">
        <f t="shared" si="0"/>
        <v>125</v>
      </c>
      <c r="I39" s="455"/>
      <c r="J39" s="453"/>
      <c r="K39" s="455"/>
      <c r="L39" s="452"/>
      <c r="M39" s="452"/>
      <c r="N39" s="452"/>
      <c r="O39" s="452">
        <v>120</v>
      </c>
      <c r="P39" s="452">
        <v>5</v>
      </c>
      <c r="Q39" s="452"/>
      <c r="R39" s="452"/>
      <c r="S39" s="452"/>
      <c r="T39" s="452"/>
      <c r="U39" s="452"/>
      <c r="V39" s="452"/>
      <c r="W39" s="452"/>
      <c r="X39" s="452"/>
      <c r="Y39" s="452"/>
      <c r="Z39" s="452"/>
      <c r="AA39" s="452"/>
      <c r="AB39" s="452"/>
      <c r="AC39" s="452"/>
      <c r="AD39" s="452"/>
      <c r="AE39" s="5"/>
      <c r="AF39" s="660" t="s">
        <v>1851</v>
      </c>
    </row>
    <row r="40" spans="1:32" s="27" customFormat="1" ht="30" customHeight="1">
      <c r="A40" s="15"/>
      <c r="B40" s="655"/>
      <c r="C40" s="655"/>
      <c r="D40" s="15"/>
      <c r="E40" s="658"/>
      <c r="F40" s="655"/>
      <c r="G40" s="465" t="s">
        <v>221</v>
      </c>
      <c r="H40" s="466">
        <f t="shared" si="0"/>
        <v>25</v>
      </c>
      <c r="I40" s="455"/>
      <c r="J40" s="453"/>
      <c r="K40" s="453"/>
      <c r="L40" s="453"/>
      <c r="M40" s="453"/>
      <c r="N40" s="453"/>
      <c r="O40" s="453">
        <v>25</v>
      </c>
      <c r="P40" s="453"/>
      <c r="Q40" s="453"/>
      <c r="R40" s="453"/>
      <c r="S40" s="453"/>
      <c r="T40" s="453"/>
      <c r="U40" s="453"/>
      <c r="V40" s="453"/>
      <c r="W40" s="453"/>
      <c r="X40" s="453"/>
      <c r="Y40" s="453"/>
      <c r="Z40" s="452"/>
      <c r="AA40" s="453"/>
      <c r="AB40" s="453"/>
      <c r="AC40" s="453"/>
      <c r="AD40" s="453"/>
      <c r="AE40" s="5"/>
      <c r="AF40" s="661"/>
    </row>
    <row r="41" spans="1:32" s="27" customFormat="1" ht="30" customHeight="1">
      <c r="A41" s="15"/>
      <c r="B41" s="655"/>
      <c r="C41" s="655"/>
      <c r="D41" s="15"/>
      <c r="E41" s="658"/>
      <c r="F41" s="655"/>
      <c r="G41" s="469" t="s">
        <v>1841</v>
      </c>
      <c r="H41" s="471">
        <v>41</v>
      </c>
      <c r="I41" s="470"/>
      <c r="J41" s="475"/>
      <c r="K41" s="475"/>
      <c r="L41" s="475"/>
      <c r="M41" s="475"/>
      <c r="N41" s="475"/>
      <c r="O41" s="475">
        <v>36</v>
      </c>
      <c r="P41" s="475">
        <v>5</v>
      </c>
      <c r="Q41" s="475"/>
      <c r="R41" s="475"/>
      <c r="S41" s="475"/>
      <c r="T41" s="475"/>
      <c r="U41" s="475"/>
      <c r="V41" s="475"/>
      <c r="W41" s="475"/>
      <c r="X41" s="475"/>
      <c r="Y41" s="475"/>
      <c r="Z41" s="476"/>
      <c r="AA41" s="475"/>
      <c r="AB41" s="475"/>
      <c r="AC41" s="475"/>
      <c r="AD41" s="475"/>
      <c r="AE41" s="477"/>
      <c r="AF41" s="661"/>
    </row>
    <row r="42" spans="1:32" s="27" customFormat="1" ht="30" customHeight="1">
      <c r="A42" s="15"/>
      <c r="B42" s="656"/>
      <c r="C42" s="656"/>
      <c r="D42" s="15"/>
      <c r="E42" s="659"/>
      <c r="F42" s="656"/>
      <c r="G42" s="487" t="s">
        <v>235</v>
      </c>
      <c r="H42" s="488">
        <f t="shared" si="0"/>
        <v>42.5</v>
      </c>
      <c r="I42" s="488"/>
      <c r="J42" s="489"/>
      <c r="K42" s="488"/>
      <c r="L42" s="490"/>
      <c r="M42" s="490"/>
      <c r="N42" s="490"/>
      <c r="O42" s="490">
        <f>O40*1.5</f>
        <v>37.5</v>
      </c>
      <c r="P42" s="490">
        <v>5</v>
      </c>
      <c r="Q42" s="490"/>
      <c r="R42" s="490"/>
      <c r="S42" s="490"/>
      <c r="T42" s="490"/>
      <c r="U42" s="490"/>
      <c r="V42" s="490"/>
      <c r="W42" s="490"/>
      <c r="X42" s="490"/>
      <c r="Y42" s="490"/>
      <c r="Z42" s="490"/>
      <c r="AA42" s="490"/>
      <c r="AB42" s="490"/>
      <c r="AC42" s="490"/>
      <c r="AD42" s="490"/>
      <c r="AE42" s="323"/>
      <c r="AF42" s="662"/>
    </row>
    <row r="43" spans="1:32" s="27" customFormat="1" ht="30" customHeight="1">
      <c r="A43" s="15" t="s">
        <v>6</v>
      </c>
      <c r="B43" s="654">
        <f>IF(D43="","",SUBTOTAL(3,$D$7:D43))</f>
        <v>10</v>
      </c>
      <c r="C43" s="654" t="str">
        <f>A43&amp;"."&amp;B43</f>
        <v>N01.10</v>
      </c>
      <c r="D43" s="15" t="s">
        <v>303</v>
      </c>
      <c r="E43" s="657" t="s">
        <v>16</v>
      </c>
      <c r="F43" s="654" t="s">
        <v>3</v>
      </c>
      <c r="G43" s="15" t="s">
        <v>220</v>
      </c>
      <c r="H43" s="455">
        <f t="shared" si="0"/>
        <v>175896</v>
      </c>
      <c r="I43" s="455">
        <f>6282*28</f>
        <v>175896</v>
      </c>
      <c r="J43" s="453"/>
      <c r="K43" s="455"/>
      <c r="L43" s="452"/>
      <c r="M43" s="452"/>
      <c r="N43" s="452"/>
      <c r="O43" s="452"/>
      <c r="P43" s="452"/>
      <c r="Q43" s="452"/>
      <c r="R43" s="452"/>
      <c r="S43" s="452"/>
      <c r="T43" s="452"/>
      <c r="U43" s="452"/>
      <c r="V43" s="452"/>
      <c r="W43" s="452"/>
      <c r="X43" s="452"/>
      <c r="Y43" s="452"/>
      <c r="Z43" s="452"/>
      <c r="AA43" s="452"/>
      <c r="AB43" s="452"/>
      <c r="AC43" s="452"/>
      <c r="AD43" s="452"/>
      <c r="AE43" s="5"/>
      <c r="AF43" s="660" t="s">
        <v>1852</v>
      </c>
    </row>
    <row r="44" spans="1:32" s="27" customFormat="1" ht="30" customHeight="1">
      <c r="A44" s="15"/>
      <c r="B44" s="655"/>
      <c r="C44" s="655"/>
      <c r="D44" s="15"/>
      <c r="E44" s="658"/>
      <c r="F44" s="655"/>
      <c r="G44" s="465" t="s">
        <v>221</v>
      </c>
      <c r="H44" s="466">
        <f t="shared" si="0"/>
        <v>57228</v>
      </c>
      <c r="I44" s="462">
        <v>57228</v>
      </c>
      <c r="J44" s="453"/>
      <c r="K44" s="453"/>
      <c r="L44" s="453"/>
      <c r="M44" s="453"/>
      <c r="N44" s="453"/>
      <c r="O44" s="453"/>
      <c r="P44" s="453"/>
      <c r="Q44" s="453"/>
      <c r="R44" s="453"/>
      <c r="S44" s="453"/>
      <c r="T44" s="453"/>
      <c r="U44" s="453"/>
      <c r="V44" s="453"/>
      <c r="W44" s="453"/>
      <c r="X44" s="453"/>
      <c r="Y44" s="453"/>
      <c r="Z44" s="452"/>
      <c r="AA44" s="453"/>
      <c r="AB44" s="453"/>
      <c r="AC44" s="453"/>
      <c r="AD44" s="453"/>
      <c r="AE44" s="5"/>
      <c r="AF44" s="661"/>
    </row>
    <row r="45" spans="1:32" s="27" customFormat="1" ht="30" customHeight="1">
      <c r="A45" s="15"/>
      <c r="B45" s="655"/>
      <c r="C45" s="655"/>
      <c r="D45" s="15"/>
      <c r="E45" s="658"/>
      <c r="F45" s="655"/>
      <c r="G45" s="469" t="s">
        <v>1841</v>
      </c>
      <c r="H45" s="471">
        <v>100000</v>
      </c>
      <c r="I45" s="485"/>
      <c r="J45" s="475"/>
      <c r="K45" s="475"/>
      <c r="L45" s="475"/>
      <c r="M45" s="475"/>
      <c r="N45" s="475"/>
      <c r="O45" s="475"/>
      <c r="P45" s="475"/>
      <c r="Q45" s="475"/>
      <c r="R45" s="475"/>
      <c r="S45" s="475"/>
      <c r="T45" s="475"/>
      <c r="U45" s="475"/>
      <c r="V45" s="475"/>
      <c r="W45" s="475"/>
      <c r="X45" s="475"/>
      <c r="Y45" s="475"/>
      <c r="Z45" s="476"/>
      <c r="AA45" s="475"/>
      <c r="AB45" s="475"/>
      <c r="AC45" s="475"/>
      <c r="AD45" s="475"/>
      <c r="AE45" s="477"/>
      <c r="AF45" s="661"/>
    </row>
    <row r="46" spans="1:32" s="27" customFormat="1" ht="30" customHeight="1">
      <c r="A46" s="15"/>
      <c r="B46" s="656"/>
      <c r="C46" s="656"/>
      <c r="D46" s="15"/>
      <c r="E46" s="659"/>
      <c r="F46" s="656"/>
      <c r="G46" s="487" t="s">
        <v>235</v>
      </c>
      <c r="H46" s="488">
        <f t="shared" si="0"/>
        <v>175896</v>
      </c>
      <c r="I46" s="488">
        <f>6282*28</f>
        <v>175896</v>
      </c>
      <c r="J46" s="489"/>
      <c r="K46" s="488"/>
      <c r="L46" s="490"/>
      <c r="M46" s="490"/>
      <c r="N46" s="490"/>
      <c r="O46" s="490"/>
      <c r="P46" s="490"/>
      <c r="Q46" s="490"/>
      <c r="R46" s="490"/>
      <c r="S46" s="490"/>
      <c r="T46" s="490"/>
      <c r="U46" s="490"/>
      <c r="V46" s="490"/>
      <c r="W46" s="490"/>
      <c r="X46" s="490"/>
      <c r="Y46" s="490"/>
      <c r="Z46" s="490"/>
      <c r="AA46" s="490"/>
      <c r="AB46" s="490"/>
      <c r="AC46" s="490"/>
      <c r="AD46" s="490"/>
      <c r="AE46" s="323"/>
      <c r="AF46" s="662"/>
    </row>
    <row r="47" spans="1:32" s="27" customFormat="1" ht="30" customHeight="1">
      <c r="A47" s="15" t="s">
        <v>6</v>
      </c>
      <c r="B47" s="654">
        <f>IF(D47="","",SUBTOTAL(3,$D$7:D47))</f>
        <v>11</v>
      </c>
      <c r="C47" s="654" t="str">
        <f>A47&amp;"."&amp;B47</f>
        <v>N01.11</v>
      </c>
      <c r="D47" s="15" t="s">
        <v>304</v>
      </c>
      <c r="E47" s="657" t="s">
        <v>17</v>
      </c>
      <c r="F47" s="654" t="s">
        <v>3</v>
      </c>
      <c r="G47" s="15" t="s">
        <v>220</v>
      </c>
      <c r="H47" s="455">
        <f t="shared" si="0"/>
        <v>13956</v>
      </c>
      <c r="I47" s="455"/>
      <c r="J47" s="453">
        <v>1500</v>
      </c>
      <c r="K47" s="455">
        <v>1320</v>
      </c>
      <c r="L47" s="452">
        <v>72</v>
      </c>
      <c r="M47" s="452">
        <v>144</v>
      </c>
      <c r="N47" s="452"/>
      <c r="O47" s="452">
        <v>3600</v>
      </c>
      <c r="P47" s="452">
        <v>6000</v>
      </c>
      <c r="Q47" s="452"/>
      <c r="R47" s="452"/>
      <c r="S47" s="452">
        <v>1200</v>
      </c>
      <c r="T47" s="452"/>
      <c r="U47" s="452"/>
      <c r="V47" s="452"/>
      <c r="W47" s="452"/>
      <c r="X47" s="452">
        <v>120</v>
      </c>
      <c r="Y47" s="452"/>
      <c r="Z47" s="452"/>
      <c r="AA47" s="452"/>
      <c r="AB47" s="452"/>
      <c r="AC47" s="452"/>
      <c r="AD47" s="452"/>
      <c r="AE47" s="5"/>
      <c r="AF47" s="660" t="s">
        <v>1853</v>
      </c>
    </row>
    <row r="48" spans="1:32" s="27" customFormat="1" ht="30" customHeight="1">
      <c r="A48" s="15"/>
      <c r="B48" s="655"/>
      <c r="C48" s="655"/>
      <c r="D48" s="15"/>
      <c r="E48" s="658"/>
      <c r="F48" s="655"/>
      <c r="G48" s="465" t="s">
        <v>221</v>
      </c>
      <c r="H48" s="466">
        <f t="shared" si="0"/>
        <v>7933</v>
      </c>
      <c r="I48" s="455"/>
      <c r="J48" s="453">
        <v>1165</v>
      </c>
      <c r="K48" s="453">
        <v>456</v>
      </c>
      <c r="L48" s="453">
        <v>100</v>
      </c>
      <c r="M48" s="453">
        <v>25</v>
      </c>
      <c r="N48" s="453"/>
      <c r="O48" s="453">
        <v>2351</v>
      </c>
      <c r="P48" s="453">
        <v>3135</v>
      </c>
      <c r="Q48" s="453"/>
      <c r="R48" s="453"/>
      <c r="S48" s="453">
        <v>701</v>
      </c>
      <c r="T48" s="453"/>
      <c r="U48" s="453"/>
      <c r="V48" s="453"/>
      <c r="W48" s="453"/>
      <c r="X48" s="453"/>
      <c r="Y48" s="453"/>
      <c r="Z48" s="452"/>
      <c r="AA48" s="453"/>
      <c r="AB48" s="453"/>
      <c r="AC48" s="453"/>
      <c r="AD48" s="453"/>
      <c r="AE48" s="5"/>
      <c r="AF48" s="661"/>
    </row>
    <row r="49" spans="1:32" s="27" customFormat="1" ht="30" customHeight="1">
      <c r="A49" s="15"/>
      <c r="B49" s="655"/>
      <c r="C49" s="655"/>
      <c r="D49" s="15"/>
      <c r="E49" s="658"/>
      <c r="F49" s="655"/>
      <c r="G49" s="469" t="s">
        <v>1841</v>
      </c>
      <c r="H49" s="470">
        <f t="shared" si="0"/>
        <v>13902</v>
      </c>
      <c r="I49" s="470"/>
      <c r="J49" s="475">
        <v>1485</v>
      </c>
      <c r="K49" s="475">
        <v>1200</v>
      </c>
      <c r="L49" s="475">
        <v>72</v>
      </c>
      <c r="M49" s="475">
        <v>140</v>
      </c>
      <c r="N49" s="475"/>
      <c r="O49" s="475">
        <v>5385</v>
      </c>
      <c r="P49" s="475">
        <v>5000</v>
      </c>
      <c r="Q49" s="475"/>
      <c r="R49" s="475"/>
      <c r="S49" s="475">
        <v>500</v>
      </c>
      <c r="T49" s="475"/>
      <c r="U49" s="475"/>
      <c r="V49" s="475"/>
      <c r="W49" s="475"/>
      <c r="X49" s="475">
        <v>120</v>
      </c>
      <c r="Y49" s="475"/>
      <c r="Z49" s="476"/>
      <c r="AA49" s="475"/>
      <c r="AB49" s="475"/>
      <c r="AC49" s="475"/>
      <c r="AD49" s="475"/>
      <c r="AE49" s="477"/>
      <c r="AF49" s="661"/>
    </row>
    <row r="50" spans="1:32" s="27" customFormat="1" ht="30" customHeight="1">
      <c r="A50" s="15"/>
      <c r="B50" s="656"/>
      <c r="C50" s="656"/>
      <c r="D50" s="15"/>
      <c r="E50" s="659"/>
      <c r="F50" s="656"/>
      <c r="G50" s="487" t="s">
        <v>235</v>
      </c>
      <c r="H50" s="488">
        <f t="shared" si="0"/>
        <v>11652</v>
      </c>
      <c r="I50" s="488"/>
      <c r="J50" s="489">
        <v>1500</v>
      </c>
      <c r="K50" s="489">
        <f>K48*1.5</f>
        <v>684</v>
      </c>
      <c r="L50" s="489">
        <v>100</v>
      </c>
      <c r="M50" s="489">
        <f>M48*1.5</f>
        <v>37.5</v>
      </c>
      <c r="N50" s="489"/>
      <c r="O50" s="489">
        <f>O48*1.5</f>
        <v>3526.5</v>
      </c>
      <c r="P50" s="489">
        <f>P48*1.5</f>
        <v>4702.5</v>
      </c>
      <c r="Q50" s="489"/>
      <c r="R50" s="489"/>
      <c r="S50" s="489">
        <f>S48*1.5</f>
        <v>1051.5</v>
      </c>
      <c r="T50" s="490"/>
      <c r="U50" s="490"/>
      <c r="V50" s="490"/>
      <c r="W50" s="490"/>
      <c r="X50" s="490">
        <v>50</v>
      </c>
      <c r="Y50" s="490"/>
      <c r="Z50" s="490"/>
      <c r="AA50" s="490"/>
      <c r="AB50" s="490"/>
      <c r="AC50" s="490"/>
      <c r="AD50" s="490"/>
      <c r="AE50" s="323"/>
      <c r="AF50" s="662"/>
    </row>
    <row r="51" spans="1:32" s="27" customFormat="1" ht="30" customHeight="1">
      <c r="A51" s="15" t="s">
        <v>6</v>
      </c>
      <c r="B51" s="654">
        <f>IF(D51="","",SUBTOTAL(3,$D$7:D51))</f>
        <v>12</v>
      </c>
      <c r="C51" s="654" t="str">
        <f>A51&amp;"."&amp;B51</f>
        <v>N01.12</v>
      </c>
      <c r="D51" s="15" t="s">
        <v>305</v>
      </c>
      <c r="E51" s="657" t="s">
        <v>306</v>
      </c>
      <c r="F51" s="654" t="s">
        <v>3</v>
      </c>
      <c r="G51" s="15" t="s">
        <v>220</v>
      </c>
      <c r="H51" s="455">
        <f t="shared" si="0"/>
        <v>7200</v>
      </c>
      <c r="I51" s="455"/>
      <c r="J51" s="453"/>
      <c r="K51" s="455"/>
      <c r="L51" s="452"/>
      <c r="M51" s="452"/>
      <c r="N51" s="452"/>
      <c r="O51" s="452"/>
      <c r="P51" s="452"/>
      <c r="Q51" s="452"/>
      <c r="R51" s="452"/>
      <c r="S51" s="452"/>
      <c r="T51" s="452"/>
      <c r="U51" s="452"/>
      <c r="V51" s="452">
        <v>7200</v>
      </c>
      <c r="W51" s="452"/>
      <c r="X51" s="452"/>
      <c r="Y51" s="452"/>
      <c r="Z51" s="452"/>
      <c r="AA51" s="452"/>
      <c r="AB51" s="452"/>
      <c r="AC51" s="452"/>
      <c r="AD51" s="452"/>
      <c r="AE51" s="5"/>
      <c r="AF51" s="660" t="s">
        <v>1935</v>
      </c>
    </row>
    <row r="52" spans="1:32" s="27" customFormat="1" ht="30" customHeight="1">
      <c r="A52" s="15"/>
      <c r="B52" s="655"/>
      <c r="C52" s="655"/>
      <c r="D52" s="15"/>
      <c r="E52" s="658"/>
      <c r="F52" s="655"/>
      <c r="G52" s="465" t="s">
        <v>221</v>
      </c>
      <c r="H52" s="466">
        <f t="shared" si="0"/>
        <v>3400</v>
      </c>
      <c r="I52" s="455"/>
      <c r="J52" s="453"/>
      <c r="K52" s="453"/>
      <c r="L52" s="453"/>
      <c r="M52" s="453"/>
      <c r="N52" s="453"/>
      <c r="O52" s="453"/>
      <c r="P52" s="453"/>
      <c r="Q52" s="453"/>
      <c r="R52" s="453"/>
      <c r="S52" s="453"/>
      <c r="T52" s="453"/>
      <c r="U52" s="453"/>
      <c r="V52" s="453">
        <v>3400</v>
      </c>
      <c r="W52" s="453"/>
      <c r="X52" s="453"/>
      <c r="Y52" s="453"/>
      <c r="Z52" s="452"/>
      <c r="AA52" s="453"/>
      <c r="AB52" s="453"/>
      <c r="AC52" s="453"/>
      <c r="AD52" s="453"/>
      <c r="AE52" s="5"/>
      <c r="AF52" s="661"/>
    </row>
    <row r="53" spans="1:32" s="27" customFormat="1" ht="30" customHeight="1">
      <c r="A53" s="15"/>
      <c r="B53" s="655"/>
      <c r="C53" s="655"/>
      <c r="D53" s="15"/>
      <c r="E53" s="658"/>
      <c r="F53" s="655"/>
      <c r="G53" s="469" t="s">
        <v>1841</v>
      </c>
      <c r="H53" s="471" t="s">
        <v>1843</v>
      </c>
      <c r="I53" s="470"/>
      <c r="J53" s="475"/>
      <c r="K53" s="475"/>
      <c r="L53" s="475"/>
      <c r="M53" s="475"/>
      <c r="N53" s="475"/>
      <c r="O53" s="475"/>
      <c r="P53" s="475"/>
      <c r="Q53" s="475"/>
      <c r="R53" s="475"/>
      <c r="S53" s="475"/>
      <c r="T53" s="475"/>
      <c r="U53" s="475"/>
      <c r="V53" s="475"/>
      <c r="W53" s="475"/>
      <c r="X53" s="475"/>
      <c r="Y53" s="475"/>
      <c r="Z53" s="476"/>
      <c r="AA53" s="475"/>
      <c r="AB53" s="475"/>
      <c r="AC53" s="475"/>
      <c r="AD53" s="475"/>
      <c r="AE53" s="477"/>
      <c r="AF53" s="661"/>
    </row>
    <row r="54" spans="1:32" s="27" customFormat="1" ht="30" customHeight="1">
      <c r="A54" s="15"/>
      <c r="B54" s="656"/>
      <c r="C54" s="656"/>
      <c r="D54" s="15"/>
      <c r="E54" s="659"/>
      <c r="F54" s="656"/>
      <c r="G54" s="487" t="s">
        <v>235</v>
      </c>
      <c r="H54" s="488">
        <f t="shared" si="0"/>
        <v>7200</v>
      </c>
      <c r="I54" s="488"/>
      <c r="J54" s="489"/>
      <c r="K54" s="488"/>
      <c r="L54" s="490"/>
      <c r="M54" s="490"/>
      <c r="N54" s="490"/>
      <c r="O54" s="490"/>
      <c r="P54" s="490"/>
      <c r="Q54" s="490"/>
      <c r="R54" s="490"/>
      <c r="S54" s="490"/>
      <c r="T54" s="490"/>
      <c r="U54" s="490"/>
      <c r="V54" s="489">
        <v>7200</v>
      </c>
      <c r="W54" s="490"/>
      <c r="X54" s="490"/>
      <c r="Y54" s="490"/>
      <c r="Z54" s="490"/>
      <c r="AA54" s="490"/>
      <c r="AB54" s="490"/>
      <c r="AC54" s="490"/>
      <c r="AD54" s="490"/>
      <c r="AE54" s="323"/>
      <c r="AF54" s="662"/>
    </row>
    <row r="55" spans="1:32" s="27" customFormat="1" ht="30" customHeight="1">
      <c r="A55" s="15" t="s">
        <v>6</v>
      </c>
      <c r="B55" s="654">
        <f>IF(D55="","",SUBTOTAL(3,$D$7:D55))</f>
        <v>13</v>
      </c>
      <c r="C55" s="654" t="str">
        <f>A55&amp;"."&amp;B55</f>
        <v>N01.13</v>
      </c>
      <c r="D55" s="15" t="s">
        <v>307</v>
      </c>
      <c r="E55" s="657" t="s">
        <v>18</v>
      </c>
      <c r="F55" s="654" t="s">
        <v>3</v>
      </c>
      <c r="G55" s="15" t="s">
        <v>220</v>
      </c>
      <c r="H55" s="455">
        <f t="shared" si="0"/>
        <v>1800</v>
      </c>
      <c r="I55" s="455"/>
      <c r="J55" s="453"/>
      <c r="K55" s="455"/>
      <c r="L55" s="452">
        <v>1800</v>
      </c>
      <c r="M55" s="452"/>
      <c r="N55" s="452"/>
      <c r="O55" s="452"/>
      <c r="P55" s="452"/>
      <c r="Q55" s="452"/>
      <c r="R55" s="452"/>
      <c r="S55" s="452"/>
      <c r="T55" s="452"/>
      <c r="U55" s="452"/>
      <c r="V55" s="452"/>
      <c r="W55" s="452"/>
      <c r="X55" s="452"/>
      <c r="Y55" s="452"/>
      <c r="Z55" s="452"/>
      <c r="AA55" s="452"/>
      <c r="AB55" s="452"/>
      <c r="AC55" s="452"/>
      <c r="AD55" s="452"/>
      <c r="AE55" s="5"/>
      <c r="AF55" s="660" t="s">
        <v>1854</v>
      </c>
    </row>
    <row r="56" spans="1:32" s="27" customFormat="1" ht="30" customHeight="1">
      <c r="A56" s="15"/>
      <c r="B56" s="655"/>
      <c r="C56" s="655"/>
      <c r="D56" s="15"/>
      <c r="E56" s="658"/>
      <c r="F56" s="655"/>
      <c r="G56" s="465" t="s">
        <v>221</v>
      </c>
      <c r="H56" s="466">
        <f t="shared" si="0"/>
        <v>700</v>
      </c>
      <c r="I56" s="455"/>
      <c r="J56" s="453"/>
      <c r="K56" s="453"/>
      <c r="L56" s="453">
        <v>700</v>
      </c>
      <c r="M56" s="453"/>
      <c r="N56" s="453"/>
      <c r="O56" s="453"/>
      <c r="P56" s="453"/>
      <c r="Q56" s="453"/>
      <c r="R56" s="453"/>
      <c r="S56" s="453"/>
      <c r="T56" s="453"/>
      <c r="U56" s="453"/>
      <c r="V56" s="453"/>
      <c r="W56" s="453"/>
      <c r="X56" s="453"/>
      <c r="Y56" s="453"/>
      <c r="Z56" s="452"/>
      <c r="AA56" s="453"/>
      <c r="AB56" s="453"/>
      <c r="AC56" s="453"/>
      <c r="AD56" s="453"/>
      <c r="AE56" s="5"/>
      <c r="AF56" s="661"/>
    </row>
    <row r="57" spans="1:32" s="27" customFormat="1" ht="30" customHeight="1">
      <c r="A57" s="15"/>
      <c r="B57" s="655"/>
      <c r="C57" s="655"/>
      <c r="D57" s="15"/>
      <c r="E57" s="658"/>
      <c r="F57" s="655"/>
      <c r="G57" s="469" t="s">
        <v>1841</v>
      </c>
      <c r="H57" s="471">
        <v>1500</v>
      </c>
      <c r="I57" s="470"/>
      <c r="J57" s="475"/>
      <c r="K57" s="475"/>
      <c r="L57" s="475">
        <v>1500</v>
      </c>
      <c r="M57" s="475"/>
      <c r="N57" s="475"/>
      <c r="O57" s="475"/>
      <c r="P57" s="475"/>
      <c r="Q57" s="475"/>
      <c r="R57" s="475"/>
      <c r="S57" s="475"/>
      <c r="T57" s="475"/>
      <c r="U57" s="475"/>
      <c r="V57" s="475"/>
      <c r="W57" s="475"/>
      <c r="X57" s="475"/>
      <c r="Y57" s="475"/>
      <c r="Z57" s="476"/>
      <c r="AA57" s="475"/>
      <c r="AB57" s="475"/>
      <c r="AC57" s="475"/>
      <c r="AD57" s="475"/>
      <c r="AE57" s="477"/>
      <c r="AF57" s="661"/>
    </row>
    <row r="58" spans="1:32" s="27" customFormat="1" ht="30" customHeight="1">
      <c r="A58" s="15"/>
      <c r="B58" s="656"/>
      <c r="C58" s="656"/>
      <c r="D58" s="15"/>
      <c r="E58" s="659"/>
      <c r="F58" s="656"/>
      <c r="G58" s="487" t="s">
        <v>235</v>
      </c>
      <c r="H58" s="488">
        <f t="shared" si="0"/>
        <v>1050</v>
      </c>
      <c r="I58" s="488"/>
      <c r="J58" s="489"/>
      <c r="K58" s="488"/>
      <c r="L58" s="489">
        <f>L56*1.5</f>
        <v>1050</v>
      </c>
      <c r="M58" s="490"/>
      <c r="N58" s="490"/>
      <c r="O58" s="490"/>
      <c r="P58" s="490"/>
      <c r="Q58" s="490"/>
      <c r="R58" s="490"/>
      <c r="S58" s="490"/>
      <c r="T58" s="490"/>
      <c r="U58" s="490"/>
      <c r="V58" s="490"/>
      <c r="W58" s="490"/>
      <c r="X58" s="490"/>
      <c r="Y58" s="490"/>
      <c r="Z58" s="490"/>
      <c r="AA58" s="490"/>
      <c r="AB58" s="490"/>
      <c r="AC58" s="490"/>
      <c r="AD58" s="490"/>
      <c r="AE58" s="323"/>
      <c r="AF58" s="662"/>
    </row>
    <row r="59" spans="1:32" s="27" customFormat="1" ht="30" customHeight="1">
      <c r="A59" s="15" t="s">
        <v>6</v>
      </c>
      <c r="B59" s="654">
        <f>IF(D59="","",SUBTOTAL(3,$D$7:D59))</f>
        <v>14</v>
      </c>
      <c r="C59" s="654" t="str">
        <f>A59&amp;"."&amp;B59</f>
        <v>N01.14</v>
      </c>
      <c r="D59" s="15" t="s">
        <v>308</v>
      </c>
      <c r="E59" s="657" t="s">
        <v>123</v>
      </c>
      <c r="F59" s="654" t="s">
        <v>3</v>
      </c>
      <c r="G59" s="15" t="s">
        <v>220</v>
      </c>
      <c r="H59" s="455">
        <f t="shared" si="0"/>
        <v>1320</v>
      </c>
      <c r="I59" s="455"/>
      <c r="J59" s="453"/>
      <c r="K59" s="178"/>
      <c r="L59" s="452">
        <v>1320</v>
      </c>
      <c r="M59" s="452"/>
      <c r="N59" s="452"/>
      <c r="O59" s="452"/>
      <c r="P59" s="452"/>
      <c r="Q59" s="452"/>
      <c r="R59" s="452"/>
      <c r="S59" s="452"/>
      <c r="T59" s="452"/>
      <c r="U59" s="452"/>
      <c r="V59" s="452"/>
      <c r="W59" s="452"/>
      <c r="X59" s="452"/>
      <c r="Y59" s="452"/>
      <c r="Z59" s="452"/>
      <c r="AA59" s="452"/>
      <c r="AB59" s="452"/>
      <c r="AC59" s="452"/>
      <c r="AD59" s="452"/>
      <c r="AE59" s="5"/>
      <c r="AF59" s="660" t="s">
        <v>1855</v>
      </c>
    </row>
    <row r="60" spans="1:32" s="27" customFormat="1" ht="30" customHeight="1">
      <c r="A60" s="15"/>
      <c r="B60" s="655"/>
      <c r="C60" s="655"/>
      <c r="D60" s="15"/>
      <c r="E60" s="658"/>
      <c r="F60" s="655"/>
      <c r="G60" s="465" t="s">
        <v>221</v>
      </c>
      <c r="H60" s="466">
        <f t="shared" si="0"/>
        <v>1106</v>
      </c>
      <c r="I60" s="455"/>
      <c r="J60" s="453"/>
      <c r="K60" s="453"/>
      <c r="L60" s="453">
        <v>1106</v>
      </c>
      <c r="M60" s="453"/>
      <c r="N60" s="453"/>
      <c r="O60" s="453"/>
      <c r="P60" s="453"/>
      <c r="Q60" s="453"/>
      <c r="R60" s="453"/>
      <c r="S60" s="453"/>
      <c r="T60" s="453"/>
      <c r="U60" s="453"/>
      <c r="V60" s="453"/>
      <c r="W60" s="453"/>
      <c r="X60" s="453"/>
      <c r="Y60" s="453"/>
      <c r="Z60" s="452"/>
      <c r="AA60" s="453"/>
      <c r="AB60" s="453"/>
      <c r="AC60" s="453"/>
      <c r="AD60" s="453"/>
      <c r="AE60" s="5"/>
      <c r="AF60" s="661"/>
    </row>
    <row r="61" spans="1:32" s="27" customFormat="1" ht="30" customHeight="1">
      <c r="A61" s="15"/>
      <c r="B61" s="655"/>
      <c r="C61" s="655"/>
      <c r="D61" s="15"/>
      <c r="E61" s="658"/>
      <c r="F61" s="655"/>
      <c r="G61" s="469" t="s">
        <v>1841</v>
      </c>
      <c r="H61" s="471">
        <v>1320</v>
      </c>
      <c r="I61" s="470"/>
      <c r="J61" s="475"/>
      <c r="K61" s="475"/>
      <c r="L61" s="475">
        <v>1320</v>
      </c>
      <c r="M61" s="475"/>
      <c r="N61" s="475"/>
      <c r="O61" s="475"/>
      <c r="P61" s="475"/>
      <c r="Q61" s="475"/>
      <c r="R61" s="475"/>
      <c r="S61" s="475"/>
      <c r="T61" s="475"/>
      <c r="U61" s="475"/>
      <c r="V61" s="475"/>
      <c r="W61" s="475"/>
      <c r="X61" s="475"/>
      <c r="Y61" s="475"/>
      <c r="Z61" s="476"/>
      <c r="AA61" s="475"/>
      <c r="AB61" s="475"/>
      <c r="AC61" s="475"/>
      <c r="AD61" s="475"/>
      <c r="AE61" s="477"/>
      <c r="AF61" s="661"/>
    </row>
    <row r="62" spans="1:32" s="27" customFormat="1" ht="30" customHeight="1">
      <c r="A62" s="15"/>
      <c r="B62" s="656"/>
      <c r="C62" s="656"/>
      <c r="D62" s="15"/>
      <c r="E62" s="659"/>
      <c r="F62" s="656"/>
      <c r="G62" s="487" t="s">
        <v>235</v>
      </c>
      <c r="H62" s="488">
        <f t="shared" si="0"/>
        <v>1659</v>
      </c>
      <c r="I62" s="488"/>
      <c r="J62" s="489"/>
      <c r="K62" s="488"/>
      <c r="L62" s="490">
        <f>L60*1.5</f>
        <v>1659</v>
      </c>
      <c r="M62" s="490"/>
      <c r="N62" s="490"/>
      <c r="O62" s="490"/>
      <c r="P62" s="490"/>
      <c r="Q62" s="490"/>
      <c r="R62" s="490"/>
      <c r="S62" s="490"/>
      <c r="T62" s="490"/>
      <c r="U62" s="490"/>
      <c r="V62" s="490"/>
      <c r="W62" s="490"/>
      <c r="X62" s="490"/>
      <c r="Y62" s="490"/>
      <c r="Z62" s="490"/>
      <c r="AA62" s="490"/>
      <c r="AB62" s="490"/>
      <c r="AC62" s="490"/>
      <c r="AD62" s="490"/>
      <c r="AE62" s="323"/>
      <c r="AF62" s="662"/>
    </row>
    <row r="63" spans="1:32" s="27" customFormat="1" ht="30" customHeight="1">
      <c r="A63" s="15" t="s">
        <v>6</v>
      </c>
      <c r="B63" s="654">
        <f>IF(D63="","",SUBTOTAL(3,$D$7:D63))</f>
        <v>15</v>
      </c>
      <c r="C63" s="654" t="str">
        <f>A63&amp;"."&amp;B63</f>
        <v>N01.15</v>
      </c>
      <c r="D63" s="15" t="s">
        <v>309</v>
      </c>
      <c r="E63" s="657" t="s">
        <v>247</v>
      </c>
      <c r="F63" s="654" t="s">
        <v>3</v>
      </c>
      <c r="G63" s="15" t="s">
        <v>220</v>
      </c>
      <c r="H63" s="455">
        <f t="shared" si="0"/>
        <v>120</v>
      </c>
      <c r="I63" s="455"/>
      <c r="J63" s="453"/>
      <c r="K63" s="455"/>
      <c r="L63" s="452"/>
      <c r="M63" s="452"/>
      <c r="N63" s="452"/>
      <c r="O63" s="452"/>
      <c r="P63" s="452"/>
      <c r="Q63" s="452"/>
      <c r="R63" s="452"/>
      <c r="S63" s="452"/>
      <c r="T63" s="452"/>
      <c r="U63" s="452"/>
      <c r="V63" s="452"/>
      <c r="W63" s="452"/>
      <c r="X63" s="452">
        <v>120</v>
      </c>
      <c r="Y63" s="452"/>
      <c r="Z63" s="452"/>
      <c r="AA63" s="452"/>
      <c r="AB63" s="452"/>
      <c r="AC63" s="452"/>
      <c r="AD63" s="452"/>
      <c r="AE63" s="5"/>
      <c r="AF63" s="660" t="s">
        <v>1856</v>
      </c>
    </row>
    <row r="64" spans="1:32" s="27" customFormat="1" ht="30" customHeight="1">
      <c r="A64" s="15"/>
      <c r="B64" s="655"/>
      <c r="C64" s="655"/>
      <c r="D64" s="15"/>
      <c r="E64" s="658"/>
      <c r="F64" s="655"/>
      <c r="G64" s="465" t="s">
        <v>221</v>
      </c>
      <c r="H64" s="466">
        <f t="shared" si="0"/>
        <v>177</v>
      </c>
      <c r="I64" s="455"/>
      <c r="J64" s="453"/>
      <c r="K64" s="453"/>
      <c r="L64" s="453"/>
      <c r="M64" s="453"/>
      <c r="N64" s="453"/>
      <c r="O64" s="453">
        <v>101</v>
      </c>
      <c r="P64" s="453"/>
      <c r="Q64" s="453"/>
      <c r="R64" s="453"/>
      <c r="S64" s="453"/>
      <c r="T64" s="453"/>
      <c r="U64" s="453"/>
      <c r="V64" s="453"/>
      <c r="W64" s="453"/>
      <c r="X64" s="453">
        <v>76</v>
      </c>
      <c r="Y64" s="453"/>
      <c r="Z64" s="452"/>
      <c r="AA64" s="453"/>
      <c r="AB64" s="453"/>
      <c r="AC64" s="453"/>
      <c r="AD64" s="453"/>
      <c r="AE64" s="5"/>
      <c r="AF64" s="661"/>
    </row>
    <row r="65" spans="1:32" s="27" customFormat="1" ht="30" customHeight="1">
      <c r="A65" s="15"/>
      <c r="B65" s="655"/>
      <c r="C65" s="655"/>
      <c r="D65" s="15"/>
      <c r="E65" s="658"/>
      <c r="F65" s="655"/>
      <c r="G65" s="469" t="s">
        <v>1841</v>
      </c>
      <c r="H65" s="471">
        <v>120</v>
      </c>
      <c r="I65" s="470"/>
      <c r="J65" s="475"/>
      <c r="K65" s="475"/>
      <c r="L65" s="475"/>
      <c r="M65" s="475"/>
      <c r="N65" s="475"/>
      <c r="O65" s="475"/>
      <c r="P65" s="475"/>
      <c r="Q65" s="475"/>
      <c r="R65" s="475"/>
      <c r="S65" s="475"/>
      <c r="T65" s="475"/>
      <c r="U65" s="475"/>
      <c r="V65" s="475"/>
      <c r="W65" s="475"/>
      <c r="X65" s="475">
        <v>120</v>
      </c>
      <c r="Y65" s="475"/>
      <c r="Z65" s="476"/>
      <c r="AA65" s="475"/>
      <c r="AB65" s="475"/>
      <c r="AC65" s="475"/>
      <c r="AD65" s="475"/>
      <c r="AE65" s="477"/>
      <c r="AF65" s="661"/>
    </row>
    <row r="66" spans="1:32" s="27" customFormat="1" ht="30" customHeight="1">
      <c r="A66" s="15"/>
      <c r="B66" s="656"/>
      <c r="C66" s="656"/>
      <c r="D66" s="15"/>
      <c r="E66" s="659"/>
      <c r="F66" s="656"/>
      <c r="G66" s="487" t="s">
        <v>235</v>
      </c>
      <c r="H66" s="488">
        <f t="shared" si="0"/>
        <v>120</v>
      </c>
      <c r="I66" s="488"/>
      <c r="J66" s="489"/>
      <c r="K66" s="488"/>
      <c r="L66" s="490"/>
      <c r="M66" s="490"/>
      <c r="N66" s="490"/>
      <c r="O66" s="490"/>
      <c r="P66" s="490"/>
      <c r="Q66" s="490"/>
      <c r="R66" s="490"/>
      <c r="S66" s="490"/>
      <c r="T66" s="490"/>
      <c r="U66" s="490"/>
      <c r="V66" s="490"/>
      <c r="W66" s="490"/>
      <c r="X66" s="490">
        <v>120</v>
      </c>
      <c r="Y66" s="490"/>
      <c r="Z66" s="490"/>
      <c r="AA66" s="490"/>
      <c r="AB66" s="490"/>
      <c r="AC66" s="490"/>
      <c r="AD66" s="490"/>
      <c r="AE66" s="323"/>
      <c r="AF66" s="662"/>
    </row>
    <row r="67" spans="1:32" s="27" customFormat="1" ht="29.25" customHeight="1">
      <c r="A67" s="15" t="s">
        <v>6</v>
      </c>
      <c r="B67" s="654">
        <f>IF(D67="","",SUBTOTAL(3,$D$7:D67))</f>
        <v>16</v>
      </c>
      <c r="C67" s="654" t="str">
        <f>A67&amp;"."&amp;B67</f>
        <v>N01.16</v>
      </c>
      <c r="D67" s="15" t="s">
        <v>310</v>
      </c>
      <c r="E67" s="657" t="s">
        <v>268</v>
      </c>
      <c r="F67" s="654" t="s">
        <v>3</v>
      </c>
      <c r="G67" s="15" t="s">
        <v>220</v>
      </c>
      <c r="H67" s="455">
        <f t="shared" si="0"/>
        <v>65</v>
      </c>
      <c r="I67" s="455"/>
      <c r="J67" s="453">
        <v>4</v>
      </c>
      <c r="K67" s="455">
        <v>8</v>
      </c>
      <c r="L67" s="452"/>
      <c r="M67" s="452"/>
      <c r="N67" s="452"/>
      <c r="O67" s="452">
        <v>24</v>
      </c>
      <c r="P67" s="452">
        <v>5</v>
      </c>
      <c r="Q67" s="452"/>
      <c r="R67" s="452"/>
      <c r="S67" s="452"/>
      <c r="T67" s="452"/>
      <c r="U67" s="452"/>
      <c r="V67" s="452"/>
      <c r="W67" s="452"/>
      <c r="X67" s="452">
        <v>24</v>
      </c>
      <c r="Y67" s="452"/>
      <c r="Z67" s="452"/>
      <c r="AA67" s="452"/>
      <c r="AB67" s="452"/>
      <c r="AC67" s="452"/>
      <c r="AD67" s="452"/>
      <c r="AE67" s="5"/>
      <c r="AF67" s="660" t="s">
        <v>1857</v>
      </c>
    </row>
    <row r="68" spans="1:32" s="27" customFormat="1" ht="30" customHeight="1">
      <c r="A68" s="15"/>
      <c r="B68" s="655"/>
      <c r="C68" s="655"/>
      <c r="D68" s="15"/>
      <c r="E68" s="658"/>
      <c r="F68" s="655"/>
      <c r="G68" s="465" t="s">
        <v>221</v>
      </c>
      <c r="H68" s="466">
        <f t="shared" si="0"/>
        <v>4</v>
      </c>
      <c r="I68" s="455"/>
      <c r="J68" s="453"/>
      <c r="K68" s="453"/>
      <c r="L68" s="453"/>
      <c r="M68" s="453"/>
      <c r="N68" s="453"/>
      <c r="O68" s="453">
        <v>2</v>
      </c>
      <c r="P68" s="453"/>
      <c r="Q68" s="453"/>
      <c r="R68" s="453"/>
      <c r="S68" s="453">
        <v>1</v>
      </c>
      <c r="T68" s="453"/>
      <c r="U68" s="453"/>
      <c r="V68" s="453"/>
      <c r="W68" s="453"/>
      <c r="X68" s="453">
        <v>1</v>
      </c>
      <c r="Y68" s="453"/>
      <c r="Z68" s="452"/>
      <c r="AA68" s="453"/>
      <c r="AB68" s="453"/>
      <c r="AC68" s="453"/>
      <c r="AD68" s="453"/>
      <c r="AE68" s="5"/>
      <c r="AF68" s="661"/>
    </row>
    <row r="69" spans="1:32" s="27" customFormat="1" ht="30" customHeight="1">
      <c r="A69" s="15"/>
      <c r="B69" s="655"/>
      <c r="C69" s="655"/>
      <c r="D69" s="15"/>
      <c r="E69" s="658"/>
      <c r="F69" s="655"/>
      <c r="G69" s="469" t="s">
        <v>1841</v>
      </c>
      <c r="H69" s="471">
        <v>59</v>
      </c>
      <c r="I69" s="470"/>
      <c r="J69" s="475">
        <v>4</v>
      </c>
      <c r="K69" s="475">
        <v>12</v>
      </c>
      <c r="L69" s="475">
        <v>6</v>
      </c>
      <c r="M69" s="475"/>
      <c r="N69" s="475">
        <v>4</v>
      </c>
      <c r="O69" s="475">
        <v>10</v>
      </c>
      <c r="P69" s="475">
        <v>5</v>
      </c>
      <c r="Q69" s="475"/>
      <c r="R69" s="475">
        <v>2</v>
      </c>
      <c r="S69" s="475">
        <v>4</v>
      </c>
      <c r="T69" s="475"/>
      <c r="U69" s="475"/>
      <c r="V69" s="475"/>
      <c r="W69" s="475"/>
      <c r="X69" s="475">
        <v>12</v>
      </c>
      <c r="Y69" s="475"/>
      <c r="Z69" s="476"/>
      <c r="AA69" s="475"/>
      <c r="AB69" s="475"/>
      <c r="AC69" s="475"/>
      <c r="AD69" s="475"/>
      <c r="AE69" s="477"/>
      <c r="AF69" s="661"/>
    </row>
    <row r="70" spans="1:32" s="27" customFormat="1" ht="30" customHeight="1">
      <c r="A70" s="15"/>
      <c r="B70" s="656"/>
      <c r="C70" s="656"/>
      <c r="D70" s="15"/>
      <c r="E70" s="659"/>
      <c r="F70" s="656"/>
      <c r="G70" s="487" t="s">
        <v>235</v>
      </c>
      <c r="H70" s="488">
        <f t="shared" si="0"/>
        <v>65</v>
      </c>
      <c r="I70" s="488"/>
      <c r="J70" s="489">
        <v>4</v>
      </c>
      <c r="K70" s="488">
        <v>8</v>
      </c>
      <c r="L70" s="490"/>
      <c r="M70" s="490"/>
      <c r="N70" s="490"/>
      <c r="O70" s="490">
        <v>24</v>
      </c>
      <c r="P70" s="490">
        <v>5</v>
      </c>
      <c r="Q70" s="490"/>
      <c r="R70" s="490"/>
      <c r="S70" s="490"/>
      <c r="T70" s="490"/>
      <c r="U70" s="490"/>
      <c r="V70" s="490"/>
      <c r="W70" s="490"/>
      <c r="X70" s="490">
        <v>24</v>
      </c>
      <c r="Y70" s="490"/>
      <c r="Z70" s="490"/>
      <c r="AA70" s="490"/>
      <c r="AB70" s="490"/>
      <c r="AC70" s="490"/>
      <c r="AD70" s="490"/>
      <c r="AE70" s="323"/>
      <c r="AF70" s="662"/>
    </row>
    <row r="71" spans="1:32" s="27" customFormat="1" ht="30.75" customHeight="1">
      <c r="A71" s="15" t="s">
        <v>6</v>
      </c>
      <c r="B71" s="654">
        <f>IF(D71="","",SUBTOTAL(3,$D$7:D71))</f>
        <v>17</v>
      </c>
      <c r="C71" s="654" t="str">
        <f>A71&amp;"."&amp;B71</f>
        <v>N01.17</v>
      </c>
      <c r="D71" s="15" t="s">
        <v>311</v>
      </c>
      <c r="E71" s="657" t="s">
        <v>265</v>
      </c>
      <c r="F71" s="654" t="s">
        <v>3</v>
      </c>
      <c r="G71" s="15" t="s">
        <v>220</v>
      </c>
      <c r="H71" s="455">
        <f t="shared" si="0"/>
        <v>150</v>
      </c>
      <c r="I71" s="455"/>
      <c r="J71" s="453"/>
      <c r="K71" s="455"/>
      <c r="L71" s="452"/>
      <c r="M71" s="452"/>
      <c r="N71" s="452"/>
      <c r="O71" s="452">
        <v>150</v>
      </c>
      <c r="P71" s="452"/>
      <c r="Q71" s="452"/>
      <c r="R71" s="452"/>
      <c r="S71" s="452"/>
      <c r="T71" s="452"/>
      <c r="U71" s="452"/>
      <c r="V71" s="452"/>
      <c r="W71" s="452"/>
      <c r="X71" s="452"/>
      <c r="Y71" s="452"/>
      <c r="Z71" s="452"/>
      <c r="AA71" s="452"/>
      <c r="AB71" s="452"/>
      <c r="AC71" s="452"/>
      <c r="AD71" s="452"/>
      <c r="AE71" s="5"/>
      <c r="AF71" s="660" t="s">
        <v>1970</v>
      </c>
    </row>
    <row r="72" spans="1:32" s="27" customFormat="1" ht="32.25" customHeight="1">
      <c r="A72" s="15"/>
      <c r="B72" s="655"/>
      <c r="C72" s="655"/>
      <c r="D72" s="15"/>
      <c r="E72" s="658"/>
      <c r="F72" s="655"/>
      <c r="G72" s="465" t="s">
        <v>221</v>
      </c>
      <c r="H72" s="466">
        <f t="shared" si="0"/>
        <v>0</v>
      </c>
      <c r="I72" s="455"/>
      <c r="J72" s="453"/>
      <c r="K72" s="453"/>
      <c r="L72" s="453"/>
      <c r="M72" s="453"/>
      <c r="N72" s="453"/>
      <c r="O72" s="453"/>
      <c r="P72" s="453"/>
      <c r="Q72" s="453"/>
      <c r="R72" s="453"/>
      <c r="S72" s="453"/>
      <c r="T72" s="453"/>
      <c r="U72" s="453"/>
      <c r="V72" s="453"/>
      <c r="W72" s="453"/>
      <c r="X72" s="453"/>
      <c r="Y72" s="453"/>
      <c r="Z72" s="452"/>
      <c r="AA72" s="453"/>
      <c r="AB72" s="453"/>
      <c r="AC72" s="453"/>
      <c r="AD72" s="453"/>
      <c r="AE72" s="5"/>
      <c r="AF72" s="661"/>
    </row>
    <row r="73" spans="1:32" s="27" customFormat="1" ht="30.75" customHeight="1">
      <c r="A73" s="15"/>
      <c r="B73" s="655"/>
      <c r="C73" s="655"/>
      <c r="D73" s="15"/>
      <c r="E73" s="658"/>
      <c r="F73" s="655"/>
      <c r="G73" s="469" t="s">
        <v>1841</v>
      </c>
      <c r="H73" s="471">
        <v>850</v>
      </c>
      <c r="I73" s="470"/>
      <c r="J73" s="475"/>
      <c r="K73" s="475"/>
      <c r="L73" s="475"/>
      <c r="M73" s="475"/>
      <c r="N73" s="475"/>
      <c r="O73" s="475">
        <v>50</v>
      </c>
      <c r="P73" s="475">
        <v>800</v>
      </c>
      <c r="Q73" s="475"/>
      <c r="R73" s="475"/>
      <c r="S73" s="475"/>
      <c r="T73" s="475"/>
      <c r="U73" s="475"/>
      <c r="V73" s="475"/>
      <c r="W73" s="475"/>
      <c r="X73" s="475"/>
      <c r="Y73" s="475"/>
      <c r="Z73" s="476"/>
      <c r="AA73" s="475"/>
      <c r="AB73" s="475"/>
      <c r="AC73" s="475"/>
      <c r="AD73" s="475"/>
      <c r="AE73" s="477"/>
      <c r="AF73" s="661"/>
    </row>
    <row r="74" spans="1:32" s="27" customFormat="1" ht="30" customHeight="1">
      <c r="A74" s="15"/>
      <c r="B74" s="656"/>
      <c r="C74" s="656"/>
      <c r="D74" s="15"/>
      <c r="E74" s="659"/>
      <c r="F74" s="656"/>
      <c r="G74" s="487" t="s">
        <v>235</v>
      </c>
      <c r="H74" s="488">
        <f t="shared" si="0"/>
        <v>0</v>
      </c>
      <c r="I74" s="488"/>
      <c r="J74" s="489"/>
      <c r="K74" s="488"/>
      <c r="L74" s="490"/>
      <c r="M74" s="490"/>
      <c r="N74" s="490"/>
      <c r="O74" s="490">
        <v>0</v>
      </c>
      <c r="P74" s="490"/>
      <c r="Q74" s="490"/>
      <c r="R74" s="490"/>
      <c r="S74" s="490"/>
      <c r="T74" s="490"/>
      <c r="U74" s="490"/>
      <c r="V74" s="490"/>
      <c r="W74" s="490"/>
      <c r="X74" s="490"/>
      <c r="Y74" s="490"/>
      <c r="Z74" s="490"/>
      <c r="AA74" s="490"/>
      <c r="AB74" s="490"/>
      <c r="AC74" s="490"/>
      <c r="AD74" s="490"/>
      <c r="AE74" s="323"/>
      <c r="AF74" s="662"/>
    </row>
    <row r="75" spans="1:32" s="27" customFormat="1" ht="36.75" customHeight="1">
      <c r="A75" s="15" t="s">
        <v>6</v>
      </c>
      <c r="B75" s="654">
        <f>IF(D75="","",SUBTOTAL(3,$D$7:D75))</f>
        <v>18</v>
      </c>
      <c r="C75" s="654" t="str">
        <f>A75&amp;"."&amp;B75</f>
        <v>N01.18</v>
      </c>
      <c r="D75" s="15" t="s">
        <v>312</v>
      </c>
      <c r="E75" s="657" t="s">
        <v>266</v>
      </c>
      <c r="F75" s="654" t="s">
        <v>3</v>
      </c>
      <c r="G75" s="15" t="s">
        <v>220</v>
      </c>
      <c r="H75" s="455">
        <f t="shared" si="0"/>
        <v>17136</v>
      </c>
      <c r="I75" s="455"/>
      <c r="J75" s="453">
        <v>600</v>
      </c>
      <c r="K75" s="455">
        <v>1320</v>
      </c>
      <c r="L75" s="452">
        <v>240</v>
      </c>
      <c r="M75" s="452">
        <v>36</v>
      </c>
      <c r="N75" s="452"/>
      <c r="O75" s="452">
        <v>7200</v>
      </c>
      <c r="P75" s="452">
        <v>6000</v>
      </c>
      <c r="Q75" s="452"/>
      <c r="R75" s="452"/>
      <c r="S75" s="452">
        <v>1680</v>
      </c>
      <c r="T75" s="452"/>
      <c r="U75" s="452"/>
      <c r="V75" s="452"/>
      <c r="W75" s="452"/>
      <c r="X75" s="452">
        <v>60</v>
      </c>
      <c r="Y75" s="452"/>
      <c r="Z75" s="452"/>
      <c r="AA75" s="452"/>
      <c r="AB75" s="452"/>
      <c r="AC75" s="452"/>
      <c r="AD75" s="452"/>
      <c r="AE75" s="5"/>
      <c r="AF75" s="660" t="s">
        <v>1858</v>
      </c>
    </row>
    <row r="76" spans="1:32" s="27" customFormat="1" ht="30" customHeight="1">
      <c r="A76" s="15"/>
      <c r="B76" s="655"/>
      <c r="C76" s="655"/>
      <c r="D76" s="15"/>
      <c r="E76" s="658"/>
      <c r="F76" s="655"/>
      <c r="G76" s="465" t="s">
        <v>221</v>
      </c>
      <c r="H76" s="466">
        <f t="shared" si="0"/>
        <v>7350</v>
      </c>
      <c r="I76" s="455"/>
      <c r="J76" s="453">
        <v>41</v>
      </c>
      <c r="K76" s="453">
        <v>732</v>
      </c>
      <c r="L76" s="453">
        <v>134</v>
      </c>
      <c r="M76" s="453">
        <v>11</v>
      </c>
      <c r="N76" s="453"/>
      <c r="O76" s="453">
        <v>2333</v>
      </c>
      <c r="P76" s="453">
        <v>3135</v>
      </c>
      <c r="Q76" s="453"/>
      <c r="R76" s="453"/>
      <c r="S76" s="453">
        <v>953</v>
      </c>
      <c r="T76" s="453"/>
      <c r="U76" s="453"/>
      <c r="V76" s="453"/>
      <c r="W76" s="453"/>
      <c r="X76" s="453">
        <v>11</v>
      </c>
      <c r="Y76" s="453"/>
      <c r="Z76" s="452"/>
      <c r="AA76" s="453"/>
      <c r="AB76" s="453"/>
      <c r="AC76" s="453"/>
      <c r="AD76" s="453"/>
      <c r="AE76" s="5"/>
      <c r="AF76" s="661"/>
    </row>
    <row r="77" spans="1:32" s="27" customFormat="1" ht="30" customHeight="1">
      <c r="A77" s="15"/>
      <c r="B77" s="655"/>
      <c r="C77" s="655"/>
      <c r="D77" s="15"/>
      <c r="E77" s="658"/>
      <c r="F77" s="655"/>
      <c r="G77" s="469" t="s">
        <v>1841</v>
      </c>
      <c r="H77" s="471">
        <v>11560</v>
      </c>
      <c r="I77" s="470"/>
      <c r="J77" s="475">
        <v>600</v>
      </c>
      <c r="K77" s="475">
        <v>1200</v>
      </c>
      <c r="L77" s="475">
        <v>200</v>
      </c>
      <c r="M77" s="475">
        <v>60</v>
      </c>
      <c r="N77" s="475">
        <v>0</v>
      </c>
      <c r="O77" s="475">
        <v>3600</v>
      </c>
      <c r="P77" s="475">
        <v>5000</v>
      </c>
      <c r="Q77" s="475">
        <v>0</v>
      </c>
      <c r="R77" s="475">
        <v>0</v>
      </c>
      <c r="S77" s="475">
        <v>840</v>
      </c>
      <c r="T77" s="475">
        <v>0</v>
      </c>
      <c r="U77" s="475">
        <v>0</v>
      </c>
      <c r="V77" s="475">
        <v>0</v>
      </c>
      <c r="W77" s="475">
        <v>0</v>
      </c>
      <c r="X77" s="475">
        <v>60</v>
      </c>
      <c r="Y77" s="475">
        <v>0</v>
      </c>
      <c r="Z77" s="476">
        <v>0</v>
      </c>
      <c r="AA77" s="475">
        <v>0</v>
      </c>
      <c r="AB77" s="475">
        <v>0</v>
      </c>
      <c r="AC77" s="475">
        <v>0</v>
      </c>
      <c r="AD77" s="475">
        <v>0</v>
      </c>
      <c r="AE77" s="477"/>
      <c r="AF77" s="661"/>
    </row>
    <row r="78" spans="1:32" s="27" customFormat="1" ht="30" customHeight="1">
      <c r="A78" s="15"/>
      <c r="B78" s="656"/>
      <c r="C78" s="656"/>
      <c r="D78" s="15"/>
      <c r="E78" s="659"/>
      <c r="F78" s="656"/>
      <c r="G78" s="487" t="s">
        <v>235</v>
      </c>
      <c r="H78" s="488">
        <f t="shared" si="0"/>
        <v>12629.5</v>
      </c>
      <c r="I78" s="488"/>
      <c r="J78" s="489">
        <v>100</v>
      </c>
      <c r="K78" s="489">
        <v>1100</v>
      </c>
      <c r="L78" s="489">
        <v>200</v>
      </c>
      <c r="M78" s="489">
        <v>20</v>
      </c>
      <c r="N78" s="489"/>
      <c r="O78" s="489">
        <f>O76*1.5</f>
        <v>3499.5</v>
      </c>
      <c r="P78" s="489">
        <v>6000</v>
      </c>
      <c r="Q78" s="489"/>
      <c r="R78" s="489"/>
      <c r="S78" s="489">
        <v>1680</v>
      </c>
      <c r="T78" s="489"/>
      <c r="U78" s="489"/>
      <c r="V78" s="489"/>
      <c r="W78" s="489"/>
      <c r="X78" s="489">
        <v>30</v>
      </c>
      <c r="Y78" s="490"/>
      <c r="Z78" s="490"/>
      <c r="AA78" s="490"/>
      <c r="AB78" s="490"/>
      <c r="AC78" s="490"/>
      <c r="AD78" s="490"/>
      <c r="AE78" s="323"/>
      <c r="AF78" s="662"/>
    </row>
    <row r="79" spans="1:32" s="27" customFormat="1" ht="31.5" customHeight="1">
      <c r="A79" s="15" t="s">
        <v>6</v>
      </c>
      <c r="B79" s="654">
        <f>IF(D79="","",SUBTOTAL(3,$D$7:D79))</f>
        <v>19</v>
      </c>
      <c r="C79" s="654" t="str">
        <f>A79&amp;"."&amp;B79</f>
        <v>N01.19</v>
      </c>
      <c r="D79" s="15" t="s">
        <v>313</v>
      </c>
      <c r="E79" s="657" t="s">
        <v>267</v>
      </c>
      <c r="F79" s="654" t="s">
        <v>3</v>
      </c>
      <c r="G79" s="15" t="s">
        <v>220</v>
      </c>
      <c r="H79" s="455">
        <f t="shared" si="0"/>
        <v>4020</v>
      </c>
      <c r="I79" s="455"/>
      <c r="J79" s="453"/>
      <c r="K79" s="455"/>
      <c r="L79" s="452"/>
      <c r="M79" s="452"/>
      <c r="N79" s="452"/>
      <c r="O79" s="452">
        <v>3600</v>
      </c>
      <c r="P79" s="452">
        <v>420</v>
      </c>
      <c r="Q79" s="452"/>
      <c r="R79" s="452"/>
      <c r="S79" s="452"/>
      <c r="T79" s="452"/>
      <c r="U79" s="452"/>
      <c r="V79" s="452"/>
      <c r="W79" s="452"/>
      <c r="X79" s="452"/>
      <c r="Y79" s="452"/>
      <c r="Z79" s="452"/>
      <c r="AA79" s="452"/>
      <c r="AB79" s="452"/>
      <c r="AC79" s="452"/>
      <c r="AD79" s="452"/>
      <c r="AE79" s="5"/>
      <c r="AF79" s="660" t="s">
        <v>1859</v>
      </c>
    </row>
    <row r="80" spans="1:32" s="27" customFormat="1" ht="30" customHeight="1">
      <c r="A80" s="15"/>
      <c r="B80" s="655"/>
      <c r="C80" s="655"/>
      <c r="D80" s="15"/>
      <c r="E80" s="658"/>
      <c r="F80" s="655"/>
      <c r="G80" s="465" t="s">
        <v>221</v>
      </c>
      <c r="H80" s="466">
        <f t="shared" si="0"/>
        <v>768</v>
      </c>
      <c r="I80" s="455"/>
      <c r="J80" s="453">
        <v>2</v>
      </c>
      <c r="K80" s="453"/>
      <c r="L80" s="453"/>
      <c r="M80" s="453"/>
      <c r="N80" s="453"/>
      <c r="O80" s="453">
        <v>478</v>
      </c>
      <c r="P80" s="453">
        <v>288</v>
      </c>
      <c r="Q80" s="453"/>
      <c r="R80" s="453"/>
      <c r="S80" s="453"/>
      <c r="T80" s="453"/>
      <c r="U80" s="453"/>
      <c r="V80" s="453"/>
      <c r="W80" s="453"/>
      <c r="X80" s="453"/>
      <c r="Y80" s="453"/>
      <c r="Z80" s="452"/>
      <c r="AA80" s="453"/>
      <c r="AB80" s="453"/>
      <c r="AC80" s="453"/>
      <c r="AD80" s="453"/>
      <c r="AE80" s="5"/>
      <c r="AF80" s="661"/>
    </row>
    <row r="81" spans="1:32" s="27" customFormat="1" ht="30" customHeight="1">
      <c r="A81" s="15"/>
      <c r="B81" s="655"/>
      <c r="C81" s="655"/>
      <c r="D81" s="15"/>
      <c r="E81" s="658"/>
      <c r="F81" s="655"/>
      <c r="G81" s="469" t="s">
        <v>1841</v>
      </c>
      <c r="H81" s="471">
        <v>1560</v>
      </c>
      <c r="I81" s="470"/>
      <c r="J81" s="475"/>
      <c r="K81" s="475"/>
      <c r="L81" s="475"/>
      <c r="M81" s="475"/>
      <c r="N81" s="475"/>
      <c r="O81" s="475">
        <v>1200</v>
      </c>
      <c r="P81" s="475">
        <v>360</v>
      </c>
      <c r="Q81" s="475"/>
      <c r="R81" s="475"/>
      <c r="S81" s="475"/>
      <c r="T81" s="475"/>
      <c r="U81" s="475"/>
      <c r="V81" s="475"/>
      <c r="W81" s="475"/>
      <c r="X81" s="475"/>
      <c r="Y81" s="475"/>
      <c r="Z81" s="476"/>
      <c r="AA81" s="475"/>
      <c r="AB81" s="475"/>
      <c r="AC81" s="475"/>
      <c r="AD81" s="475"/>
      <c r="AE81" s="477"/>
      <c r="AF81" s="661"/>
    </row>
    <row r="82" spans="1:32" s="27" customFormat="1" ht="30" customHeight="1">
      <c r="A82" s="15"/>
      <c r="B82" s="656"/>
      <c r="C82" s="656"/>
      <c r="D82" s="15"/>
      <c r="E82" s="659"/>
      <c r="F82" s="656"/>
      <c r="G82" s="487" t="s">
        <v>235</v>
      </c>
      <c r="H82" s="488">
        <f t="shared" si="0"/>
        <v>1632</v>
      </c>
      <c r="I82" s="488"/>
      <c r="J82" s="489"/>
      <c r="K82" s="488"/>
      <c r="L82" s="490"/>
      <c r="M82" s="490"/>
      <c r="N82" s="490"/>
      <c r="O82" s="490">
        <v>1200</v>
      </c>
      <c r="P82" s="490">
        <f>P80*1.5</f>
        <v>432</v>
      </c>
      <c r="Q82" s="490"/>
      <c r="R82" s="490"/>
      <c r="S82" s="490"/>
      <c r="T82" s="490"/>
      <c r="U82" s="490"/>
      <c r="V82" s="490"/>
      <c r="W82" s="490"/>
      <c r="X82" s="490"/>
      <c r="Y82" s="490"/>
      <c r="Z82" s="490"/>
      <c r="AA82" s="490"/>
      <c r="AB82" s="490"/>
      <c r="AC82" s="490"/>
      <c r="AD82" s="490"/>
      <c r="AE82" s="323"/>
      <c r="AF82" s="662"/>
    </row>
    <row r="83" spans="1:32" s="27" customFormat="1" ht="30" customHeight="1">
      <c r="A83" s="15" t="s">
        <v>6</v>
      </c>
      <c r="B83" s="654">
        <f>IF(D83="","",SUBTOTAL(3,$D$7:D83))</f>
        <v>20</v>
      </c>
      <c r="C83" s="654" t="str">
        <f>A83&amp;"."&amp;B83</f>
        <v>N01.20</v>
      </c>
      <c r="D83" s="15" t="s">
        <v>314</v>
      </c>
      <c r="E83" s="657" t="s">
        <v>19</v>
      </c>
      <c r="F83" s="654" t="s">
        <v>3</v>
      </c>
      <c r="G83" s="15" t="s">
        <v>220</v>
      </c>
      <c r="H83" s="455">
        <f t="shared" si="0"/>
        <v>360</v>
      </c>
      <c r="I83" s="455"/>
      <c r="J83" s="453"/>
      <c r="K83" s="455">
        <v>360</v>
      </c>
      <c r="L83" s="452"/>
      <c r="M83" s="452"/>
      <c r="N83" s="452"/>
      <c r="O83" s="452"/>
      <c r="P83" s="452"/>
      <c r="Q83" s="452"/>
      <c r="R83" s="452"/>
      <c r="S83" s="452"/>
      <c r="T83" s="452"/>
      <c r="U83" s="452"/>
      <c r="V83" s="452"/>
      <c r="W83" s="452"/>
      <c r="X83" s="452"/>
      <c r="Y83" s="452"/>
      <c r="Z83" s="452"/>
      <c r="AA83" s="452"/>
      <c r="AB83" s="452"/>
      <c r="AC83" s="452"/>
      <c r="AD83" s="452"/>
      <c r="AE83" s="5"/>
      <c r="AF83" s="660" t="s">
        <v>1860</v>
      </c>
    </row>
    <row r="84" spans="1:32" s="27" customFormat="1" ht="30" customHeight="1">
      <c r="A84" s="15"/>
      <c r="B84" s="655"/>
      <c r="C84" s="655"/>
      <c r="D84" s="15"/>
      <c r="E84" s="658"/>
      <c r="F84" s="655"/>
      <c r="G84" s="465" t="s">
        <v>221</v>
      </c>
      <c r="H84" s="466">
        <f t="shared" si="0"/>
        <v>160</v>
      </c>
      <c r="I84" s="455"/>
      <c r="J84" s="453"/>
      <c r="K84" s="453">
        <v>160</v>
      </c>
      <c r="L84" s="453"/>
      <c r="M84" s="453"/>
      <c r="N84" s="453"/>
      <c r="O84" s="453"/>
      <c r="P84" s="453"/>
      <c r="Q84" s="453"/>
      <c r="R84" s="453"/>
      <c r="S84" s="453"/>
      <c r="T84" s="453"/>
      <c r="U84" s="453"/>
      <c r="V84" s="453"/>
      <c r="W84" s="453"/>
      <c r="X84" s="453"/>
      <c r="Y84" s="453"/>
      <c r="Z84" s="452"/>
      <c r="AA84" s="453"/>
      <c r="AB84" s="453"/>
      <c r="AC84" s="453"/>
      <c r="AD84" s="453"/>
      <c r="AE84" s="5"/>
      <c r="AF84" s="661"/>
    </row>
    <row r="85" spans="1:32" s="27" customFormat="1" ht="30" customHeight="1">
      <c r="A85" s="15"/>
      <c r="B85" s="655"/>
      <c r="C85" s="655"/>
      <c r="D85" s="15"/>
      <c r="E85" s="658"/>
      <c r="F85" s="655"/>
      <c r="G85" s="469" t="s">
        <v>1841</v>
      </c>
      <c r="H85" s="470" t="s">
        <v>1843</v>
      </c>
      <c r="I85" s="470"/>
      <c r="J85" s="475"/>
      <c r="K85" s="475"/>
      <c r="L85" s="475"/>
      <c r="M85" s="475"/>
      <c r="N85" s="475"/>
      <c r="O85" s="475"/>
      <c r="P85" s="475"/>
      <c r="Q85" s="475"/>
      <c r="R85" s="475"/>
      <c r="S85" s="475"/>
      <c r="T85" s="475"/>
      <c r="U85" s="475"/>
      <c r="V85" s="475"/>
      <c r="W85" s="475"/>
      <c r="X85" s="475"/>
      <c r="Y85" s="475"/>
      <c r="Z85" s="476"/>
      <c r="AA85" s="475"/>
      <c r="AB85" s="475"/>
      <c r="AC85" s="475"/>
      <c r="AD85" s="475"/>
      <c r="AE85" s="477"/>
      <c r="AF85" s="661"/>
    </row>
    <row r="86" spans="1:32" s="27" customFormat="1" ht="30" customHeight="1">
      <c r="A86" s="15"/>
      <c r="B86" s="656"/>
      <c r="C86" s="656"/>
      <c r="D86" s="15"/>
      <c r="E86" s="659"/>
      <c r="F86" s="656"/>
      <c r="G86" s="487" t="s">
        <v>235</v>
      </c>
      <c r="H86" s="488">
        <f t="shared" si="0"/>
        <v>360</v>
      </c>
      <c r="I86" s="488"/>
      <c r="J86" s="489"/>
      <c r="K86" s="488">
        <v>360</v>
      </c>
      <c r="L86" s="490"/>
      <c r="M86" s="490"/>
      <c r="N86" s="490"/>
      <c r="O86" s="490"/>
      <c r="P86" s="490"/>
      <c r="Q86" s="490"/>
      <c r="R86" s="490"/>
      <c r="S86" s="490"/>
      <c r="T86" s="490"/>
      <c r="U86" s="490"/>
      <c r="V86" s="490"/>
      <c r="W86" s="490"/>
      <c r="X86" s="490"/>
      <c r="Y86" s="490"/>
      <c r="Z86" s="490"/>
      <c r="AA86" s="490"/>
      <c r="AB86" s="490"/>
      <c r="AC86" s="490"/>
      <c r="AD86" s="490"/>
      <c r="AE86" s="323"/>
      <c r="AF86" s="662"/>
    </row>
    <row r="87" spans="1:32" s="27" customFormat="1" ht="37.5" customHeight="1">
      <c r="A87" s="15" t="s">
        <v>6</v>
      </c>
      <c r="B87" s="654">
        <f>IF(D87="","",SUBTOTAL(3,$D$7:D87))</f>
        <v>21</v>
      </c>
      <c r="C87" s="654" t="str">
        <f>A87&amp;"."&amp;B87</f>
        <v>N01.21</v>
      </c>
      <c r="D87" s="15" t="s">
        <v>315</v>
      </c>
      <c r="E87" s="657" t="s">
        <v>134</v>
      </c>
      <c r="F87" s="654" t="s">
        <v>3</v>
      </c>
      <c r="G87" s="15" t="s">
        <v>220</v>
      </c>
      <c r="H87" s="455">
        <f t="shared" si="0"/>
        <v>0</v>
      </c>
      <c r="I87" s="455"/>
      <c r="J87" s="453"/>
      <c r="K87" s="455"/>
      <c r="L87" s="452"/>
      <c r="M87" s="452"/>
      <c r="N87" s="452"/>
      <c r="O87" s="452"/>
      <c r="P87" s="452"/>
      <c r="Q87" s="452"/>
      <c r="R87" s="452"/>
      <c r="S87" s="452"/>
      <c r="T87" s="452"/>
      <c r="U87" s="452"/>
      <c r="V87" s="452"/>
      <c r="W87" s="452"/>
      <c r="X87" s="452"/>
      <c r="Y87" s="452"/>
      <c r="Z87" s="452"/>
      <c r="AA87" s="452"/>
      <c r="AB87" s="452"/>
      <c r="AC87" s="452"/>
      <c r="AD87" s="452"/>
      <c r="AE87" s="5"/>
      <c r="AF87" s="660" t="s">
        <v>1861</v>
      </c>
    </row>
    <row r="88" spans="1:32" s="27" customFormat="1" ht="30" customHeight="1">
      <c r="A88" s="15"/>
      <c r="B88" s="655"/>
      <c r="C88" s="655"/>
      <c r="D88" s="15"/>
      <c r="E88" s="658"/>
      <c r="F88" s="655"/>
      <c r="G88" s="465" t="s">
        <v>221</v>
      </c>
      <c r="H88" s="466">
        <f t="shared" si="0"/>
        <v>0</v>
      </c>
      <c r="I88" s="455"/>
      <c r="J88" s="453"/>
      <c r="K88" s="453"/>
      <c r="L88" s="453"/>
      <c r="M88" s="453"/>
      <c r="N88" s="453"/>
      <c r="O88" s="453"/>
      <c r="P88" s="453"/>
      <c r="Q88" s="453"/>
      <c r="R88" s="453"/>
      <c r="S88" s="453"/>
      <c r="T88" s="453"/>
      <c r="U88" s="453"/>
      <c r="V88" s="453"/>
      <c r="W88" s="453"/>
      <c r="X88" s="453"/>
      <c r="Y88" s="453"/>
      <c r="Z88" s="452"/>
      <c r="AA88" s="453"/>
      <c r="AB88" s="453"/>
      <c r="AC88" s="453"/>
      <c r="AD88" s="453"/>
      <c r="AE88" s="5"/>
      <c r="AF88" s="661"/>
    </row>
    <row r="89" spans="1:32" s="27" customFormat="1" ht="30" customHeight="1">
      <c r="A89" s="15"/>
      <c r="B89" s="655"/>
      <c r="C89" s="655"/>
      <c r="D89" s="15"/>
      <c r="E89" s="658"/>
      <c r="F89" s="655"/>
      <c r="G89" s="469" t="s">
        <v>1841</v>
      </c>
      <c r="H89" s="471">
        <v>10</v>
      </c>
      <c r="I89" s="470"/>
      <c r="J89" s="475"/>
      <c r="K89" s="475"/>
      <c r="L89" s="475"/>
      <c r="M89" s="475"/>
      <c r="N89" s="475"/>
      <c r="O89" s="475">
        <v>10</v>
      </c>
      <c r="P89" s="475"/>
      <c r="Q89" s="475"/>
      <c r="R89" s="475"/>
      <c r="S89" s="475"/>
      <c r="T89" s="475"/>
      <c r="U89" s="475"/>
      <c r="V89" s="475"/>
      <c r="W89" s="475"/>
      <c r="X89" s="475"/>
      <c r="Y89" s="475"/>
      <c r="Z89" s="476"/>
      <c r="AA89" s="475"/>
      <c r="AB89" s="475"/>
      <c r="AC89" s="475"/>
      <c r="AD89" s="475"/>
      <c r="AE89" s="477"/>
      <c r="AF89" s="661"/>
    </row>
    <row r="90" spans="1:32" s="27" customFormat="1" ht="30" customHeight="1">
      <c r="A90" s="15"/>
      <c r="B90" s="656"/>
      <c r="C90" s="656"/>
      <c r="D90" s="15"/>
      <c r="E90" s="659"/>
      <c r="F90" s="656"/>
      <c r="G90" s="487" t="s">
        <v>235</v>
      </c>
      <c r="H90" s="488">
        <f t="shared" si="0"/>
        <v>0</v>
      </c>
      <c r="I90" s="488"/>
      <c r="J90" s="489"/>
      <c r="K90" s="488"/>
      <c r="L90" s="490"/>
      <c r="M90" s="490"/>
      <c r="N90" s="490"/>
      <c r="O90" s="490"/>
      <c r="P90" s="490"/>
      <c r="Q90" s="490"/>
      <c r="R90" s="490"/>
      <c r="S90" s="490"/>
      <c r="T90" s="490"/>
      <c r="U90" s="490"/>
      <c r="V90" s="490"/>
      <c r="W90" s="490"/>
      <c r="X90" s="490"/>
      <c r="Y90" s="490"/>
      <c r="Z90" s="490"/>
      <c r="AA90" s="490"/>
      <c r="AB90" s="490"/>
      <c r="AC90" s="490"/>
      <c r="AD90" s="490"/>
      <c r="AE90" s="323"/>
      <c r="AF90" s="662"/>
    </row>
    <row r="91" spans="1:32" s="27" customFormat="1" ht="28.5" customHeight="1">
      <c r="A91" s="15" t="s">
        <v>6</v>
      </c>
      <c r="B91" s="654">
        <f>IF(D91="","",SUBTOTAL(3,$D$7:D91))</f>
        <v>22</v>
      </c>
      <c r="C91" s="654" t="str">
        <f>A91&amp;"."&amp;B91</f>
        <v>N01.22</v>
      </c>
      <c r="D91" s="15" t="s">
        <v>316</v>
      </c>
      <c r="E91" s="657" t="s">
        <v>273</v>
      </c>
      <c r="F91" s="675" t="s">
        <v>4</v>
      </c>
      <c r="G91" s="15" t="s">
        <v>220</v>
      </c>
      <c r="H91" s="455">
        <f t="shared" si="0"/>
        <v>720000</v>
      </c>
      <c r="I91" s="455"/>
      <c r="J91" s="453"/>
      <c r="K91" s="455"/>
      <c r="L91" s="452"/>
      <c r="M91" s="452"/>
      <c r="N91" s="452"/>
      <c r="O91" s="452"/>
      <c r="P91" s="452"/>
      <c r="Q91" s="452"/>
      <c r="R91" s="452"/>
      <c r="S91" s="452"/>
      <c r="T91" s="452"/>
      <c r="U91" s="452"/>
      <c r="V91" s="452">
        <v>720000</v>
      </c>
      <c r="W91" s="452"/>
      <c r="X91" s="452"/>
      <c r="Y91" s="452"/>
      <c r="Z91" s="452"/>
      <c r="AA91" s="452"/>
      <c r="AB91" s="452"/>
      <c r="AC91" s="452"/>
      <c r="AD91" s="452"/>
      <c r="AE91" s="5"/>
      <c r="AF91" s="660" t="s">
        <v>1862</v>
      </c>
    </row>
    <row r="92" spans="1:32" s="27" customFormat="1" ht="30" customHeight="1">
      <c r="A92" s="15"/>
      <c r="B92" s="655"/>
      <c r="C92" s="655"/>
      <c r="D92" s="15"/>
      <c r="E92" s="658"/>
      <c r="F92" s="676"/>
      <c r="G92" s="465" t="s">
        <v>221</v>
      </c>
      <c r="H92" s="466">
        <f t="shared" si="0"/>
        <v>472000</v>
      </c>
      <c r="I92" s="455"/>
      <c r="J92" s="453"/>
      <c r="K92" s="453"/>
      <c r="L92" s="453"/>
      <c r="M92" s="453"/>
      <c r="N92" s="453"/>
      <c r="O92" s="453"/>
      <c r="P92" s="453"/>
      <c r="Q92" s="453"/>
      <c r="R92" s="453"/>
      <c r="S92" s="453"/>
      <c r="T92" s="453"/>
      <c r="U92" s="453"/>
      <c r="V92" s="453">
        <v>472000</v>
      </c>
      <c r="W92" s="453"/>
      <c r="X92" s="453"/>
      <c r="Y92" s="453"/>
      <c r="Z92" s="452"/>
      <c r="AA92" s="453"/>
      <c r="AB92" s="453"/>
      <c r="AC92" s="453"/>
      <c r="AD92" s="453"/>
      <c r="AE92" s="5"/>
      <c r="AF92" s="661"/>
    </row>
    <row r="93" spans="1:32" s="27" customFormat="1" ht="30" customHeight="1">
      <c r="A93" s="15"/>
      <c r="B93" s="655"/>
      <c r="C93" s="655"/>
      <c r="D93" s="15"/>
      <c r="E93" s="658"/>
      <c r="F93" s="676"/>
      <c r="G93" s="469" t="s">
        <v>1841</v>
      </c>
      <c r="H93" s="471">
        <v>750000</v>
      </c>
      <c r="I93" s="470"/>
      <c r="J93" s="475"/>
      <c r="K93" s="475"/>
      <c r="L93" s="475"/>
      <c r="M93" s="475"/>
      <c r="N93" s="475"/>
      <c r="O93" s="475"/>
      <c r="P93" s="475"/>
      <c r="Q93" s="475"/>
      <c r="R93" s="475"/>
      <c r="S93" s="475"/>
      <c r="T93" s="475"/>
      <c r="U93" s="475"/>
      <c r="V93" s="475">
        <v>750000</v>
      </c>
      <c r="W93" s="475"/>
      <c r="X93" s="475"/>
      <c r="Y93" s="475"/>
      <c r="Z93" s="476"/>
      <c r="AA93" s="475"/>
      <c r="AB93" s="475"/>
      <c r="AC93" s="475"/>
      <c r="AD93" s="475"/>
      <c r="AE93" s="477"/>
      <c r="AF93" s="661"/>
    </row>
    <row r="94" spans="1:32" s="27" customFormat="1" ht="30" customHeight="1">
      <c r="A94" s="15"/>
      <c r="B94" s="656"/>
      <c r="C94" s="656"/>
      <c r="D94" s="15"/>
      <c r="E94" s="659"/>
      <c r="F94" s="677"/>
      <c r="G94" s="487" t="s">
        <v>235</v>
      </c>
      <c r="H94" s="488">
        <f t="shared" si="0"/>
        <v>720000</v>
      </c>
      <c r="I94" s="488"/>
      <c r="J94" s="489"/>
      <c r="K94" s="488"/>
      <c r="L94" s="490"/>
      <c r="M94" s="490"/>
      <c r="N94" s="490"/>
      <c r="O94" s="490"/>
      <c r="P94" s="490"/>
      <c r="Q94" s="490"/>
      <c r="R94" s="490"/>
      <c r="S94" s="490"/>
      <c r="T94" s="490"/>
      <c r="U94" s="490"/>
      <c r="V94" s="490">
        <v>720000</v>
      </c>
      <c r="W94" s="490"/>
      <c r="X94" s="490"/>
      <c r="Y94" s="490"/>
      <c r="Z94" s="490"/>
      <c r="AA94" s="490"/>
      <c r="AB94" s="490"/>
      <c r="AC94" s="490"/>
      <c r="AD94" s="490"/>
      <c r="AE94" s="323"/>
      <c r="AF94" s="662"/>
    </row>
    <row r="95" spans="1:32" s="27" customFormat="1" ht="30" customHeight="1">
      <c r="A95" s="15" t="s">
        <v>6</v>
      </c>
      <c r="B95" s="654">
        <f>IF(D95="","",SUBTOTAL(3,$D$7:D95))</f>
        <v>23</v>
      </c>
      <c r="C95" s="654" t="str">
        <f>A95&amp;"."&amp;B95</f>
        <v>N01.23</v>
      </c>
      <c r="D95" s="15" t="s">
        <v>317</v>
      </c>
      <c r="E95" s="657" t="s">
        <v>272</v>
      </c>
      <c r="F95" s="675" t="s">
        <v>4</v>
      </c>
      <c r="G95" s="15" t="s">
        <v>220</v>
      </c>
      <c r="H95" s="455">
        <f t="shared" si="0"/>
        <v>72000</v>
      </c>
      <c r="I95" s="455"/>
      <c r="J95" s="453"/>
      <c r="K95" s="455"/>
      <c r="L95" s="452"/>
      <c r="M95" s="452"/>
      <c r="N95" s="452"/>
      <c r="O95" s="452"/>
      <c r="P95" s="452"/>
      <c r="Q95" s="452"/>
      <c r="R95" s="452"/>
      <c r="S95" s="452"/>
      <c r="T95" s="452"/>
      <c r="U95" s="452"/>
      <c r="V95" s="452">
        <v>72000</v>
      </c>
      <c r="W95" s="452"/>
      <c r="X95" s="452"/>
      <c r="Y95" s="452"/>
      <c r="Z95" s="452"/>
      <c r="AA95" s="452"/>
      <c r="AB95" s="452"/>
      <c r="AC95" s="452"/>
      <c r="AD95" s="452"/>
      <c r="AE95" s="5"/>
      <c r="AF95" s="660" t="s">
        <v>1863</v>
      </c>
    </row>
    <row r="96" spans="1:32" s="27" customFormat="1" ht="30" customHeight="1">
      <c r="A96" s="15"/>
      <c r="B96" s="655"/>
      <c r="C96" s="655"/>
      <c r="D96" s="15"/>
      <c r="E96" s="658"/>
      <c r="F96" s="676"/>
      <c r="G96" s="465" t="s">
        <v>221</v>
      </c>
      <c r="H96" s="466">
        <f t="shared" ref="H96:H180" si="4">SUM(I96:AD96)</f>
        <v>2000</v>
      </c>
      <c r="I96" s="455"/>
      <c r="J96" s="453"/>
      <c r="K96" s="453"/>
      <c r="L96" s="453"/>
      <c r="M96" s="453"/>
      <c r="N96" s="453"/>
      <c r="O96" s="453"/>
      <c r="P96" s="453"/>
      <c r="Q96" s="453"/>
      <c r="R96" s="453"/>
      <c r="S96" s="453"/>
      <c r="T96" s="453"/>
      <c r="U96" s="453"/>
      <c r="V96" s="453">
        <v>2000</v>
      </c>
      <c r="W96" s="453"/>
      <c r="X96" s="453"/>
      <c r="Y96" s="453"/>
      <c r="Z96" s="452"/>
      <c r="AA96" s="453"/>
      <c r="AB96" s="453"/>
      <c r="AC96" s="453"/>
      <c r="AD96" s="453"/>
      <c r="AE96" s="5"/>
      <c r="AF96" s="661"/>
    </row>
    <row r="97" spans="1:32" s="27" customFormat="1" ht="30" customHeight="1">
      <c r="A97" s="15"/>
      <c r="B97" s="655"/>
      <c r="C97" s="655"/>
      <c r="D97" s="15"/>
      <c r="E97" s="658"/>
      <c r="F97" s="676"/>
      <c r="G97" s="469" t="s">
        <v>1841</v>
      </c>
      <c r="H97" s="471">
        <v>60000</v>
      </c>
      <c r="I97" s="470"/>
      <c r="J97" s="475"/>
      <c r="K97" s="475"/>
      <c r="L97" s="475"/>
      <c r="M97" s="475"/>
      <c r="N97" s="475"/>
      <c r="O97" s="475"/>
      <c r="P97" s="475"/>
      <c r="Q97" s="475"/>
      <c r="R97" s="475"/>
      <c r="S97" s="475"/>
      <c r="T97" s="475"/>
      <c r="U97" s="475"/>
      <c r="V97" s="475">
        <v>60000</v>
      </c>
      <c r="W97" s="475"/>
      <c r="X97" s="475"/>
      <c r="Y97" s="475"/>
      <c r="Z97" s="476"/>
      <c r="AA97" s="475"/>
      <c r="AB97" s="475"/>
      <c r="AC97" s="475"/>
      <c r="AD97" s="475"/>
      <c r="AE97" s="477"/>
      <c r="AF97" s="661"/>
    </row>
    <row r="98" spans="1:32" s="27" customFormat="1" ht="30" customHeight="1">
      <c r="A98" s="15"/>
      <c r="B98" s="656"/>
      <c r="C98" s="656"/>
      <c r="D98" s="15"/>
      <c r="E98" s="659"/>
      <c r="F98" s="677"/>
      <c r="G98" s="487" t="s">
        <v>235</v>
      </c>
      <c r="H98" s="488">
        <f t="shared" si="4"/>
        <v>72000</v>
      </c>
      <c r="I98" s="488"/>
      <c r="J98" s="489"/>
      <c r="K98" s="488"/>
      <c r="L98" s="490"/>
      <c r="M98" s="490"/>
      <c r="N98" s="490"/>
      <c r="O98" s="490"/>
      <c r="P98" s="490"/>
      <c r="Q98" s="490"/>
      <c r="R98" s="490"/>
      <c r="S98" s="490"/>
      <c r="T98" s="490"/>
      <c r="U98" s="490"/>
      <c r="V98" s="490">
        <v>72000</v>
      </c>
      <c r="W98" s="490"/>
      <c r="X98" s="490"/>
      <c r="Y98" s="490"/>
      <c r="Z98" s="490"/>
      <c r="AA98" s="490"/>
      <c r="AB98" s="490"/>
      <c r="AC98" s="490"/>
      <c r="AD98" s="490"/>
      <c r="AE98" s="323"/>
      <c r="AF98" s="662"/>
    </row>
    <row r="99" spans="1:32" s="46" customFormat="1" ht="30" customHeight="1">
      <c r="A99" s="44" t="s">
        <v>6</v>
      </c>
      <c r="B99" s="663">
        <f>IF(D99="","",SUBTOTAL(3,$D$7:D99))</f>
        <v>24</v>
      </c>
      <c r="C99" s="663" t="str">
        <f>A99&amp;"."&amp;B99</f>
        <v>N01.24</v>
      </c>
      <c r="D99" s="44" t="s">
        <v>318</v>
      </c>
      <c r="E99" s="666" t="s">
        <v>20</v>
      </c>
      <c r="F99" s="678" t="s">
        <v>3</v>
      </c>
      <c r="G99" s="44" t="s">
        <v>220</v>
      </c>
      <c r="H99" s="460">
        <f t="shared" si="4"/>
        <v>8460</v>
      </c>
      <c r="I99" s="460"/>
      <c r="J99" s="451">
        <v>60</v>
      </c>
      <c r="K99" s="460"/>
      <c r="L99" s="456"/>
      <c r="M99" s="456"/>
      <c r="N99" s="456"/>
      <c r="O99" s="456">
        <v>7200</v>
      </c>
      <c r="P99" s="456">
        <v>1200</v>
      </c>
      <c r="Q99" s="456"/>
      <c r="R99" s="456"/>
      <c r="S99" s="456"/>
      <c r="T99" s="456"/>
      <c r="U99" s="456"/>
      <c r="V99" s="456"/>
      <c r="W99" s="456"/>
      <c r="X99" s="456"/>
      <c r="Y99" s="456"/>
      <c r="Z99" s="456"/>
      <c r="AA99" s="456"/>
      <c r="AB99" s="456"/>
      <c r="AC99" s="456"/>
      <c r="AD99" s="456"/>
      <c r="AE99" s="45"/>
      <c r="AF99" s="681" t="s">
        <v>1864</v>
      </c>
    </row>
    <row r="100" spans="1:32" s="46" customFormat="1" ht="30" customHeight="1">
      <c r="A100" s="44"/>
      <c r="B100" s="664"/>
      <c r="C100" s="664"/>
      <c r="D100" s="44"/>
      <c r="E100" s="667"/>
      <c r="F100" s="679"/>
      <c r="G100" s="467" t="s">
        <v>221</v>
      </c>
      <c r="H100" s="468">
        <f t="shared" si="4"/>
        <v>1624</v>
      </c>
      <c r="I100" s="460"/>
      <c r="J100" s="451">
        <v>12</v>
      </c>
      <c r="K100" s="451"/>
      <c r="L100" s="451"/>
      <c r="M100" s="451"/>
      <c r="N100" s="451"/>
      <c r="O100" s="451">
        <v>1082</v>
      </c>
      <c r="P100" s="451">
        <v>530</v>
      </c>
      <c r="Q100" s="451"/>
      <c r="R100" s="451"/>
      <c r="S100" s="451"/>
      <c r="T100" s="451"/>
      <c r="U100" s="451"/>
      <c r="V100" s="451"/>
      <c r="W100" s="451"/>
      <c r="X100" s="451"/>
      <c r="Y100" s="451"/>
      <c r="Z100" s="456"/>
      <c r="AA100" s="451"/>
      <c r="AB100" s="451"/>
      <c r="AC100" s="451"/>
      <c r="AD100" s="451"/>
      <c r="AE100" s="45"/>
      <c r="AF100" s="682"/>
    </row>
    <row r="101" spans="1:32" s="46" customFormat="1" ht="30" customHeight="1">
      <c r="A101" s="44"/>
      <c r="B101" s="664"/>
      <c r="C101" s="664"/>
      <c r="D101" s="44"/>
      <c r="E101" s="667"/>
      <c r="F101" s="679"/>
      <c r="G101" s="472" t="s">
        <v>1841</v>
      </c>
      <c r="H101" s="473">
        <v>6060</v>
      </c>
      <c r="I101" s="474"/>
      <c r="J101" s="478">
        <v>60</v>
      </c>
      <c r="K101" s="478"/>
      <c r="L101" s="478"/>
      <c r="M101" s="478"/>
      <c r="N101" s="478"/>
      <c r="O101" s="478">
        <v>4800</v>
      </c>
      <c r="P101" s="478">
        <v>1200</v>
      </c>
      <c r="Q101" s="478"/>
      <c r="R101" s="478"/>
      <c r="S101" s="478"/>
      <c r="T101" s="478"/>
      <c r="U101" s="478"/>
      <c r="V101" s="478"/>
      <c r="W101" s="478"/>
      <c r="X101" s="478"/>
      <c r="Y101" s="478"/>
      <c r="Z101" s="479"/>
      <c r="AA101" s="478"/>
      <c r="AB101" s="478"/>
      <c r="AC101" s="478"/>
      <c r="AD101" s="478"/>
      <c r="AE101" s="480"/>
      <c r="AF101" s="682"/>
    </row>
    <row r="102" spans="1:32" s="46" customFormat="1" ht="30" customHeight="1">
      <c r="A102" s="44"/>
      <c r="B102" s="665"/>
      <c r="C102" s="665"/>
      <c r="D102" s="44"/>
      <c r="E102" s="668"/>
      <c r="F102" s="680"/>
      <c r="G102" s="492" t="s">
        <v>235</v>
      </c>
      <c r="H102" s="493">
        <f t="shared" si="4"/>
        <v>4860</v>
      </c>
      <c r="I102" s="493"/>
      <c r="J102" s="494">
        <v>60</v>
      </c>
      <c r="K102" s="494"/>
      <c r="L102" s="494"/>
      <c r="M102" s="494"/>
      <c r="N102" s="494"/>
      <c r="O102" s="494">
        <v>3600</v>
      </c>
      <c r="P102" s="494">
        <v>1200</v>
      </c>
      <c r="Q102" s="495"/>
      <c r="R102" s="495"/>
      <c r="S102" s="495"/>
      <c r="T102" s="495"/>
      <c r="U102" s="495"/>
      <c r="V102" s="495"/>
      <c r="W102" s="495"/>
      <c r="X102" s="495"/>
      <c r="Y102" s="495"/>
      <c r="Z102" s="495"/>
      <c r="AA102" s="495"/>
      <c r="AB102" s="495"/>
      <c r="AC102" s="495"/>
      <c r="AD102" s="495"/>
      <c r="AE102" s="322"/>
      <c r="AF102" s="683"/>
    </row>
    <row r="103" spans="1:32" s="27" customFormat="1" ht="36.75" customHeight="1">
      <c r="A103" s="15" t="s">
        <v>6</v>
      </c>
      <c r="B103" s="654">
        <f>IF(D103="","",SUBTOTAL(3,$D$7:D103))</f>
        <v>25</v>
      </c>
      <c r="C103" s="654" t="str">
        <f>A103&amp;"."&amp;B103</f>
        <v>N01.25</v>
      </c>
      <c r="D103" s="15" t="s">
        <v>319</v>
      </c>
      <c r="E103" s="660" t="s">
        <v>320</v>
      </c>
      <c r="F103" s="675"/>
      <c r="G103" s="15" t="s">
        <v>220</v>
      </c>
      <c r="H103" s="455">
        <f t="shared" si="4"/>
        <v>7200</v>
      </c>
      <c r="I103" s="455"/>
      <c r="J103" s="453"/>
      <c r="K103" s="455"/>
      <c r="L103" s="452"/>
      <c r="M103" s="452"/>
      <c r="N103" s="452"/>
      <c r="O103" s="452"/>
      <c r="P103" s="452"/>
      <c r="Q103" s="452"/>
      <c r="R103" s="452"/>
      <c r="S103" s="452"/>
      <c r="T103" s="452"/>
      <c r="U103" s="452"/>
      <c r="V103" s="452">
        <v>7200</v>
      </c>
      <c r="W103" s="452"/>
      <c r="X103" s="452"/>
      <c r="Y103" s="452"/>
      <c r="Z103" s="452"/>
      <c r="AA103" s="452"/>
      <c r="AB103" s="452"/>
      <c r="AC103" s="452"/>
      <c r="AD103" s="452"/>
      <c r="AE103" s="5"/>
      <c r="AF103" s="660" t="s">
        <v>1865</v>
      </c>
    </row>
    <row r="104" spans="1:32" s="27" customFormat="1" ht="30" customHeight="1">
      <c r="A104" s="15"/>
      <c r="B104" s="655"/>
      <c r="C104" s="655"/>
      <c r="D104" s="15"/>
      <c r="E104" s="661"/>
      <c r="F104" s="676"/>
      <c r="G104" s="465" t="s">
        <v>221</v>
      </c>
      <c r="H104" s="466">
        <f t="shared" si="4"/>
        <v>3200</v>
      </c>
      <c r="I104" s="455"/>
      <c r="J104" s="453"/>
      <c r="K104" s="453"/>
      <c r="L104" s="453"/>
      <c r="M104" s="453"/>
      <c r="N104" s="453"/>
      <c r="O104" s="453"/>
      <c r="P104" s="453"/>
      <c r="Q104" s="453"/>
      <c r="R104" s="453"/>
      <c r="S104" s="453"/>
      <c r="T104" s="453"/>
      <c r="U104" s="453"/>
      <c r="V104" s="453">
        <v>3200</v>
      </c>
      <c r="W104" s="453"/>
      <c r="X104" s="453"/>
      <c r="Y104" s="453"/>
      <c r="Z104" s="452"/>
      <c r="AA104" s="453"/>
      <c r="AB104" s="453"/>
      <c r="AC104" s="453"/>
      <c r="AD104" s="453"/>
      <c r="AE104" s="5"/>
      <c r="AF104" s="661"/>
    </row>
    <row r="105" spans="1:32" s="27" customFormat="1" ht="30" customHeight="1">
      <c r="A105" s="15"/>
      <c r="B105" s="655"/>
      <c r="C105" s="655"/>
      <c r="D105" s="15"/>
      <c r="E105" s="661"/>
      <c r="F105" s="676"/>
      <c r="G105" s="469" t="s">
        <v>1841</v>
      </c>
      <c r="H105" s="470" t="s">
        <v>1843</v>
      </c>
      <c r="I105" s="470"/>
      <c r="J105" s="475"/>
      <c r="K105" s="475"/>
      <c r="L105" s="475"/>
      <c r="M105" s="475"/>
      <c r="N105" s="475"/>
      <c r="O105" s="475"/>
      <c r="P105" s="475"/>
      <c r="Q105" s="475"/>
      <c r="R105" s="475"/>
      <c r="S105" s="475"/>
      <c r="T105" s="475"/>
      <c r="U105" s="475"/>
      <c r="V105" s="475"/>
      <c r="W105" s="475"/>
      <c r="X105" s="475"/>
      <c r="Y105" s="475"/>
      <c r="Z105" s="476"/>
      <c r="AA105" s="475"/>
      <c r="AB105" s="475"/>
      <c r="AC105" s="475"/>
      <c r="AD105" s="475"/>
      <c r="AE105" s="477"/>
      <c r="AF105" s="661"/>
    </row>
    <row r="106" spans="1:32" s="27" customFormat="1" ht="30" customHeight="1">
      <c r="A106" s="15"/>
      <c r="B106" s="656"/>
      <c r="C106" s="656"/>
      <c r="D106" s="15"/>
      <c r="E106" s="662"/>
      <c r="F106" s="677"/>
      <c r="G106" s="487" t="s">
        <v>235</v>
      </c>
      <c r="H106" s="488">
        <f t="shared" si="4"/>
        <v>7200</v>
      </c>
      <c r="I106" s="488"/>
      <c r="J106" s="489"/>
      <c r="K106" s="488"/>
      <c r="L106" s="490"/>
      <c r="M106" s="490"/>
      <c r="N106" s="490"/>
      <c r="O106" s="490"/>
      <c r="P106" s="490"/>
      <c r="Q106" s="490"/>
      <c r="R106" s="490"/>
      <c r="S106" s="490"/>
      <c r="T106" s="490"/>
      <c r="U106" s="490"/>
      <c r="V106" s="490">
        <v>7200</v>
      </c>
      <c r="W106" s="490"/>
      <c r="X106" s="490"/>
      <c r="Y106" s="490"/>
      <c r="Z106" s="490"/>
      <c r="AA106" s="490"/>
      <c r="AB106" s="490"/>
      <c r="AC106" s="490"/>
      <c r="AD106" s="490"/>
      <c r="AE106" s="323"/>
      <c r="AF106" s="662"/>
    </row>
    <row r="107" spans="1:32" s="27" customFormat="1" ht="30" customHeight="1">
      <c r="A107" s="5"/>
      <c r="B107" s="13" t="s">
        <v>21</v>
      </c>
      <c r="C107" s="22" t="s">
        <v>22</v>
      </c>
      <c r="D107" s="22"/>
      <c r="E107" s="251"/>
      <c r="F107" s="22"/>
      <c r="G107" s="22"/>
      <c r="H107" s="455">
        <f t="shared" si="4"/>
        <v>0</v>
      </c>
      <c r="I107" s="455"/>
      <c r="J107" s="453"/>
      <c r="K107" s="455"/>
      <c r="L107" s="452"/>
      <c r="M107" s="452"/>
      <c r="N107" s="452"/>
      <c r="O107" s="452"/>
      <c r="P107" s="452"/>
      <c r="Q107" s="452"/>
      <c r="R107" s="452"/>
      <c r="S107" s="452"/>
      <c r="T107" s="452"/>
      <c r="U107" s="452"/>
      <c r="V107" s="452"/>
      <c r="W107" s="452"/>
      <c r="X107" s="452"/>
      <c r="Y107" s="452"/>
      <c r="Z107" s="452"/>
      <c r="AA107" s="452"/>
      <c r="AB107" s="452"/>
      <c r="AC107" s="452"/>
      <c r="AD107" s="452"/>
      <c r="AE107" s="5"/>
      <c r="AF107" s="17"/>
    </row>
    <row r="108" spans="1:32" s="27" customFormat="1" ht="30" customHeight="1">
      <c r="A108" s="15" t="s">
        <v>21</v>
      </c>
      <c r="B108" s="654">
        <f>IF(D108="","",SUBTOTAL(3,$D$7:D108))</f>
        <v>26</v>
      </c>
      <c r="C108" s="654" t="str">
        <f>A108&amp;"."&amp;B108</f>
        <v>N02.26</v>
      </c>
      <c r="D108" s="15" t="s">
        <v>321</v>
      </c>
      <c r="E108" s="657" t="s">
        <v>322</v>
      </c>
      <c r="F108" s="675" t="s">
        <v>113</v>
      </c>
      <c r="G108" s="15" t="s">
        <v>220</v>
      </c>
      <c r="H108" s="455">
        <f t="shared" si="4"/>
        <v>120</v>
      </c>
      <c r="I108" s="455"/>
      <c r="J108" s="453"/>
      <c r="K108" s="455"/>
      <c r="L108" s="452"/>
      <c r="M108" s="452"/>
      <c r="N108" s="452"/>
      <c r="O108" s="452"/>
      <c r="P108" s="452"/>
      <c r="Q108" s="452"/>
      <c r="R108" s="452"/>
      <c r="S108" s="452"/>
      <c r="T108" s="452"/>
      <c r="U108" s="452"/>
      <c r="V108" s="452"/>
      <c r="W108" s="452"/>
      <c r="X108" s="452">
        <v>120</v>
      </c>
      <c r="Y108" s="452"/>
      <c r="Z108" s="452"/>
      <c r="AA108" s="452"/>
      <c r="AB108" s="452"/>
      <c r="AC108" s="452"/>
      <c r="AD108" s="452"/>
      <c r="AE108" s="5"/>
      <c r="AF108" s="660" t="s">
        <v>1866</v>
      </c>
    </row>
    <row r="109" spans="1:32" s="27" customFormat="1" ht="30" customHeight="1">
      <c r="A109" s="15"/>
      <c r="B109" s="655"/>
      <c r="C109" s="655"/>
      <c r="D109" s="15"/>
      <c r="E109" s="658"/>
      <c r="F109" s="676"/>
      <c r="G109" s="465" t="s">
        <v>221</v>
      </c>
      <c r="H109" s="466">
        <f t="shared" si="4"/>
        <v>27</v>
      </c>
      <c r="I109" s="455"/>
      <c r="J109" s="453"/>
      <c r="K109" s="453"/>
      <c r="L109" s="453"/>
      <c r="M109" s="453"/>
      <c r="N109" s="453"/>
      <c r="O109" s="453"/>
      <c r="P109" s="453"/>
      <c r="Q109" s="453"/>
      <c r="R109" s="453"/>
      <c r="S109" s="453"/>
      <c r="T109" s="453"/>
      <c r="U109" s="453"/>
      <c r="V109" s="453"/>
      <c r="W109" s="453"/>
      <c r="X109" s="453">
        <v>27</v>
      </c>
      <c r="Y109" s="453"/>
      <c r="Z109" s="452"/>
      <c r="AA109" s="453"/>
      <c r="AB109" s="453"/>
      <c r="AC109" s="453"/>
      <c r="AD109" s="453"/>
      <c r="AE109" s="5"/>
      <c r="AF109" s="661"/>
    </row>
    <row r="110" spans="1:32" s="27" customFormat="1" ht="30" customHeight="1">
      <c r="A110" s="15"/>
      <c r="B110" s="655"/>
      <c r="C110" s="655"/>
      <c r="D110" s="15"/>
      <c r="E110" s="658"/>
      <c r="F110" s="676"/>
      <c r="G110" s="469" t="s">
        <v>1841</v>
      </c>
      <c r="H110" s="471">
        <v>120</v>
      </c>
      <c r="I110" s="470"/>
      <c r="J110" s="475"/>
      <c r="K110" s="475"/>
      <c r="L110" s="475"/>
      <c r="M110" s="475"/>
      <c r="N110" s="475"/>
      <c r="O110" s="475"/>
      <c r="P110" s="475"/>
      <c r="Q110" s="475"/>
      <c r="R110" s="475"/>
      <c r="S110" s="475"/>
      <c r="T110" s="475"/>
      <c r="U110" s="475"/>
      <c r="V110" s="475"/>
      <c r="W110" s="475"/>
      <c r="X110" s="475">
        <v>120</v>
      </c>
      <c r="Y110" s="475"/>
      <c r="Z110" s="476"/>
      <c r="AA110" s="475"/>
      <c r="AB110" s="475"/>
      <c r="AC110" s="475"/>
      <c r="AD110" s="475"/>
      <c r="AE110" s="477"/>
      <c r="AF110" s="661"/>
    </row>
    <row r="111" spans="1:32" s="27" customFormat="1" ht="30" customHeight="1">
      <c r="A111" s="15"/>
      <c r="B111" s="656"/>
      <c r="C111" s="656"/>
      <c r="D111" s="15"/>
      <c r="E111" s="659"/>
      <c r="F111" s="677"/>
      <c r="G111" s="487" t="s">
        <v>235</v>
      </c>
      <c r="H111" s="488">
        <f t="shared" si="4"/>
        <v>50</v>
      </c>
      <c r="I111" s="488"/>
      <c r="J111" s="489"/>
      <c r="K111" s="488"/>
      <c r="L111" s="490"/>
      <c r="M111" s="490"/>
      <c r="N111" s="490"/>
      <c r="O111" s="490"/>
      <c r="P111" s="490"/>
      <c r="Q111" s="490"/>
      <c r="R111" s="490"/>
      <c r="S111" s="490"/>
      <c r="T111" s="490"/>
      <c r="U111" s="490"/>
      <c r="V111" s="490"/>
      <c r="W111" s="490"/>
      <c r="X111" s="490">
        <v>50</v>
      </c>
      <c r="Y111" s="490"/>
      <c r="Z111" s="490"/>
      <c r="AA111" s="490"/>
      <c r="AB111" s="490"/>
      <c r="AC111" s="490"/>
      <c r="AD111" s="490"/>
      <c r="AE111" s="323"/>
      <c r="AF111" s="662"/>
    </row>
    <row r="112" spans="1:32" s="27" customFormat="1" ht="30" customHeight="1">
      <c r="A112" s="15" t="s">
        <v>21</v>
      </c>
      <c r="B112" s="654">
        <f>IF(D112="","",SUBTOTAL(3,$D$7:D112))</f>
        <v>27</v>
      </c>
      <c r="C112" s="654" t="str">
        <f>A112&amp;"."&amp;B112</f>
        <v>N02.27</v>
      </c>
      <c r="D112" s="15" t="s">
        <v>323</v>
      </c>
      <c r="E112" s="657" t="s">
        <v>324</v>
      </c>
      <c r="F112" s="675" t="s">
        <v>113</v>
      </c>
      <c r="G112" s="15" t="s">
        <v>220</v>
      </c>
      <c r="H112" s="455">
        <f t="shared" si="4"/>
        <v>36</v>
      </c>
      <c r="I112" s="455"/>
      <c r="J112" s="453"/>
      <c r="K112" s="455"/>
      <c r="L112" s="452"/>
      <c r="M112" s="452">
        <v>36</v>
      </c>
      <c r="N112" s="452"/>
      <c r="O112" s="452"/>
      <c r="P112" s="452"/>
      <c r="Q112" s="452"/>
      <c r="R112" s="452"/>
      <c r="S112" s="452"/>
      <c r="T112" s="452"/>
      <c r="U112" s="452"/>
      <c r="V112" s="452"/>
      <c r="W112" s="452"/>
      <c r="X112" s="452"/>
      <c r="Y112" s="452"/>
      <c r="Z112" s="452"/>
      <c r="AA112" s="452"/>
      <c r="AB112" s="452"/>
      <c r="AC112" s="452"/>
      <c r="AD112" s="452"/>
      <c r="AE112" s="5"/>
      <c r="AF112" s="660" t="s">
        <v>1868</v>
      </c>
    </row>
    <row r="113" spans="1:33" s="27" customFormat="1" ht="30" customHeight="1">
      <c r="A113" s="15"/>
      <c r="B113" s="655"/>
      <c r="C113" s="655"/>
      <c r="D113" s="15"/>
      <c r="E113" s="658"/>
      <c r="F113" s="676"/>
      <c r="G113" s="465" t="s">
        <v>221</v>
      </c>
      <c r="H113" s="466">
        <f t="shared" si="4"/>
        <v>12</v>
      </c>
      <c r="I113" s="455"/>
      <c r="J113" s="453"/>
      <c r="K113" s="453"/>
      <c r="L113" s="453"/>
      <c r="M113" s="453">
        <v>12</v>
      </c>
      <c r="N113" s="453"/>
      <c r="O113" s="453"/>
      <c r="P113" s="453"/>
      <c r="Q113" s="453"/>
      <c r="R113" s="453"/>
      <c r="S113" s="453"/>
      <c r="T113" s="453"/>
      <c r="U113" s="453"/>
      <c r="V113" s="453"/>
      <c r="W113" s="453"/>
      <c r="X113" s="453"/>
      <c r="Y113" s="453"/>
      <c r="Z113" s="452"/>
      <c r="AA113" s="453"/>
      <c r="AB113" s="453"/>
      <c r="AC113" s="453"/>
      <c r="AD113" s="453"/>
      <c r="AE113" s="5"/>
      <c r="AF113" s="661"/>
    </row>
    <row r="114" spans="1:33" s="27" customFormat="1" ht="30" customHeight="1">
      <c r="A114" s="15"/>
      <c r="B114" s="655"/>
      <c r="C114" s="655"/>
      <c r="D114" s="15"/>
      <c r="E114" s="658"/>
      <c r="F114" s="676"/>
      <c r="G114" s="469" t="s">
        <v>1841</v>
      </c>
      <c r="H114" s="471">
        <v>60</v>
      </c>
      <c r="I114" s="470"/>
      <c r="J114" s="475"/>
      <c r="K114" s="475"/>
      <c r="L114" s="475"/>
      <c r="M114" s="475">
        <v>60</v>
      </c>
      <c r="N114" s="475"/>
      <c r="O114" s="475"/>
      <c r="P114" s="475"/>
      <c r="Q114" s="475"/>
      <c r="R114" s="475"/>
      <c r="S114" s="475"/>
      <c r="T114" s="475"/>
      <c r="U114" s="475"/>
      <c r="V114" s="475"/>
      <c r="W114" s="475"/>
      <c r="X114" s="475"/>
      <c r="Y114" s="475"/>
      <c r="Z114" s="476"/>
      <c r="AA114" s="475"/>
      <c r="AB114" s="475"/>
      <c r="AC114" s="475"/>
      <c r="AD114" s="475"/>
      <c r="AE114" s="477"/>
      <c r="AF114" s="661"/>
    </row>
    <row r="115" spans="1:33" s="27" customFormat="1" ht="30" customHeight="1">
      <c r="A115" s="15"/>
      <c r="B115" s="656"/>
      <c r="C115" s="656"/>
      <c r="D115" s="15"/>
      <c r="E115" s="659"/>
      <c r="F115" s="677"/>
      <c r="G115" s="487" t="s">
        <v>235</v>
      </c>
      <c r="H115" s="488">
        <f>SUM(I115:AD115)</f>
        <v>12</v>
      </c>
      <c r="I115" s="488"/>
      <c r="J115" s="489"/>
      <c r="K115" s="488"/>
      <c r="L115" s="490"/>
      <c r="M115" s="490">
        <v>12</v>
      </c>
      <c r="N115" s="490"/>
      <c r="O115" s="490"/>
      <c r="P115" s="490"/>
      <c r="Q115" s="490"/>
      <c r="R115" s="490"/>
      <c r="S115" s="490"/>
      <c r="T115" s="490"/>
      <c r="U115" s="490"/>
      <c r="V115" s="490"/>
      <c r="W115" s="490"/>
      <c r="X115" s="490"/>
      <c r="Y115" s="490"/>
      <c r="Z115" s="490"/>
      <c r="AA115" s="490"/>
      <c r="AB115" s="490"/>
      <c r="AC115" s="490"/>
      <c r="AD115" s="490"/>
      <c r="AE115" s="323"/>
      <c r="AF115" s="662"/>
    </row>
    <row r="116" spans="1:33" s="27" customFormat="1" ht="39" customHeight="1">
      <c r="A116" s="15" t="s">
        <v>21</v>
      </c>
      <c r="B116" s="654">
        <f>IF(D116="","",SUBTOTAL(3,$D$7:D116))</f>
        <v>28</v>
      </c>
      <c r="C116" s="654" t="str">
        <f>A116&amp;"."&amp;B116</f>
        <v>N02.28</v>
      </c>
      <c r="D116" s="15" t="s">
        <v>325</v>
      </c>
      <c r="E116" s="657" t="s">
        <v>326</v>
      </c>
      <c r="F116" s="675" t="s">
        <v>113</v>
      </c>
      <c r="G116" s="15" t="s">
        <v>220</v>
      </c>
      <c r="H116" s="455">
        <f t="shared" si="4"/>
        <v>168</v>
      </c>
      <c r="I116" s="455"/>
      <c r="J116" s="453">
        <v>36</v>
      </c>
      <c r="K116" s="455"/>
      <c r="L116" s="452"/>
      <c r="M116" s="452"/>
      <c r="N116" s="452"/>
      <c r="O116" s="452">
        <v>120</v>
      </c>
      <c r="P116" s="452"/>
      <c r="Q116" s="452"/>
      <c r="R116" s="452"/>
      <c r="S116" s="452"/>
      <c r="T116" s="452"/>
      <c r="U116" s="452"/>
      <c r="V116" s="452"/>
      <c r="W116" s="452"/>
      <c r="X116" s="452">
        <v>12</v>
      </c>
      <c r="Y116" s="452"/>
      <c r="Z116" s="452"/>
      <c r="AA116" s="452"/>
      <c r="AB116" s="452"/>
      <c r="AC116" s="452"/>
      <c r="AD116" s="452"/>
      <c r="AE116" s="5"/>
      <c r="AF116" s="660" t="s">
        <v>1869</v>
      </c>
    </row>
    <row r="117" spans="1:33" s="27" customFormat="1" ht="30" customHeight="1">
      <c r="A117" s="15"/>
      <c r="B117" s="655"/>
      <c r="C117" s="655"/>
      <c r="D117" s="15"/>
      <c r="E117" s="658"/>
      <c r="F117" s="676"/>
      <c r="G117" s="465" t="s">
        <v>221</v>
      </c>
      <c r="H117" s="466">
        <f t="shared" si="4"/>
        <v>72</v>
      </c>
      <c r="I117" s="455"/>
      <c r="J117" s="453">
        <v>34</v>
      </c>
      <c r="K117" s="453"/>
      <c r="L117" s="453"/>
      <c r="M117" s="453"/>
      <c r="N117" s="453"/>
      <c r="O117" s="453">
        <v>38</v>
      </c>
      <c r="P117" s="453"/>
      <c r="Q117" s="453"/>
      <c r="R117" s="453"/>
      <c r="S117" s="453"/>
      <c r="T117" s="453"/>
      <c r="U117" s="453"/>
      <c r="V117" s="453"/>
      <c r="W117" s="453"/>
      <c r="X117" s="453"/>
      <c r="Y117" s="453"/>
      <c r="Z117" s="452"/>
      <c r="AA117" s="453"/>
      <c r="AB117" s="453"/>
      <c r="AC117" s="453"/>
      <c r="AD117" s="453"/>
      <c r="AE117" s="5"/>
      <c r="AF117" s="661"/>
    </row>
    <row r="118" spans="1:33" s="27" customFormat="1" ht="30" customHeight="1">
      <c r="A118" s="15"/>
      <c r="B118" s="655"/>
      <c r="C118" s="655"/>
      <c r="D118" s="15"/>
      <c r="E118" s="658"/>
      <c r="F118" s="676"/>
      <c r="G118" s="469" t="s">
        <v>1841</v>
      </c>
      <c r="H118" s="471">
        <v>82</v>
      </c>
      <c r="I118" s="470"/>
      <c r="J118" s="475">
        <v>20</v>
      </c>
      <c r="K118" s="475"/>
      <c r="L118" s="475"/>
      <c r="M118" s="475"/>
      <c r="N118" s="475"/>
      <c r="O118" s="475">
        <v>50</v>
      </c>
      <c r="P118" s="475"/>
      <c r="Q118" s="475"/>
      <c r="R118" s="475"/>
      <c r="S118" s="475"/>
      <c r="T118" s="475"/>
      <c r="U118" s="475"/>
      <c r="V118" s="475"/>
      <c r="W118" s="475"/>
      <c r="X118" s="475">
        <v>12</v>
      </c>
      <c r="Y118" s="475"/>
      <c r="Z118" s="476"/>
      <c r="AA118" s="475"/>
      <c r="AB118" s="475"/>
      <c r="AC118" s="475"/>
      <c r="AD118" s="475"/>
      <c r="AE118" s="477"/>
      <c r="AF118" s="661"/>
    </row>
    <row r="119" spans="1:33" s="27" customFormat="1" ht="30" customHeight="1">
      <c r="A119" s="15"/>
      <c r="B119" s="656"/>
      <c r="C119" s="656"/>
      <c r="D119" s="15"/>
      <c r="E119" s="659"/>
      <c r="F119" s="677"/>
      <c r="G119" s="487" t="s">
        <v>235</v>
      </c>
      <c r="H119" s="488">
        <f t="shared" si="4"/>
        <v>148</v>
      </c>
      <c r="I119" s="488"/>
      <c r="J119" s="489">
        <v>36</v>
      </c>
      <c r="K119" s="488"/>
      <c r="L119" s="490"/>
      <c r="M119" s="490"/>
      <c r="N119" s="490"/>
      <c r="O119" s="490">
        <v>100</v>
      </c>
      <c r="P119" s="490"/>
      <c r="Q119" s="490"/>
      <c r="R119" s="490"/>
      <c r="S119" s="490"/>
      <c r="T119" s="490"/>
      <c r="U119" s="490"/>
      <c r="V119" s="490"/>
      <c r="W119" s="490"/>
      <c r="X119" s="490">
        <v>12</v>
      </c>
      <c r="Y119" s="490"/>
      <c r="Z119" s="490"/>
      <c r="AA119" s="490"/>
      <c r="AB119" s="490"/>
      <c r="AC119" s="490"/>
      <c r="AD119" s="490"/>
      <c r="AE119" s="323"/>
      <c r="AF119" s="662"/>
    </row>
    <row r="120" spans="1:33" s="46" customFormat="1" ht="30" customHeight="1">
      <c r="A120" s="44" t="s">
        <v>21</v>
      </c>
      <c r="B120" s="663">
        <f>IF(D120="","",SUBTOTAL(3,$D$7:D120))</f>
        <v>29</v>
      </c>
      <c r="C120" s="663" t="str">
        <f>A120&amp;"."&amp;B120</f>
        <v>N02.29</v>
      </c>
      <c r="D120" s="44" t="s">
        <v>327</v>
      </c>
      <c r="E120" s="666" t="s">
        <v>328</v>
      </c>
      <c r="F120" s="678" t="s">
        <v>113</v>
      </c>
      <c r="G120" s="44" t="s">
        <v>220</v>
      </c>
      <c r="H120" s="460">
        <f t="shared" si="4"/>
        <v>204</v>
      </c>
      <c r="I120" s="460"/>
      <c r="J120" s="451">
        <v>84</v>
      </c>
      <c r="K120" s="460">
        <v>60</v>
      </c>
      <c r="L120" s="456"/>
      <c r="M120" s="456"/>
      <c r="N120" s="456"/>
      <c r="O120" s="456"/>
      <c r="P120" s="456"/>
      <c r="Q120" s="456"/>
      <c r="R120" s="456"/>
      <c r="S120" s="456"/>
      <c r="T120" s="456"/>
      <c r="U120" s="456"/>
      <c r="V120" s="456"/>
      <c r="W120" s="456"/>
      <c r="X120" s="456">
        <v>60</v>
      </c>
      <c r="Y120" s="456"/>
      <c r="Z120" s="456"/>
      <c r="AA120" s="456"/>
      <c r="AB120" s="456"/>
      <c r="AC120" s="456"/>
      <c r="AD120" s="456"/>
      <c r="AE120" s="45"/>
      <c r="AF120" s="669" t="s">
        <v>1870</v>
      </c>
      <c r="AG120" s="182" t="s">
        <v>3851</v>
      </c>
    </row>
    <row r="121" spans="1:33" s="46" customFormat="1" ht="30" customHeight="1">
      <c r="A121" s="44"/>
      <c r="B121" s="664"/>
      <c r="C121" s="664"/>
      <c r="D121" s="44"/>
      <c r="E121" s="667"/>
      <c r="F121" s="679"/>
      <c r="G121" s="467" t="s">
        <v>221</v>
      </c>
      <c r="H121" s="468">
        <f t="shared" si="4"/>
        <v>421</v>
      </c>
      <c r="I121" s="460"/>
      <c r="J121" s="451">
        <v>76</v>
      </c>
      <c r="K121" s="451">
        <v>40</v>
      </c>
      <c r="L121" s="451"/>
      <c r="M121" s="451"/>
      <c r="N121" s="454">
        <v>279</v>
      </c>
      <c r="O121" s="451"/>
      <c r="P121" s="451"/>
      <c r="Q121" s="451"/>
      <c r="R121" s="451"/>
      <c r="S121" s="451"/>
      <c r="T121" s="451"/>
      <c r="U121" s="451"/>
      <c r="V121" s="451"/>
      <c r="W121" s="451"/>
      <c r="X121" s="451">
        <v>26</v>
      </c>
      <c r="Y121" s="451"/>
      <c r="Z121" s="456"/>
      <c r="AA121" s="451"/>
      <c r="AB121" s="451"/>
      <c r="AC121" s="451"/>
      <c r="AD121" s="451"/>
      <c r="AE121" s="45"/>
      <c r="AF121" s="670"/>
    </row>
    <row r="122" spans="1:33" s="46" customFormat="1" ht="30" customHeight="1">
      <c r="A122" s="44"/>
      <c r="B122" s="664"/>
      <c r="C122" s="664"/>
      <c r="D122" s="44"/>
      <c r="E122" s="667"/>
      <c r="F122" s="679"/>
      <c r="G122" s="472" t="s">
        <v>1841</v>
      </c>
      <c r="H122" s="473">
        <v>304</v>
      </c>
      <c r="I122" s="474"/>
      <c r="J122" s="478">
        <v>84</v>
      </c>
      <c r="K122" s="478">
        <v>120</v>
      </c>
      <c r="L122" s="478"/>
      <c r="M122" s="478"/>
      <c r="N122" s="478"/>
      <c r="O122" s="478">
        <v>40</v>
      </c>
      <c r="P122" s="478"/>
      <c r="Q122" s="478"/>
      <c r="R122" s="478"/>
      <c r="S122" s="478"/>
      <c r="T122" s="478"/>
      <c r="U122" s="478"/>
      <c r="V122" s="478"/>
      <c r="W122" s="478"/>
      <c r="X122" s="478">
        <v>60</v>
      </c>
      <c r="Y122" s="478"/>
      <c r="Z122" s="479"/>
      <c r="AA122" s="478"/>
      <c r="AB122" s="478"/>
      <c r="AC122" s="478"/>
      <c r="AD122" s="478"/>
      <c r="AE122" s="480"/>
      <c r="AF122" s="670"/>
    </row>
    <row r="123" spans="1:33" s="46" customFormat="1" ht="30" customHeight="1">
      <c r="A123" s="44"/>
      <c r="B123" s="665"/>
      <c r="C123" s="665"/>
      <c r="D123" s="44"/>
      <c r="E123" s="668"/>
      <c r="F123" s="680"/>
      <c r="G123" s="492" t="s">
        <v>235</v>
      </c>
      <c r="H123" s="493">
        <f t="shared" si="4"/>
        <v>234</v>
      </c>
      <c r="I123" s="493"/>
      <c r="J123" s="494">
        <f>J121*1.5</f>
        <v>114</v>
      </c>
      <c r="K123" s="494">
        <f t="shared" ref="K123" si="5">K121*1.5</f>
        <v>60</v>
      </c>
      <c r="L123" s="494"/>
      <c r="M123" s="494"/>
      <c r="N123" s="494"/>
      <c r="O123" s="494"/>
      <c r="P123" s="494"/>
      <c r="Q123" s="494"/>
      <c r="R123" s="494"/>
      <c r="S123" s="494"/>
      <c r="T123" s="494"/>
      <c r="U123" s="494"/>
      <c r="V123" s="494"/>
      <c r="W123" s="494"/>
      <c r="X123" s="494">
        <v>60</v>
      </c>
      <c r="Y123" s="495"/>
      <c r="Z123" s="495"/>
      <c r="AA123" s="495"/>
      <c r="AB123" s="495"/>
      <c r="AC123" s="495"/>
      <c r="AD123" s="495"/>
      <c r="AE123" s="322"/>
      <c r="AF123" s="671"/>
    </row>
    <row r="124" spans="1:33" s="46" customFormat="1" ht="29.25" customHeight="1">
      <c r="A124" s="44" t="s">
        <v>21</v>
      </c>
      <c r="B124" s="663">
        <f>IF(D124="","",SUBTOTAL(3,$D$7:D124))</f>
        <v>30</v>
      </c>
      <c r="C124" s="663" t="str">
        <f>A124&amp;"."&amp;B124</f>
        <v>N02.30</v>
      </c>
      <c r="D124" s="44" t="s">
        <v>329</v>
      </c>
      <c r="E124" s="666" t="s">
        <v>330</v>
      </c>
      <c r="F124" s="678" t="s">
        <v>113</v>
      </c>
      <c r="G124" s="44" t="s">
        <v>220</v>
      </c>
      <c r="H124" s="460">
        <f t="shared" si="4"/>
        <v>960</v>
      </c>
      <c r="I124" s="460"/>
      <c r="J124" s="451"/>
      <c r="K124" s="460"/>
      <c r="L124" s="456"/>
      <c r="M124" s="456"/>
      <c r="N124" s="456">
        <v>840</v>
      </c>
      <c r="O124" s="456">
        <v>120</v>
      </c>
      <c r="P124" s="456"/>
      <c r="Q124" s="456"/>
      <c r="R124" s="456"/>
      <c r="S124" s="456"/>
      <c r="T124" s="456"/>
      <c r="U124" s="456"/>
      <c r="V124" s="456"/>
      <c r="W124" s="456"/>
      <c r="X124" s="456"/>
      <c r="Y124" s="456"/>
      <c r="Z124" s="456"/>
      <c r="AA124" s="456"/>
      <c r="AB124" s="456"/>
      <c r="AC124" s="456"/>
      <c r="AD124" s="456"/>
      <c r="AE124" s="45"/>
      <c r="AF124" s="669" t="s">
        <v>1973</v>
      </c>
    </row>
    <row r="125" spans="1:33" s="46" customFormat="1" ht="30" customHeight="1">
      <c r="A125" s="44"/>
      <c r="B125" s="664"/>
      <c r="C125" s="664"/>
      <c r="D125" s="44"/>
      <c r="E125" s="667"/>
      <c r="F125" s="679"/>
      <c r="G125" s="467" t="s">
        <v>221</v>
      </c>
      <c r="H125" s="468">
        <f t="shared" si="4"/>
        <v>288</v>
      </c>
      <c r="I125" s="460"/>
      <c r="J125" s="451"/>
      <c r="K125" s="451"/>
      <c r="L125" s="451"/>
      <c r="M125" s="451"/>
      <c r="N125" s="454">
        <v>288</v>
      </c>
      <c r="O125" s="451"/>
      <c r="P125" s="451"/>
      <c r="Q125" s="451"/>
      <c r="R125" s="451"/>
      <c r="S125" s="451"/>
      <c r="T125" s="451"/>
      <c r="U125" s="451"/>
      <c r="V125" s="451"/>
      <c r="W125" s="451"/>
      <c r="X125" s="451"/>
      <c r="Y125" s="451"/>
      <c r="Z125" s="456"/>
      <c r="AA125" s="451"/>
      <c r="AB125" s="451"/>
      <c r="AC125" s="451"/>
      <c r="AD125" s="451"/>
      <c r="AE125" s="45"/>
      <c r="AF125" s="670"/>
    </row>
    <row r="126" spans="1:33" s="46" customFormat="1" ht="34.5" customHeight="1">
      <c r="A126" s="44"/>
      <c r="B126" s="664"/>
      <c r="C126" s="664"/>
      <c r="D126" s="44"/>
      <c r="E126" s="667"/>
      <c r="F126" s="679"/>
      <c r="G126" s="472" t="s">
        <v>1841</v>
      </c>
      <c r="H126" s="473">
        <v>288</v>
      </c>
      <c r="I126" s="474"/>
      <c r="J126" s="478"/>
      <c r="K126" s="478"/>
      <c r="L126" s="478"/>
      <c r="M126" s="478"/>
      <c r="N126" s="478">
        <v>288</v>
      </c>
      <c r="O126" s="451"/>
      <c r="P126" s="478"/>
      <c r="Q126" s="478"/>
      <c r="R126" s="478"/>
      <c r="S126" s="478"/>
      <c r="T126" s="478"/>
      <c r="U126" s="478"/>
      <c r="V126" s="478"/>
      <c r="W126" s="478"/>
      <c r="X126" s="478"/>
      <c r="Y126" s="478"/>
      <c r="Z126" s="479"/>
      <c r="AA126" s="478"/>
      <c r="AB126" s="478"/>
      <c r="AC126" s="478"/>
      <c r="AD126" s="478"/>
      <c r="AE126" s="480"/>
      <c r="AF126" s="670"/>
    </row>
    <row r="127" spans="1:33" s="46" customFormat="1" ht="34.5" customHeight="1">
      <c r="A127" s="44"/>
      <c r="B127" s="665"/>
      <c r="C127" s="665"/>
      <c r="D127" s="44"/>
      <c r="E127" s="668"/>
      <c r="F127" s="680"/>
      <c r="G127" s="492" t="s">
        <v>235</v>
      </c>
      <c r="H127" s="493">
        <f t="shared" si="4"/>
        <v>960</v>
      </c>
      <c r="I127" s="493"/>
      <c r="J127" s="494"/>
      <c r="K127" s="493"/>
      <c r="L127" s="495"/>
      <c r="M127" s="495"/>
      <c r="N127" s="495">
        <v>840</v>
      </c>
      <c r="O127" s="495">
        <v>120</v>
      </c>
      <c r="P127" s="495"/>
      <c r="Q127" s="495"/>
      <c r="R127" s="495"/>
      <c r="S127" s="495"/>
      <c r="T127" s="495"/>
      <c r="U127" s="495"/>
      <c r="V127" s="495"/>
      <c r="W127" s="495"/>
      <c r="X127" s="495"/>
      <c r="Y127" s="495"/>
      <c r="Z127" s="495"/>
      <c r="AA127" s="495"/>
      <c r="AB127" s="495"/>
      <c r="AC127" s="495"/>
      <c r="AD127" s="495"/>
      <c r="AE127" s="322"/>
      <c r="AF127" s="671"/>
    </row>
    <row r="128" spans="1:33" s="46" customFormat="1" ht="32.25" customHeight="1">
      <c r="A128" s="44" t="s">
        <v>21</v>
      </c>
      <c r="B128" s="663">
        <f>IF(D128="","",SUBTOTAL(3,$D$7:D128))</f>
        <v>31</v>
      </c>
      <c r="C128" s="663" t="str">
        <f>A128&amp;"."&amp;B128</f>
        <v>N02.31</v>
      </c>
      <c r="D128" s="44" t="s">
        <v>331</v>
      </c>
      <c r="E128" s="666" t="s">
        <v>332</v>
      </c>
      <c r="F128" s="678" t="s">
        <v>113</v>
      </c>
      <c r="G128" s="44" t="s">
        <v>220</v>
      </c>
      <c r="H128" s="460">
        <f t="shared" si="4"/>
        <v>166</v>
      </c>
      <c r="I128" s="460"/>
      <c r="J128" s="451">
        <v>36</v>
      </c>
      <c r="K128" s="460"/>
      <c r="L128" s="456"/>
      <c r="M128" s="456">
        <v>10</v>
      </c>
      <c r="N128" s="456"/>
      <c r="O128" s="456"/>
      <c r="P128" s="456"/>
      <c r="Q128" s="456"/>
      <c r="R128" s="456"/>
      <c r="S128" s="456"/>
      <c r="T128" s="456"/>
      <c r="U128" s="456"/>
      <c r="V128" s="456"/>
      <c r="W128" s="456"/>
      <c r="X128" s="456">
        <v>120</v>
      </c>
      <c r="Y128" s="456"/>
      <c r="Z128" s="456"/>
      <c r="AA128" s="456"/>
      <c r="AB128" s="456"/>
      <c r="AC128" s="456"/>
      <c r="AD128" s="456"/>
      <c r="AE128" s="45"/>
      <c r="AF128" s="669" t="s">
        <v>1871</v>
      </c>
    </row>
    <row r="129" spans="1:32" s="46" customFormat="1" ht="30" customHeight="1">
      <c r="A129" s="44"/>
      <c r="B129" s="664"/>
      <c r="C129" s="664"/>
      <c r="D129" s="44"/>
      <c r="E129" s="667"/>
      <c r="F129" s="679"/>
      <c r="G129" s="467" t="s">
        <v>221</v>
      </c>
      <c r="H129" s="468">
        <f t="shared" si="4"/>
        <v>176</v>
      </c>
      <c r="I129" s="460"/>
      <c r="J129" s="451">
        <v>31</v>
      </c>
      <c r="K129" s="451">
        <v>3</v>
      </c>
      <c r="L129" s="451"/>
      <c r="M129" s="451"/>
      <c r="N129" s="451"/>
      <c r="O129" s="451"/>
      <c r="P129" s="451"/>
      <c r="Q129" s="451"/>
      <c r="R129" s="451"/>
      <c r="S129" s="451"/>
      <c r="T129" s="451"/>
      <c r="U129" s="451"/>
      <c r="V129" s="451">
        <v>142</v>
      </c>
      <c r="W129" s="451"/>
      <c r="X129" s="451"/>
      <c r="Y129" s="451"/>
      <c r="Z129" s="456"/>
      <c r="AA129" s="451"/>
      <c r="AB129" s="451"/>
      <c r="AC129" s="451"/>
      <c r="AD129" s="451"/>
      <c r="AE129" s="45"/>
      <c r="AF129" s="670"/>
    </row>
    <row r="130" spans="1:32" s="46" customFormat="1" ht="30" customHeight="1">
      <c r="A130" s="44"/>
      <c r="B130" s="664"/>
      <c r="C130" s="664"/>
      <c r="D130" s="44"/>
      <c r="E130" s="667"/>
      <c r="F130" s="679"/>
      <c r="G130" s="472" t="s">
        <v>1841</v>
      </c>
      <c r="H130" s="473">
        <v>40</v>
      </c>
      <c r="I130" s="474"/>
      <c r="J130" s="478">
        <v>30</v>
      </c>
      <c r="K130" s="478"/>
      <c r="L130" s="478"/>
      <c r="M130" s="478">
        <v>10</v>
      </c>
      <c r="N130" s="478"/>
      <c r="O130" s="478"/>
      <c r="P130" s="478"/>
      <c r="Q130" s="478"/>
      <c r="R130" s="478"/>
      <c r="S130" s="478"/>
      <c r="T130" s="478"/>
      <c r="U130" s="478"/>
      <c r="V130" s="478"/>
      <c r="W130" s="478"/>
      <c r="X130" s="478"/>
      <c r="Y130" s="478"/>
      <c r="Z130" s="479"/>
      <c r="AA130" s="478"/>
      <c r="AB130" s="478"/>
      <c r="AC130" s="478"/>
      <c r="AD130" s="478"/>
      <c r="AE130" s="480"/>
      <c r="AF130" s="670"/>
    </row>
    <row r="131" spans="1:32" s="46" customFormat="1" ht="30" customHeight="1">
      <c r="A131" s="44"/>
      <c r="B131" s="665"/>
      <c r="C131" s="665"/>
      <c r="D131" s="44"/>
      <c r="E131" s="668"/>
      <c r="F131" s="680"/>
      <c r="G131" s="492" t="s">
        <v>235</v>
      </c>
      <c r="H131" s="493">
        <f t="shared" si="4"/>
        <v>176.5</v>
      </c>
      <c r="I131" s="493"/>
      <c r="J131" s="494">
        <f>J129*1.5</f>
        <v>46.5</v>
      </c>
      <c r="K131" s="493"/>
      <c r="L131" s="495"/>
      <c r="M131" s="495">
        <v>10</v>
      </c>
      <c r="N131" s="495"/>
      <c r="O131" s="495"/>
      <c r="P131" s="495"/>
      <c r="Q131" s="495"/>
      <c r="R131" s="495"/>
      <c r="S131" s="495"/>
      <c r="T131" s="495"/>
      <c r="U131" s="495"/>
      <c r="V131" s="495"/>
      <c r="W131" s="495"/>
      <c r="X131" s="495">
        <v>120</v>
      </c>
      <c r="Y131" s="495"/>
      <c r="Z131" s="495"/>
      <c r="AA131" s="495"/>
      <c r="AB131" s="495"/>
      <c r="AC131" s="495"/>
      <c r="AD131" s="495"/>
      <c r="AE131" s="322"/>
      <c r="AF131" s="671"/>
    </row>
    <row r="132" spans="1:32" s="27" customFormat="1" ht="30" customHeight="1">
      <c r="A132" s="15" t="s">
        <v>21</v>
      </c>
      <c r="B132" s="654">
        <f>IF(D132="","",SUBTOTAL(3,$D$7:D132))</f>
        <v>32</v>
      </c>
      <c r="C132" s="654" t="str">
        <f>A132&amp;"."&amp;B132</f>
        <v>N02.32</v>
      </c>
      <c r="D132" s="15" t="s">
        <v>333</v>
      </c>
      <c r="E132" s="657" t="s">
        <v>334</v>
      </c>
      <c r="F132" s="678" t="s">
        <v>113</v>
      </c>
      <c r="G132" s="15" t="s">
        <v>220</v>
      </c>
      <c r="H132" s="455">
        <f t="shared" si="4"/>
        <v>264</v>
      </c>
      <c r="I132" s="455"/>
      <c r="J132" s="453"/>
      <c r="K132" s="455"/>
      <c r="L132" s="452"/>
      <c r="M132" s="452"/>
      <c r="N132" s="452"/>
      <c r="O132" s="452"/>
      <c r="P132" s="452"/>
      <c r="Q132" s="452"/>
      <c r="R132" s="452"/>
      <c r="S132" s="452"/>
      <c r="T132" s="452"/>
      <c r="U132" s="452"/>
      <c r="V132" s="452">
        <v>264</v>
      </c>
      <c r="W132" s="452"/>
      <c r="X132" s="452"/>
      <c r="Y132" s="452"/>
      <c r="Z132" s="452"/>
      <c r="AA132" s="452"/>
      <c r="AB132" s="452"/>
      <c r="AC132" s="452"/>
      <c r="AD132" s="452"/>
      <c r="AE132" s="5"/>
      <c r="AF132" s="660" t="s">
        <v>1867</v>
      </c>
    </row>
    <row r="133" spans="1:32" s="27" customFormat="1" ht="30" customHeight="1">
      <c r="A133" s="15"/>
      <c r="B133" s="655"/>
      <c r="C133" s="655"/>
      <c r="D133" s="15"/>
      <c r="E133" s="658"/>
      <c r="F133" s="679"/>
      <c r="G133" s="465" t="s">
        <v>221</v>
      </c>
      <c r="H133" s="466">
        <f t="shared" si="4"/>
        <v>48</v>
      </c>
      <c r="I133" s="455"/>
      <c r="J133" s="453"/>
      <c r="K133" s="453"/>
      <c r="L133" s="453"/>
      <c r="M133" s="453"/>
      <c r="N133" s="453"/>
      <c r="O133" s="453"/>
      <c r="P133" s="453"/>
      <c r="Q133" s="453"/>
      <c r="R133" s="453"/>
      <c r="S133" s="453"/>
      <c r="T133" s="453"/>
      <c r="U133" s="453"/>
      <c r="V133" s="453">
        <v>48</v>
      </c>
      <c r="W133" s="453"/>
      <c r="X133" s="453"/>
      <c r="Y133" s="453"/>
      <c r="Z133" s="452"/>
      <c r="AA133" s="453"/>
      <c r="AB133" s="453"/>
      <c r="AC133" s="453"/>
      <c r="AD133" s="453"/>
      <c r="AE133" s="5"/>
      <c r="AF133" s="661"/>
    </row>
    <row r="134" spans="1:32" s="27" customFormat="1" ht="30" customHeight="1">
      <c r="A134" s="15"/>
      <c r="B134" s="655"/>
      <c r="C134" s="655"/>
      <c r="D134" s="15"/>
      <c r="E134" s="658"/>
      <c r="F134" s="679"/>
      <c r="G134" s="469" t="s">
        <v>1841</v>
      </c>
      <c r="H134" s="470" t="s">
        <v>1843</v>
      </c>
      <c r="I134" s="470"/>
      <c r="J134" s="475"/>
      <c r="K134" s="475"/>
      <c r="L134" s="475"/>
      <c r="M134" s="475"/>
      <c r="N134" s="475"/>
      <c r="O134" s="475"/>
      <c r="P134" s="475"/>
      <c r="Q134" s="475"/>
      <c r="R134" s="475"/>
      <c r="S134" s="475"/>
      <c r="T134" s="475"/>
      <c r="U134" s="475"/>
      <c r="V134" s="475"/>
      <c r="W134" s="475"/>
      <c r="X134" s="475"/>
      <c r="Y134" s="475"/>
      <c r="Z134" s="476"/>
      <c r="AA134" s="475"/>
      <c r="AB134" s="475"/>
      <c r="AC134" s="475"/>
      <c r="AD134" s="475"/>
      <c r="AE134" s="477"/>
      <c r="AF134" s="661"/>
    </row>
    <row r="135" spans="1:32" s="27" customFormat="1" ht="30" customHeight="1">
      <c r="A135" s="15"/>
      <c r="B135" s="656"/>
      <c r="C135" s="656"/>
      <c r="D135" s="15"/>
      <c r="E135" s="659"/>
      <c r="F135" s="680"/>
      <c r="G135" s="487" t="s">
        <v>235</v>
      </c>
      <c r="H135" s="488">
        <f t="shared" si="4"/>
        <v>285</v>
      </c>
      <c r="I135" s="488"/>
      <c r="J135" s="489"/>
      <c r="K135" s="488"/>
      <c r="L135" s="490"/>
      <c r="M135" s="490"/>
      <c r="N135" s="490"/>
      <c r="O135" s="490"/>
      <c r="P135" s="490"/>
      <c r="Q135" s="490"/>
      <c r="R135" s="490"/>
      <c r="S135" s="490"/>
      <c r="T135" s="490"/>
      <c r="U135" s="490"/>
      <c r="V135" s="490">
        <f>SUM(V133+V129)*1.5</f>
        <v>285</v>
      </c>
      <c r="W135" s="490"/>
      <c r="X135" s="490"/>
      <c r="Y135" s="490"/>
      <c r="Z135" s="490"/>
      <c r="AA135" s="490"/>
      <c r="AB135" s="490"/>
      <c r="AC135" s="490"/>
      <c r="AD135" s="490"/>
      <c r="AE135" s="323"/>
      <c r="AF135" s="662"/>
    </row>
    <row r="136" spans="1:32" s="27" customFormat="1" ht="30" customHeight="1">
      <c r="A136" s="15" t="s">
        <v>21</v>
      </c>
      <c r="B136" s="654">
        <f>IF(D136="","",SUBTOTAL(3,$D$7:D136))</f>
        <v>33</v>
      </c>
      <c r="C136" s="654" t="str">
        <f>A136&amp;"."&amp;B136</f>
        <v>N02.33</v>
      </c>
      <c r="D136" s="15" t="s">
        <v>335</v>
      </c>
      <c r="E136" s="657" t="s">
        <v>336</v>
      </c>
      <c r="F136" s="675" t="s">
        <v>113</v>
      </c>
      <c r="G136" s="15" t="s">
        <v>220</v>
      </c>
      <c r="H136" s="455">
        <f t="shared" si="4"/>
        <v>240</v>
      </c>
      <c r="I136" s="455"/>
      <c r="J136" s="453"/>
      <c r="K136" s="455">
        <v>240</v>
      </c>
      <c r="L136" s="452"/>
      <c r="M136" s="452"/>
      <c r="N136" s="452"/>
      <c r="O136" s="452"/>
      <c r="P136" s="452"/>
      <c r="Q136" s="452"/>
      <c r="R136" s="452"/>
      <c r="S136" s="452"/>
      <c r="T136" s="452"/>
      <c r="U136" s="452"/>
      <c r="V136" s="452"/>
      <c r="W136" s="452"/>
      <c r="X136" s="452"/>
      <c r="Y136" s="452"/>
      <c r="Z136" s="452"/>
      <c r="AA136" s="452"/>
      <c r="AB136" s="452"/>
      <c r="AC136" s="452"/>
      <c r="AD136" s="452"/>
      <c r="AE136" s="5"/>
      <c r="AF136" s="660" t="s">
        <v>1872</v>
      </c>
    </row>
    <row r="137" spans="1:32" s="27" customFormat="1" ht="30" customHeight="1">
      <c r="A137" s="15"/>
      <c r="B137" s="655"/>
      <c r="C137" s="655"/>
      <c r="D137" s="15"/>
      <c r="E137" s="658"/>
      <c r="F137" s="676"/>
      <c r="G137" s="465" t="s">
        <v>221</v>
      </c>
      <c r="H137" s="466">
        <f t="shared" si="4"/>
        <v>32</v>
      </c>
      <c r="I137" s="455"/>
      <c r="J137" s="453"/>
      <c r="K137" s="453">
        <v>32</v>
      </c>
      <c r="L137" s="453"/>
      <c r="M137" s="453"/>
      <c r="N137" s="453"/>
      <c r="O137" s="453"/>
      <c r="P137" s="453"/>
      <c r="Q137" s="453"/>
      <c r="R137" s="453"/>
      <c r="S137" s="453"/>
      <c r="T137" s="453"/>
      <c r="U137" s="453"/>
      <c r="V137" s="453"/>
      <c r="W137" s="453"/>
      <c r="X137" s="453"/>
      <c r="Y137" s="453"/>
      <c r="Z137" s="452"/>
      <c r="AA137" s="453"/>
      <c r="AB137" s="453"/>
      <c r="AC137" s="453"/>
      <c r="AD137" s="453"/>
      <c r="AE137" s="5"/>
      <c r="AF137" s="661"/>
    </row>
    <row r="138" spans="1:32" s="27" customFormat="1" ht="30" customHeight="1">
      <c r="A138" s="15"/>
      <c r="B138" s="655"/>
      <c r="C138" s="655"/>
      <c r="D138" s="15"/>
      <c r="E138" s="658"/>
      <c r="F138" s="676"/>
      <c r="G138" s="469" t="s">
        <v>1841</v>
      </c>
      <c r="H138" s="471">
        <v>240</v>
      </c>
      <c r="I138" s="470"/>
      <c r="J138" s="475"/>
      <c r="K138" s="475">
        <v>240</v>
      </c>
      <c r="L138" s="475"/>
      <c r="M138" s="475"/>
      <c r="N138" s="475"/>
      <c r="O138" s="475"/>
      <c r="P138" s="475"/>
      <c r="Q138" s="475"/>
      <c r="R138" s="475"/>
      <c r="S138" s="475"/>
      <c r="T138" s="475"/>
      <c r="U138" s="475"/>
      <c r="V138" s="475"/>
      <c r="W138" s="475"/>
      <c r="X138" s="475"/>
      <c r="Y138" s="475"/>
      <c r="Z138" s="476"/>
      <c r="AA138" s="475"/>
      <c r="AB138" s="475"/>
      <c r="AC138" s="475"/>
      <c r="AD138" s="475"/>
      <c r="AE138" s="477"/>
      <c r="AF138" s="661"/>
    </row>
    <row r="139" spans="1:32" s="27" customFormat="1" ht="30" customHeight="1">
      <c r="A139" s="15"/>
      <c r="B139" s="656"/>
      <c r="C139" s="656"/>
      <c r="D139" s="15"/>
      <c r="E139" s="659"/>
      <c r="F139" s="677"/>
      <c r="G139" s="487" t="s">
        <v>235</v>
      </c>
      <c r="H139" s="488">
        <f t="shared" si="4"/>
        <v>48</v>
      </c>
      <c r="I139" s="488"/>
      <c r="J139" s="489"/>
      <c r="K139" s="488">
        <f>K137*1.5</f>
        <v>48</v>
      </c>
      <c r="L139" s="490"/>
      <c r="M139" s="490"/>
      <c r="N139" s="490"/>
      <c r="O139" s="490"/>
      <c r="P139" s="490"/>
      <c r="Q139" s="490"/>
      <c r="R139" s="490"/>
      <c r="S139" s="490"/>
      <c r="T139" s="490"/>
      <c r="U139" s="490"/>
      <c r="V139" s="490"/>
      <c r="W139" s="490"/>
      <c r="X139" s="490"/>
      <c r="Y139" s="490"/>
      <c r="Z139" s="490"/>
      <c r="AA139" s="490"/>
      <c r="AB139" s="490"/>
      <c r="AC139" s="490"/>
      <c r="AD139" s="490"/>
      <c r="AE139" s="323"/>
      <c r="AF139" s="662"/>
    </row>
    <row r="140" spans="1:32" s="27" customFormat="1" ht="32.25" customHeight="1">
      <c r="A140" s="15" t="s">
        <v>21</v>
      </c>
      <c r="B140" s="654">
        <f>IF(D140="","",SUBTOTAL(3,$D$7:D140))</f>
        <v>34</v>
      </c>
      <c r="C140" s="654" t="str">
        <f>A140&amp;"."&amp;B140</f>
        <v>N02.34</v>
      </c>
      <c r="D140" s="15" t="s">
        <v>337</v>
      </c>
      <c r="E140" s="657" t="s">
        <v>338</v>
      </c>
      <c r="F140" s="675" t="s">
        <v>113</v>
      </c>
      <c r="G140" s="15" t="s">
        <v>220</v>
      </c>
      <c r="H140" s="455">
        <f t="shared" si="4"/>
        <v>780</v>
      </c>
      <c r="I140" s="455"/>
      <c r="J140" s="453">
        <v>240</v>
      </c>
      <c r="K140" s="455">
        <v>180</v>
      </c>
      <c r="L140" s="452"/>
      <c r="M140" s="452"/>
      <c r="N140" s="452"/>
      <c r="O140" s="452">
        <v>360</v>
      </c>
      <c r="P140" s="452"/>
      <c r="Q140" s="452"/>
      <c r="R140" s="452"/>
      <c r="S140" s="452"/>
      <c r="T140" s="452"/>
      <c r="U140" s="452"/>
      <c r="V140" s="452"/>
      <c r="W140" s="452"/>
      <c r="X140" s="452"/>
      <c r="Y140" s="452"/>
      <c r="Z140" s="452"/>
      <c r="AA140" s="452"/>
      <c r="AB140" s="452"/>
      <c r="AC140" s="452"/>
      <c r="AD140" s="452"/>
      <c r="AE140" s="5"/>
      <c r="AF140" s="660" t="s">
        <v>1873</v>
      </c>
    </row>
    <row r="141" spans="1:32" s="27" customFormat="1" ht="30" customHeight="1">
      <c r="A141" s="15"/>
      <c r="B141" s="655"/>
      <c r="C141" s="655"/>
      <c r="D141" s="15"/>
      <c r="E141" s="658"/>
      <c r="F141" s="676"/>
      <c r="G141" s="465" t="s">
        <v>221</v>
      </c>
      <c r="H141" s="466">
        <f t="shared" si="4"/>
        <v>222</v>
      </c>
      <c r="I141" s="455"/>
      <c r="J141" s="453">
        <v>81</v>
      </c>
      <c r="K141" s="453">
        <v>24</v>
      </c>
      <c r="L141" s="453"/>
      <c r="M141" s="453"/>
      <c r="N141" s="453"/>
      <c r="O141" s="453">
        <v>117</v>
      </c>
      <c r="P141" s="453"/>
      <c r="Q141" s="453"/>
      <c r="R141" s="453"/>
      <c r="S141" s="453"/>
      <c r="T141" s="453"/>
      <c r="U141" s="453"/>
      <c r="V141" s="453"/>
      <c r="W141" s="453"/>
      <c r="X141" s="453"/>
      <c r="Y141" s="453"/>
      <c r="Z141" s="452"/>
      <c r="AA141" s="453"/>
      <c r="AB141" s="453"/>
      <c r="AC141" s="453"/>
      <c r="AD141" s="453"/>
      <c r="AE141" s="5"/>
      <c r="AF141" s="661"/>
    </row>
    <row r="142" spans="1:32" s="27" customFormat="1" ht="30" customHeight="1">
      <c r="A142" s="15"/>
      <c r="B142" s="655"/>
      <c r="C142" s="655"/>
      <c r="D142" s="15"/>
      <c r="E142" s="658"/>
      <c r="F142" s="676"/>
      <c r="G142" s="469" t="s">
        <v>1841</v>
      </c>
      <c r="H142" s="470" t="s">
        <v>1843</v>
      </c>
      <c r="I142" s="470"/>
      <c r="J142" s="475"/>
      <c r="K142" s="475"/>
      <c r="L142" s="475"/>
      <c r="M142" s="475"/>
      <c r="N142" s="475"/>
      <c r="O142" s="475"/>
      <c r="P142" s="475"/>
      <c r="Q142" s="475"/>
      <c r="R142" s="475"/>
      <c r="S142" s="475"/>
      <c r="T142" s="475"/>
      <c r="U142" s="475"/>
      <c r="V142" s="475"/>
      <c r="W142" s="475"/>
      <c r="X142" s="475"/>
      <c r="Y142" s="475"/>
      <c r="Z142" s="476"/>
      <c r="AA142" s="475"/>
      <c r="AB142" s="475"/>
      <c r="AC142" s="475"/>
      <c r="AD142" s="475"/>
      <c r="AE142" s="477"/>
      <c r="AF142" s="661"/>
    </row>
    <row r="143" spans="1:32" s="27" customFormat="1" ht="30" customHeight="1">
      <c r="A143" s="15"/>
      <c r="B143" s="656"/>
      <c r="C143" s="656"/>
      <c r="D143" s="15"/>
      <c r="E143" s="659"/>
      <c r="F143" s="677"/>
      <c r="G143" s="487" t="s">
        <v>235</v>
      </c>
      <c r="H143" s="488">
        <f t="shared" si="4"/>
        <v>357.5</v>
      </c>
      <c r="I143" s="488"/>
      <c r="J143" s="489">
        <f>J141*1.5</f>
        <v>121.5</v>
      </c>
      <c r="K143" s="489">
        <f t="shared" ref="K143" si="6">K141*1.5</f>
        <v>36</v>
      </c>
      <c r="L143" s="489"/>
      <c r="M143" s="489"/>
      <c r="N143" s="489"/>
      <c r="O143" s="489">
        <v>200</v>
      </c>
      <c r="P143" s="490"/>
      <c r="Q143" s="490"/>
      <c r="R143" s="490"/>
      <c r="S143" s="490"/>
      <c r="T143" s="490"/>
      <c r="U143" s="490"/>
      <c r="V143" s="490"/>
      <c r="W143" s="490"/>
      <c r="X143" s="490"/>
      <c r="Y143" s="490"/>
      <c r="Z143" s="490"/>
      <c r="AA143" s="490"/>
      <c r="AB143" s="490"/>
      <c r="AC143" s="490"/>
      <c r="AD143" s="490"/>
      <c r="AE143" s="323"/>
      <c r="AF143" s="662"/>
    </row>
    <row r="144" spans="1:32" s="27" customFormat="1" ht="33" customHeight="1">
      <c r="A144" s="15" t="s">
        <v>21</v>
      </c>
      <c r="B144" s="654">
        <f>IF(D144="","",SUBTOTAL(3,$D$7:D144))</f>
        <v>35</v>
      </c>
      <c r="C144" s="654" t="str">
        <f>A144&amp;"."&amp;B144</f>
        <v>N02.35</v>
      </c>
      <c r="D144" s="15" t="s">
        <v>339</v>
      </c>
      <c r="E144" s="657" t="s">
        <v>340</v>
      </c>
      <c r="F144" s="675" t="s">
        <v>113</v>
      </c>
      <c r="G144" s="15" t="s">
        <v>220</v>
      </c>
      <c r="H144" s="455">
        <f t="shared" si="4"/>
        <v>2208</v>
      </c>
      <c r="I144" s="455"/>
      <c r="J144" s="453">
        <v>360</v>
      </c>
      <c r="K144" s="455">
        <v>480</v>
      </c>
      <c r="L144" s="452"/>
      <c r="M144" s="452"/>
      <c r="N144" s="452">
        <v>288</v>
      </c>
      <c r="O144" s="452">
        <v>1080</v>
      </c>
      <c r="P144" s="452"/>
      <c r="Q144" s="452"/>
      <c r="R144" s="452"/>
      <c r="S144" s="452"/>
      <c r="T144" s="452"/>
      <c r="U144" s="452"/>
      <c r="V144" s="452"/>
      <c r="W144" s="452"/>
      <c r="X144" s="452"/>
      <c r="Y144" s="452"/>
      <c r="Z144" s="452"/>
      <c r="AA144" s="452"/>
      <c r="AB144" s="452"/>
      <c r="AC144" s="452"/>
      <c r="AD144" s="452"/>
      <c r="AE144" s="5"/>
      <c r="AF144" s="660" t="s">
        <v>1873</v>
      </c>
    </row>
    <row r="145" spans="1:32" s="27" customFormat="1" ht="30" customHeight="1">
      <c r="A145" s="15"/>
      <c r="B145" s="655"/>
      <c r="C145" s="655"/>
      <c r="D145" s="15"/>
      <c r="E145" s="658"/>
      <c r="F145" s="676"/>
      <c r="G145" s="465" t="s">
        <v>221</v>
      </c>
      <c r="H145" s="466">
        <f t="shared" si="4"/>
        <v>1203</v>
      </c>
      <c r="I145" s="455"/>
      <c r="J145" s="453">
        <v>356</v>
      </c>
      <c r="K145" s="453">
        <v>127</v>
      </c>
      <c r="L145" s="453"/>
      <c r="M145" s="453"/>
      <c r="N145" s="453">
        <v>24</v>
      </c>
      <c r="O145" s="453">
        <v>696</v>
      </c>
      <c r="P145" s="453"/>
      <c r="Q145" s="453"/>
      <c r="R145" s="453"/>
      <c r="S145" s="453"/>
      <c r="T145" s="453"/>
      <c r="U145" s="453"/>
      <c r="V145" s="453"/>
      <c r="W145" s="453"/>
      <c r="X145" s="453"/>
      <c r="Y145" s="453"/>
      <c r="Z145" s="452"/>
      <c r="AA145" s="453"/>
      <c r="AB145" s="453"/>
      <c r="AC145" s="453"/>
      <c r="AD145" s="453"/>
      <c r="AE145" s="5"/>
      <c r="AF145" s="661"/>
    </row>
    <row r="146" spans="1:32" s="27" customFormat="1" ht="30" customHeight="1">
      <c r="A146" s="15"/>
      <c r="B146" s="655"/>
      <c r="C146" s="655"/>
      <c r="D146" s="15"/>
      <c r="E146" s="658"/>
      <c r="F146" s="676"/>
      <c r="G146" s="469" t="s">
        <v>1841</v>
      </c>
      <c r="H146" s="470" t="s">
        <v>1843</v>
      </c>
      <c r="I146" s="455"/>
      <c r="J146" s="453"/>
      <c r="K146" s="453"/>
      <c r="L146" s="453"/>
      <c r="M146" s="453"/>
      <c r="N146" s="453"/>
      <c r="O146" s="453"/>
      <c r="P146" s="453"/>
      <c r="Q146" s="453"/>
      <c r="R146" s="453"/>
      <c r="S146" s="453"/>
      <c r="T146" s="453"/>
      <c r="U146" s="453"/>
      <c r="V146" s="453"/>
      <c r="W146" s="453"/>
      <c r="X146" s="453"/>
      <c r="Y146" s="453"/>
      <c r="Z146" s="452"/>
      <c r="AA146" s="453"/>
      <c r="AB146" s="453"/>
      <c r="AC146" s="453"/>
      <c r="AD146" s="453"/>
      <c r="AE146" s="5"/>
      <c r="AF146" s="661"/>
    </row>
    <row r="147" spans="1:32" s="27" customFormat="1" ht="30" customHeight="1">
      <c r="A147" s="15"/>
      <c r="B147" s="656"/>
      <c r="C147" s="656"/>
      <c r="D147" s="15"/>
      <c r="E147" s="659"/>
      <c r="F147" s="677"/>
      <c r="G147" s="487" t="s">
        <v>235</v>
      </c>
      <c r="H147" s="488">
        <f t="shared" si="4"/>
        <v>1694.5</v>
      </c>
      <c r="I147" s="488"/>
      <c r="J147" s="489">
        <v>360</v>
      </c>
      <c r="K147" s="489">
        <f>K145*1.5</f>
        <v>190.5</v>
      </c>
      <c r="L147" s="489"/>
      <c r="M147" s="489"/>
      <c r="N147" s="489">
        <v>100</v>
      </c>
      <c r="O147" s="489">
        <f>O145*1.5</f>
        <v>1044</v>
      </c>
      <c r="P147" s="490"/>
      <c r="Q147" s="490"/>
      <c r="R147" s="490"/>
      <c r="S147" s="490"/>
      <c r="T147" s="490"/>
      <c r="U147" s="490"/>
      <c r="V147" s="490"/>
      <c r="W147" s="490"/>
      <c r="X147" s="490"/>
      <c r="Y147" s="490"/>
      <c r="Z147" s="490"/>
      <c r="AA147" s="490"/>
      <c r="AB147" s="490"/>
      <c r="AC147" s="490"/>
      <c r="AD147" s="490"/>
      <c r="AE147" s="323"/>
      <c r="AF147" s="662"/>
    </row>
    <row r="148" spans="1:32" s="27" customFormat="1" ht="30" customHeight="1">
      <c r="A148" s="15" t="s">
        <v>21</v>
      </c>
      <c r="B148" s="654">
        <f>IF(D148="","",SUBTOTAL(3,$D$7:D148))</f>
        <v>36</v>
      </c>
      <c r="C148" s="654" t="str">
        <f>A148&amp;"."&amp;B148</f>
        <v>N02.36</v>
      </c>
      <c r="D148" s="15" t="s">
        <v>341</v>
      </c>
      <c r="E148" s="657" t="s">
        <v>342</v>
      </c>
      <c r="F148" s="675" t="s">
        <v>113</v>
      </c>
      <c r="G148" s="15" t="s">
        <v>220</v>
      </c>
      <c r="H148" s="455">
        <f t="shared" si="4"/>
        <v>1390</v>
      </c>
      <c r="I148" s="455"/>
      <c r="J148" s="453">
        <v>240</v>
      </c>
      <c r="K148" s="455">
        <v>780</v>
      </c>
      <c r="L148" s="452"/>
      <c r="M148" s="452">
        <v>10</v>
      </c>
      <c r="N148" s="452"/>
      <c r="O148" s="452">
        <v>360</v>
      </c>
      <c r="P148" s="452"/>
      <c r="Q148" s="452"/>
      <c r="R148" s="452"/>
      <c r="S148" s="452"/>
      <c r="T148" s="452"/>
      <c r="U148" s="452"/>
      <c r="V148" s="452"/>
      <c r="W148" s="452"/>
      <c r="X148" s="452"/>
      <c r="Y148" s="452"/>
      <c r="Z148" s="452"/>
      <c r="AA148" s="452"/>
      <c r="AB148" s="452"/>
      <c r="AC148" s="452"/>
      <c r="AD148" s="452"/>
      <c r="AE148" s="5"/>
      <c r="AF148" s="660" t="s">
        <v>1873</v>
      </c>
    </row>
    <row r="149" spans="1:32" s="27" customFormat="1" ht="30" customHeight="1">
      <c r="A149" s="15"/>
      <c r="B149" s="655"/>
      <c r="C149" s="655"/>
      <c r="D149" s="15"/>
      <c r="E149" s="658"/>
      <c r="F149" s="676"/>
      <c r="G149" s="465" t="s">
        <v>221</v>
      </c>
      <c r="H149" s="466">
        <f t="shared" si="4"/>
        <v>743</v>
      </c>
      <c r="I149" s="455"/>
      <c r="J149" s="453">
        <v>241</v>
      </c>
      <c r="K149" s="453">
        <v>254</v>
      </c>
      <c r="L149" s="453"/>
      <c r="M149" s="453"/>
      <c r="N149" s="453"/>
      <c r="O149" s="453">
        <v>248</v>
      </c>
      <c r="P149" s="453"/>
      <c r="Q149" s="453"/>
      <c r="R149" s="453"/>
      <c r="S149" s="453"/>
      <c r="T149" s="453"/>
      <c r="U149" s="453"/>
      <c r="V149" s="453"/>
      <c r="W149" s="453"/>
      <c r="X149" s="453"/>
      <c r="Y149" s="453"/>
      <c r="Z149" s="452"/>
      <c r="AA149" s="453"/>
      <c r="AB149" s="453"/>
      <c r="AC149" s="453"/>
      <c r="AD149" s="453"/>
      <c r="AE149" s="5"/>
      <c r="AF149" s="661"/>
    </row>
    <row r="150" spans="1:32" s="27" customFormat="1" ht="30" customHeight="1">
      <c r="A150" s="15"/>
      <c r="B150" s="655"/>
      <c r="C150" s="655"/>
      <c r="D150" s="15"/>
      <c r="E150" s="658"/>
      <c r="F150" s="676"/>
      <c r="G150" s="469" t="s">
        <v>1841</v>
      </c>
      <c r="H150" s="471">
        <v>1577</v>
      </c>
      <c r="I150" s="455"/>
      <c r="J150" s="475">
        <v>240</v>
      </c>
      <c r="K150" s="475">
        <v>720</v>
      </c>
      <c r="L150" s="475">
        <v>1.5</v>
      </c>
      <c r="M150" s="475">
        <v>10</v>
      </c>
      <c r="N150" s="475"/>
      <c r="O150" s="475">
        <v>605</v>
      </c>
      <c r="P150" s="475"/>
      <c r="Q150" s="475"/>
      <c r="R150" s="475"/>
      <c r="S150" s="475"/>
      <c r="T150" s="475"/>
      <c r="U150" s="475"/>
      <c r="V150" s="475"/>
      <c r="W150" s="475"/>
      <c r="X150" s="475"/>
      <c r="Y150" s="475"/>
      <c r="Z150" s="476"/>
      <c r="AA150" s="475"/>
      <c r="AB150" s="475"/>
      <c r="AC150" s="475"/>
      <c r="AD150" s="475"/>
      <c r="AE150" s="477"/>
      <c r="AF150" s="661"/>
    </row>
    <row r="151" spans="1:32" s="27" customFormat="1" ht="30" customHeight="1">
      <c r="A151" s="15"/>
      <c r="B151" s="656"/>
      <c r="C151" s="656"/>
      <c r="D151" s="15"/>
      <c r="E151" s="659"/>
      <c r="F151" s="677"/>
      <c r="G151" s="487" t="s">
        <v>235</v>
      </c>
      <c r="H151" s="488">
        <f t="shared" si="4"/>
        <v>991</v>
      </c>
      <c r="I151" s="488"/>
      <c r="J151" s="489">
        <v>240</v>
      </c>
      <c r="K151" s="488">
        <f>K149*1.5</f>
        <v>381</v>
      </c>
      <c r="L151" s="490"/>
      <c r="M151" s="490">
        <v>10</v>
      </c>
      <c r="N151" s="490"/>
      <c r="O151" s="490">
        <v>360</v>
      </c>
      <c r="P151" s="490"/>
      <c r="Q151" s="490"/>
      <c r="R151" s="490"/>
      <c r="S151" s="490"/>
      <c r="T151" s="490"/>
      <c r="U151" s="490"/>
      <c r="V151" s="490"/>
      <c r="W151" s="490"/>
      <c r="X151" s="490"/>
      <c r="Y151" s="490"/>
      <c r="Z151" s="490"/>
      <c r="AA151" s="490"/>
      <c r="AB151" s="490"/>
      <c r="AC151" s="490"/>
      <c r="AD151" s="490"/>
      <c r="AE151" s="323"/>
      <c r="AF151" s="662"/>
    </row>
    <row r="152" spans="1:32" s="27" customFormat="1" ht="30" customHeight="1">
      <c r="A152" s="15" t="s">
        <v>21</v>
      </c>
      <c r="B152" s="654">
        <f>IF(D152="","",SUBTOTAL(3,$D$7:D152))</f>
        <v>37</v>
      </c>
      <c r="C152" s="654" t="str">
        <f>A152&amp;"."&amp;B152</f>
        <v>N02.37</v>
      </c>
      <c r="D152" s="15" t="s">
        <v>343</v>
      </c>
      <c r="E152" s="657" t="s">
        <v>344</v>
      </c>
      <c r="F152" s="675" t="s">
        <v>113</v>
      </c>
      <c r="G152" s="15" t="s">
        <v>220</v>
      </c>
      <c r="H152" s="455">
        <f t="shared" si="4"/>
        <v>312</v>
      </c>
      <c r="I152" s="455"/>
      <c r="J152" s="453">
        <v>72</v>
      </c>
      <c r="K152" s="455"/>
      <c r="L152" s="452">
        <v>120</v>
      </c>
      <c r="M152" s="452"/>
      <c r="N152" s="452"/>
      <c r="O152" s="452">
        <v>120</v>
      </c>
      <c r="P152" s="452"/>
      <c r="Q152" s="452"/>
      <c r="R152" s="452"/>
      <c r="S152" s="452"/>
      <c r="T152" s="452"/>
      <c r="U152" s="452"/>
      <c r="V152" s="452"/>
      <c r="W152" s="452"/>
      <c r="X152" s="452"/>
      <c r="Y152" s="452"/>
      <c r="Z152" s="452"/>
      <c r="AA152" s="452"/>
      <c r="AB152" s="452"/>
      <c r="AC152" s="452"/>
      <c r="AD152" s="452"/>
      <c r="AE152" s="5"/>
      <c r="AF152" s="660" t="s">
        <v>1874</v>
      </c>
    </row>
    <row r="153" spans="1:32" s="27" customFormat="1" ht="30" customHeight="1">
      <c r="A153" s="15"/>
      <c r="B153" s="655"/>
      <c r="C153" s="655"/>
      <c r="D153" s="15"/>
      <c r="E153" s="658"/>
      <c r="F153" s="676"/>
      <c r="G153" s="465" t="s">
        <v>221</v>
      </c>
      <c r="H153" s="466">
        <f t="shared" si="4"/>
        <v>85</v>
      </c>
      <c r="I153" s="455"/>
      <c r="J153" s="453">
        <v>57</v>
      </c>
      <c r="K153" s="453"/>
      <c r="L153" s="453">
        <v>17</v>
      </c>
      <c r="M153" s="453"/>
      <c r="N153" s="453"/>
      <c r="O153" s="453">
        <v>11</v>
      </c>
      <c r="P153" s="453"/>
      <c r="Q153" s="453"/>
      <c r="R153" s="453"/>
      <c r="S153" s="453"/>
      <c r="T153" s="453"/>
      <c r="U153" s="453"/>
      <c r="V153" s="453"/>
      <c r="W153" s="453"/>
      <c r="X153" s="453"/>
      <c r="Y153" s="453"/>
      <c r="Z153" s="452"/>
      <c r="AA153" s="453"/>
      <c r="AB153" s="453"/>
      <c r="AC153" s="453"/>
      <c r="AD153" s="453"/>
      <c r="AE153" s="5"/>
      <c r="AF153" s="661"/>
    </row>
    <row r="154" spans="1:32" s="27" customFormat="1" ht="30" customHeight="1">
      <c r="A154" s="15"/>
      <c r="B154" s="655"/>
      <c r="C154" s="655"/>
      <c r="D154" s="15"/>
      <c r="E154" s="658"/>
      <c r="F154" s="676"/>
      <c r="G154" s="469" t="s">
        <v>1841</v>
      </c>
      <c r="H154" s="471">
        <v>150</v>
      </c>
      <c r="I154" s="470"/>
      <c r="J154" s="475">
        <v>70</v>
      </c>
      <c r="K154" s="475"/>
      <c r="L154" s="475">
        <v>70</v>
      </c>
      <c r="M154" s="475"/>
      <c r="N154" s="475"/>
      <c r="O154" s="475">
        <v>10</v>
      </c>
      <c r="P154" s="475"/>
      <c r="Q154" s="475"/>
      <c r="R154" s="475"/>
      <c r="S154" s="475"/>
      <c r="T154" s="475"/>
      <c r="U154" s="475"/>
      <c r="V154" s="475"/>
      <c r="W154" s="475"/>
      <c r="X154" s="475"/>
      <c r="Y154" s="475"/>
      <c r="Z154" s="476"/>
      <c r="AA154" s="475"/>
      <c r="AB154" s="475"/>
      <c r="AC154" s="475"/>
      <c r="AD154" s="475"/>
      <c r="AE154" s="477"/>
      <c r="AF154" s="661"/>
    </row>
    <row r="155" spans="1:32" s="27" customFormat="1" ht="30" customHeight="1">
      <c r="A155" s="15"/>
      <c r="B155" s="656"/>
      <c r="C155" s="656"/>
      <c r="D155" s="15"/>
      <c r="E155" s="659"/>
      <c r="F155" s="677"/>
      <c r="G155" s="487" t="s">
        <v>235</v>
      </c>
      <c r="H155" s="488">
        <f t="shared" si="4"/>
        <v>152</v>
      </c>
      <c r="I155" s="488"/>
      <c r="J155" s="489">
        <v>72</v>
      </c>
      <c r="K155" s="488"/>
      <c r="L155" s="490">
        <v>30</v>
      </c>
      <c r="M155" s="490"/>
      <c r="N155" s="490"/>
      <c r="O155" s="490">
        <v>50</v>
      </c>
      <c r="P155" s="490"/>
      <c r="Q155" s="490"/>
      <c r="R155" s="490"/>
      <c r="S155" s="490"/>
      <c r="T155" s="490"/>
      <c r="U155" s="490"/>
      <c r="V155" s="490"/>
      <c r="W155" s="490"/>
      <c r="X155" s="490"/>
      <c r="Y155" s="490"/>
      <c r="Z155" s="490"/>
      <c r="AA155" s="490"/>
      <c r="AB155" s="490"/>
      <c r="AC155" s="490"/>
      <c r="AD155" s="490"/>
      <c r="AE155" s="323"/>
      <c r="AF155" s="662"/>
    </row>
    <row r="156" spans="1:32" s="27" customFormat="1" ht="30" customHeight="1">
      <c r="A156" s="15" t="s">
        <v>21</v>
      </c>
      <c r="B156" s="654">
        <f>IF(D156="","",SUBTOTAL(3,$D$7:D156))</f>
        <v>38</v>
      </c>
      <c r="C156" s="654" t="str">
        <f>A156&amp;"."&amp;B156</f>
        <v>N02.38</v>
      </c>
      <c r="D156" s="15" t="s">
        <v>345</v>
      </c>
      <c r="E156" s="657" t="s">
        <v>346</v>
      </c>
      <c r="F156" s="675" t="s">
        <v>113</v>
      </c>
      <c r="G156" s="15" t="s">
        <v>220</v>
      </c>
      <c r="H156" s="455">
        <f t="shared" si="4"/>
        <v>60</v>
      </c>
      <c r="I156" s="455"/>
      <c r="J156" s="453"/>
      <c r="K156" s="455"/>
      <c r="L156" s="452">
        <v>60</v>
      </c>
      <c r="M156" s="452"/>
      <c r="N156" s="452"/>
      <c r="O156" s="452"/>
      <c r="P156" s="452"/>
      <c r="Q156" s="452"/>
      <c r="R156" s="452"/>
      <c r="S156" s="452"/>
      <c r="T156" s="452"/>
      <c r="U156" s="452"/>
      <c r="V156" s="452"/>
      <c r="W156" s="452"/>
      <c r="X156" s="452"/>
      <c r="Y156" s="452"/>
      <c r="Z156" s="452"/>
      <c r="AA156" s="452"/>
      <c r="AB156" s="452"/>
      <c r="AC156" s="452"/>
      <c r="AD156" s="452"/>
      <c r="AE156" s="5"/>
      <c r="AF156" s="660" t="s">
        <v>1874</v>
      </c>
    </row>
    <row r="157" spans="1:32" s="27" customFormat="1" ht="30" customHeight="1">
      <c r="A157" s="15"/>
      <c r="B157" s="655"/>
      <c r="C157" s="655"/>
      <c r="D157" s="15"/>
      <c r="E157" s="658"/>
      <c r="F157" s="676"/>
      <c r="G157" s="465" t="s">
        <v>221</v>
      </c>
      <c r="H157" s="466">
        <f t="shared" si="4"/>
        <v>8</v>
      </c>
      <c r="I157" s="455"/>
      <c r="J157" s="453"/>
      <c r="K157" s="453"/>
      <c r="L157" s="453">
        <v>8</v>
      </c>
      <c r="M157" s="453"/>
      <c r="N157" s="453"/>
      <c r="O157" s="453"/>
      <c r="P157" s="453"/>
      <c r="Q157" s="453"/>
      <c r="R157" s="453"/>
      <c r="S157" s="453"/>
      <c r="T157" s="453"/>
      <c r="U157" s="453"/>
      <c r="V157" s="453"/>
      <c r="W157" s="453"/>
      <c r="X157" s="453"/>
      <c r="Y157" s="453"/>
      <c r="Z157" s="452"/>
      <c r="AA157" s="453"/>
      <c r="AB157" s="453"/>
      <c r="AC157" s="453"/>
      <c r="AD157" s="453"/>
      <c r="AE157" s="5"/>
      <c r="AF157" s="661"/>
    </row>
    <row r="158" spans="1:32" s="27" customFormat="1" ht="30" customHeight="1">
      <c r="A158" s="15"/>
      <c r="B158" s="655"/>
      <c r="C158" s="655"/>
      <c r="D158" s="15"/>
      <c r="E158" s="658"/>
      <c r="F158" s="676"/>
      <c r="G158" s="469" t="s">
        <v>1841</v>
      </c>
      <c r="H158" s="471">
        <v>60</v>
      </c>
      <c r="I158" s="470"/>
      <c r="J158" s="475"/>
      <c r="K158" s="475"/>
      <c r="L158" s="475">
        <v>60</v>
      </c>
      <c r="M158" s="475"/>
      <c r="N158" s="475"/>
      <c r="O158" s="475"/>
      <c r="P158" s="475"/>
      <c r="Q158" s="475"/>
      <c r="R158" s="475"/>
      <c r="S158" s="475"/>
      <c r="T158" s="475"/>
      <c r="U158" s="475"/>
      <c r="V158" s="475"/>
      <c r="W158" s="475"/>
      <c r="X158" s="475"/>
      <c r="Y158" s="475"/>
      <c r="Z158" s="476"/>
      <c r="AA158" s="475"/>
      <c r="AB158" s="475"/>
      <c r="AC158" s="475"/>
      <c r="AD158" s="475"/>
      <c r="AE158" s="477"/>
      <c r="AF158" s="661"/>
    </row>
    <row r="159" spans="1:32" s="27" customFormat="1" ht="30" customHeight="1">
      <c r="A159" s="15"/>
      <c r="B159" s="656"/>
      <c r="C159" s="656"/>
      <c r="D159" s="15"/>
      <c r="E159" s="659"/>
      <c r="F159" s="677"/>
      <c r="G159" s="487" t="s">
        <v>235</v>
      </c>
      <c r="H159" s="488">
        <f t="shared" si="4"/>
        <v>40</v>
      </c>
      <c r="I159" s="488"/>
      <c r="J159" s="489"/>
      <c r="K159" s="488"/>
      <c r="L159" s="490">
        <v>40</v>
      </c>
      <c r="M159" s="490"/>
      <c r="N159" s="490"/>
      <c r="O159" s="490"/>
      <c r="P159" s="490"/>
      <c r="Q159" s="490"/>
      <c r="R159" s="490"/>
      <c r="S159" s="490"/>
      <c r="T159" s="490"/>
      <c r="U159" s="490"/>
      <c r="V159" s="490"/>
      <c r="W159" s="490"/>
      <c r="X159" s="490"/>
      <c r="Y159" s="490"/>
      <c r="Z159" s="490"/>
      <c r="AA159" s="490"/>
      <c r="AB159" s="490"/>
      <c r="AC159" s="490"/>
      <c r="AD159" s="490"/>
      <c r="AE159" s="323"/>
      <c r="AF159" s="662"/>
    </row>
    <row r="160" spans="1:32" s="46" customFormat="1" ht="30" customHeight="1">
      <c r="A160" s="44" t="s">
        <v>21</v>
      </c>
      <c r="B160" s="663">
        <f>IF(D160="","",SUBTOTAL(3,$D$7:D160))</f>
        <v>39</v>
      </c>
      <c r="C160" s="663" t="str">
        <f>A160&amp;"."&amp;B160</f>
        <v>N02.39</v>
      </c>
      <c r="D160" s="44" t="s">
        <v>347</v>
      </c>
      <c r="E160" s="666" t="s">
        <v>348</v>
      </c>
      <c r="F160" s="678" t="s">
        <v>113</v>
      </c>
      <c r="G160" s="44" t="s">
        <v>220</v>
      </c>
      <c r="H160" s="460">
        <f t="shared" si="4"/>
        <v>240</v>
      </c>
      <c r="I160" s="460"/>
      <c r="J160" s="451"/>
      <c r="K160" s="460"/>
      <c r="L160" s="456">
        <v>240</v>
      </c>
      <c r="M160" s="456"/>
      <c r="N160" s="456"/>
      <c r="O160" s="456"/>
      <c r="P160" s="456"/>
      <c r="Q160" s="456"/>
      <c r="R160" s="456"/>
      <c r="S160" s="456"/>
      <c r="T160" s="456"/>
      <c r="U160" s="456"/>
      <c r="V160" s="456"/>
      <c r="W160" s="456"/>
      <c r="X160" s="456"/>
      <c r="Y160" s="456"/>
      <c r="Z160" s="456"/>
      <c r="AA160" s="456"/>
      <c r="AB160" s="456"/>
      <c r="AC160" s="456"/>
      <c r="AD160" s="456"/>
      <c r="AE160" s="45"/>
      <c r="AF160" s="660" t="s">
        <v>1874</v>
      </c>
    </row>
    <row r="161" spans="1:32" s="46" customFormat="1" ht="30" customHeight="1">
      <c r="A161" s="44"/>
      <c r="B161" s="664"/>
      <c r="C161" s="664"/>
      <c r="D161" s="44"/>
      <c r="E161" s="667"/>
      <c r="F161" s="679"/>
      <c r="G161" s="467" t="s">
        <v>221</v>
      </c>
      <c r="H161" s="468">
        <f t="shared" si="4"/>
        <v>119</v>
      </c>
      <c r="I161" s="460"/>
      <c r="J161" s="451"/>
      <c r="K161" s="451"/>
      <c r="L161" s="451">
        <v>119</v>
      </c>
      <c r="M161" s="451"/>
      <c r="N161" s="451"/>
      <c r="O161" s="451"/>
      <c r="P161" s="451"/>
      <c r="Q161" s="451"/>
      <c r="R161" s="451"/>
      <c r="S161" s="451"/>
      <c r="T161" s="451"/>
      <c r="U161" s="451"/>
      <c r="V161" s="451"/>
      <c r="W161" s="451"/>
      <c r="X161" s="451"/>
      <c r="Y161" s="451"/>
      <c r="Z161" s="456"/>
      <c r="AA161" s="451"/>
      <c r="AB161" s="451"/>
      <c r="AC161" s="451"/>
      <c r="AD161" s="451"/>
      <c r="AE161" s="45"/>
      <c r="AF161" s="661"/>
    </row>
    <row r="162" spans="1:32" s="46" customFormat="1" ht="30" customHeight="1">
      <c r="A162" s="44"/>
      <c r="B162" s="664"/>
      <c r="C162" s="664"/>
      <c r="D162" s="44"/>
      <c r="E162" s="667"/>
      <c r="F162" s="679"/>
      <c r="G162" s="472" t="s">
        <v>1841</v>
      </c>
      <c r="H162" s="473">
        <v>240</v>
      </c>
      <c r="I162" s="474"/>
      <c r="J162" s="478"/>
      <c r="K162" s="478"/>
      <c r="L162" s="478">
        <v>240</v>
      </c>
      <c r="M162" s="478"/>
      <c r="N162" s="478"/>
      <c r="O162" s="478"/>
      <c r="P162" s="478"/>
      <c r="Q162" s="478"/>
      <c r="R162" s="478"/>
      <c r="S162" s="478"/>
      <c r="T162" s="478"/>
      <c r="U162" s="478"/>
      <c r="V162" s="478"/>
      <c r="W162" s="478"/>
      <c r="X162" s="478"/>
      <c r="Y162" s="478"/>
      <c r="Z162" s="479"/>
      <c r="AA162" s="478"/>
      <c r="AB162" s="478"/>
      <c r="AC162" s="478"/>
      <c r="AD162" s="478"/>
      <c r="AE162" s="480"/>
      <c r="AF162" s="661"/>
    </row>
    <row r="163" spans="1:32" s="46" customFormat="1" ht="30" customHeight="1">
      <c r="A163" s="44"/>
      <c r="B163" s="665"/>
      <c r="C163" s="665"/>
      <c r="D163" s="44"/>
      <c r="E163" s="668"/>
      <c r="F163" s="680"/>
      <c r="G163" s="492" t="s">
        <v>235</v>
      </c>
      <c r="H163" s="493">
        <f t="shared" si="4"/>
        <v>178.5</v>
      </c>
      <c r="I163" s="493"/>
      <c r="J163" s="494"/>
      <c r="K163" s="493"/>
      <c r="L163" s="495">
        <f>L161*1.5</f>
        <v>178.5</v>
      </c>
      <c r="M163" s="495"/>
      <c r="N163" s="495"/>
      <c r="O163" s="495"/>
      <c r="P163" s="495"/>
      <c r="Q163" s="495"/>
      <c r="R163" s="495"/>
      <c r="S163" s="495"/>
      <c r="T163" s="495"/>
      <c r="U163" s="495"/>
      <c r="V163" s="495"/>
      <c r="W163" s="495"/>
      <c r="X163" s="495"/>
      <c r="Y163" s="495"/>
      <c r="Z163" s="495"/>
      <c r="AA163" s="495"/>
      <c r="AB163" s="495"/>
      <c r="AC163" s="495"/>
      <c r="AD163" s="495"/>
      <c r="AE163" s="322"/>
      <c r="AF163" s="662"/>
    </row>
    <row r="164" spans="1:32" s="27" customFormat="1" ht="30" customHeight="1">
      <c r="A164" s="15" t="s">
        <v>21</v>
      </c>
      <c r="B164" s="654">
        <f>IF(D164="","",SUBTOTAL(3,$D$7:D164))</f>
        <v>40</v>
      </c>
      <c r="C164" s="654" t="str">
        <f>A164&amp;"."&amp;B164</f>
        <v>N02.40</v>
      </c>
      <c r="D164" s="15" t="s">
        <v>349</v>
      </c>
      <c r="E164" s="657" t="s">
        <v>350</v>
      </c>
      <c r="F164" s="675" t="s">
        <v>113</v>
      </c>
      <c r="G164" s="15" t="s">
        <v>220</v>
      </c>
      <c r="H164" s="455">
        <f t="shared" si="4"/>
        <v>12</v>
      </c>
      <c r="I164" s="455"/>
      <c r="J164" s="453"/>
      <c r="K164" s="455">
        <v>12</v>
      </c>
      <c r="L164" s="452"/>
      <c r="M164" s="452"/>
      <c r="N164" s="452"/>
      <c r="O164" s="452"/>
      <c r="P164" s="452"/>
      <c r="Q164" s="452"/>
      <c r="R164" s="452"/>
      <c r="S164" s="452"/>
      <c r="T164" s="452"/>
      <c r="U164" s="452"/>
      <c r="V164" s="452"/>
      <c r="W164" s="452"/>
      <c r="X164" s="452"/>
      <c r="Y164" s="452"/>
      <c r="Z164" s="452"/>
      <c r="AA164" s="452"/>
      <c r="AB164" s="452"/>
      <c r="AC164" s="452"/>
      <c r="AD164" s="452"/>
      <c r="AE164" s="5"/>
      <c r="AF164" s="660" t="s">
        <v>1971</v>
      </c>
    </row>
    <row r="165" spans="1:32" s="27" customFormat="1" ht="30" customHeight="1">
      <c r="A165" s="15"/>
      <c r="B165" s="655"/>
      <c r="C165" s="655"/>
      <c r="D165" s="15"/>
      <c r="E165" s="658"/>
      <c r="F165" s="676"/>
      <c r="G165" s="465" t="s">
        <v>221</v>
      </c>
      <c r="H165" s="466">
        <f t="shared" si="4"/>
        <v>0</v>
      </c>
      <c r="I165" s="455"/>
      <c r="J165" s="453"/>
      <c r="K165" s="453"/>
      <c r="L165" s="453"/>
      <c r="M165" s="453"/>
      <c r="N165" s="453"/>
      <c r="O165" s="453"/>
      <c r="P165" s="453"/>
      <c r="Q165" s="453"/>
      <c r="R165" s="453"/>
      <c r="S165" s="453"/>
      <c r="T165" s="453"/>
      <c r="U165" s="453"/>
      <c r="V165" s="453"/>
      <c r="W165" s="453"/>
      <c r="X165" s="453"/>
      <c r="Y165" s="453"/>
      <c r="Z165" s="452"/>
      <c r="AA165" s="453"/>
      <c r="AB165" s="453"/>
      <c r="AC165" s="453"/>
      <c r="AD165" s="453"/>
      <c r="AE165" s="5"/>
      <c r="AF165" s="661"/>
    </row>
    <row r="166" spans="1:32" s="27" customFormat="1" ht="30" customHeight="1">
      <c r="A166" s="15"/>
      <c r="B166" s="655"/>
      <c r="C166" s="655"/>
      <c r="D166" s="15"/>
      <c r="E166" s="658"/>
      <c r="F166" s="676"/>
      <c r="G166" s="469" t="s">
        <v>1841</v>
      </c>
      <c r="H166" s="470" t="s">
        <v>1843</v>
      </c>
      <c r="I166" s="470"/>
      <c r="J166" s="475"/>
      <c r="K166" s="475"/>
      <c r="L166" s="475"/>
      <c r="M166" s="475"/>
      <c r="N166" s="475"/>
      <c r="O166" s="475"/>
      <c r="P166" s="475"/>
      <c r="Q166" s="475"/>
      <c r="R166" s="475"/>
      <c r="S166" s="475"/>
      <c r="T166" s="475"/>
      <c r="U166" s="475"/>
      <c r="V166" s="475"/>
      <c r="W166" s="475"/>
      <c r="X166" s="475"/>
      <c r="Y166" s="475"/>
      <c r="Z166" s="476"/>
      <c r="AA166" s="475"/>
      <c r="AB166" s="475"/>
      <c r="AC166" s="475"/>
      <c r="AD166" s="475"/>
      <c r="AE166" s="477"/>
      <c r="AF166" s="661"/>
    </row>
    <row r="167" spans="1:32" s="27" customFormat="1" ht="30" customHeight="1">
      <c r="A167" s="15"/>
      <c r="B167" s="656"/>
      <c r="C167" s="656"/>
      <c r="D167" s="15"/>
      <c r="E167" s="659"/>
      <c r="F167" s="677"/>
      <c r="G167" s="487" t="s">
        <v>235</v>
      </c>
      <c r="H167" s="488">
        <f t="shared" si="4"/>
        <v>12</v>
      </c>
      <c r="I167" s="488"/>
      <c r="J167" s="489"/>
      <c r="K167" s="488">
        <v>12</v>
      </c>
      <c r="L167" s="490"/>
      <c r="M167" s="490"/>
      <c r="N167" s="490"/>
      <c r="O167" s="490"/>
      <c r="P167" s="490"/>
      <c r="Q167" s="490"/>
      <c r="R167" s="490"/>
      <c r="S167" s="490"/>
      <c r="T167" s="490"/>
      <c r="U167" s="490"/>
      <c r="V167" s="490"/>
      <c r="W167" s="490"/>
      <c r="X167" s="490"/>
      <c r="Y167" s="490"/>
      <c r="Z167" s="490"/>
      <c r="AA167" s="490"/>
      <c r="AB167" s="490"/>
      <c r="AC167" s="490"/>
      <c r="AD167" s="490"/>
      <c r="AE167" s="323"/>
      <c r="AF167" s="662"/>
    </row>
    <row r="168" spans="1:32" s="27" customFormat="1" ht="34.5" customHeight="1">
      <c r="A168" s="15" t="s">
        <v>21</v>
      </c>
      <c r="B168" s="654">
        <f>IF(D168="","",SUBTOTAL(3,$D$7:D168))</f>
        <v>41</v>
      </c>
      <c r="C168" s="654" t="str">
        <f>A168&amp;"."&amp;B168</f>
        <v>N02.41</v>
      </c>
      <c r="D168" s="15" t="s">
        <v>351</v>
      </c>
      <c r="E168" s="657" t="s">
        <v>352</v>
      </c>
      <c r="F168" s="675" t="s">
        <v>113</v>
      </c>
      <c r="G168" s="15" t="s">
        <v>220</v>
      </c>
      <c r="H168" s="455">
        <f t="shared" si="4"/>
        <v>180</v>
      </c>
      <c r="I168" s="455"/>
      <c r="J168" s="453"/>
      <c r="K168" s="455">
        <v>180</v>
      </c>
      <c r="L168" s="452"/>
      <c r="M168" s="452"/>
      <c r="N168" s="452"/>
      <c r="O168" s="452"/>
      <c r="P168" s="452"/>
      <c r="Q168" s="452"/>
      <c r="R168" s="452"/>
      <c r="S168" s="452"/>
      <c r="T168" s="452"/>
      <c r="U168" s="452"/>
      <c r="V168" s="452"/>
      <c r="W168" s="452"/>
      <c r="X168" s="452"/>
      <c r="Y168" s="452"/>
      <c r="Z168" s="452"/>
      <c r="AA168" s="452"/>
      <c r="AB168" s="452"/>
      <c r="AC168" s="452"/>
      <c r="AD168" s="452"/>
      <c r="AE168" s="5"/>
      <c r="AF168" s="660" t="s">
        <v>1875</v>
      </c>
    </row>
    <row r="169" spans="1:32" s="27" customFormat="1" ht="36" customHeight="1">
      <c r="A169" s="15"/>
      <c r="B169" s="655"/>
      <c r="C169" s="655"/>
      <c r="D169" s="15"/>
      <c r="E169" s="658"/>
      <c r="F169" s="676"/>
      <c r="G169" s="465" t="s">
        <v>221</v>
      </c>
      <c r="H169" s="466">
        <f t="shared" si="4"/>
        <v>22</v>
      </c>
      <c r="I169" s="455"/>
      <c r="J169" s="453"/>
      <c r="K169" s="453">
        <v>22</v>
      </c>
      <c r="L169" s="453"/>
      <c r="M169" s="453"/>
      <c r="N169" s="453"/>
      <c r="O169" s="453"/>
      <c r="P169" s="453"/>
      <c r="Q169" s="453"/>
      <c r="R169" s="453"/>
      <c r="S169" s="453"/>
      <c r="T169" s="453"/>
      <c r="U169" s="453"/>
      <c r="V169" s="453"/>
      <c r="W169" s="453"/>
      <c r="X169" s="453"/>
      <c r="Y169" s="453"/>
      <c r="Z169" s="452"/>
      <c r="AA169" s="453"/>
      <c r="AB169" s="453"/>
      <c r="AC169" s="453"/>
      <c r="AD169" s="453"/>
      <c r="AE169" s="5"/>
      <c r="AF169" s="661"/>
    </row>
    <row r="170" spans="1:32" s="27" customFormat="1" ht="36" customHeight="1">
      <c r="A170" s="15"/>
      <c r="B170" s="655"/>
      <c r="C170" s="655"/>
      <c r="D170" s="15"/>
      <c r="E170" s="658"/>
      <c r="F170" s="676"/>
      <c r="G170" s="469" t="s">
        <v>1841</v>
      </c>
      <c r="H170" s="471">
        <v>240</v>
      </c>
      <c r="I170" s="470"/>
      <c r="J170" s="475"/>
      <c r="K170" s="475">
        <v>240</v>
      </c>
      <c r="L170" s="475"/>
      <c r="M170" s="475"/>
      <c r="N170" s="475"/>
      <c r="O170" s="475"/>
      <c r="P170" s="475"/>
      <c r="Q170" s="475"/>
      <c r="R170" s="475"/>
      <c r="S170" s="475"/>
      <c r="T170" s="475"/>
      <c r="U170" s="475"/>
      <c r="V170" s="475"/>
      <c r="W170" s="475"/>
      <c r="X170" s="475"/>
      <c r="Y170" s="475"/>
      <c r="Z170" s="476"/>
      <c r="AA170" s="475"/>
      <c r="AB170" s="475"/>
      <c r="AC170" s="475"/>
      <c r="AD170" s="475"/>
      <c r="AE170" s="477"/>
      <c r="AF170" s="661"/>
    </row>
    <row r="171" spans="1:32" s="27" customFormat="1" ht="30" customHeight="1">
      <c r="A171" s="15"/>
      <c r="B171" s="656"/>
      <c r="C171" s="656"/>
      <c r="D171" s="15"/>
      <c r="E171" s="659"/>
      <c r="F171" s="677"/>
      <c r="G171" s="487" t="s">
        <v>235</v>
      </c>
      <c r="H171" s="488">
        <f t="shared" si="4"/>
        <v>50</v>
      </c>
      <c r="I171" s="488"/>
      <c r="J171" s="489"/>
      <c r="K171" s="488">
        <v>50</v>
      </c>
      <c r="L171" s="490"/>
      <c r="M171" s="490"/>
      <c r="N171" s="490"/>
      <c r="O171" s="490"/>
      <c r="P171" s="490"/>
      <c r="Q171" s="490"/>
      <c r="R171" s="490"/>
      <c r="S171" s="490"/>
      <c r="T171" s="490"/>
      <c r="U171" s="490"/>
      <c r="V171" s="490"/>
      <c r="W171" s="490"/>
      <c r="X171" s="490"/>
      <c r="Y171" s="490"/>
      <c r="Z171" s="490"/>
      <c r="AA171" s="490"/>
      <c r="AB171" s="490"/>
      <c r="AC171" s="490"/>
      <c r="AD171" s="490"/>
      <c r="AE171" s="323"/>
      <c r="AF171" s="662"/>
    </row>
    <row r="172" spans="1:32" s="27" customFormat="1" ht="36.75" customHeight="1">
      <c r="A172" s="15" t="s">
        <v>21</v>
      </c>
      <c r="B172" s="654">
        <f>IF(D172="","",SUBTOTAL(3,$D$7:D172))</f>
        <v>42</v>
      </c>
      <c r="C172" s="654" t="str">
        <f>A172&amp;"."&amp;B172</f>
        <v>N02.42</v>
      </c>
      <c r="D172" s="15" t="s">
        <v>353</v>
      </c>
      <c r="E172" s="657" t="s">
        <v>354</v>
      </c>
      <c r="F172" s="675" t="s">
        <v>113</v>
      </c>
      <c r="G172" s="15" t="s">
        <v>220</v>
      </c>
      <c r="H172" s="455">
        <f t="shared" si="4"/>
        <v>420</v>
      </c>
      <c r="I172" s="455"/>
      <c r="J172" s="453"/>
      <c r="K172" s="455">
        <v>420</v>
      </c>
      <c r="L172" s="452"/>
      <c r="M172" s="452"/>
      <c r="N172" s="452"/>
      <c r="O172" s="452"/>
      <c r="P172" s="452"/>
      <c r="Q172" s="452"/>
      <c r="R172" s="452"/>
      <c r="S172" s="452"/>
      <c r="T172" s="452"/>
      <c r="U172" s="452"/>
      <c r="V172" s="452"/>
      <c r="W172" s="452"/>
      <c r="X172" s="452"/>
      <c r="Y172" s="452"/>
      <c r="Z172" s="452"/>
      <c r="AA172" s="452"/>
      <c r="AB172" s="452"/>
      <c r="AC172" s="452"/>
      <c r="AD172" s="452"/>
      <c r="AE172" s="5"/>
      <c r="AF172" s="660" t="s">
        <v>1875</v>
      </c>
    </row>
    <row r="173" spans="1:32" s="27" customFormat="1" ht="30" customHeight="1">
      <c r="A173" s="15"/>
      <c r="B173" s="655"/>
      <c r="C173" s="655"/>
      <c r="D173" s="15"/>
      <c r="E173" s="658"/>
      <c r="F173" s="676"/>
      <c r="G173" s="465" t="s">
        <v>221</v>
      </c>
      <c r="H173" s="466">
        <f t="shared" si="4"/>
        <v>62</v>
      </c>
      <c r="I173" s="455"/>
      <c r="J173" s="453"/>
      <c r="K173" s="453">
        <v>62</v>
      </c>
      <c r="L173" s="453"/>
      <c r="M173" s="453"/>
      <c r="N173" s="453"/>
      <c r="O173" s="453"/>
      <c r="P173" s="453"/>
      <c r="Q173" s="453"/>
      <c r="R173" s="453"/>
      <c r="S173" s="453"/>
      <c r="T173" s="453"/>
      <c r="U173" s="453"/>
      <c r="V173" s="453"/>
      <c r="W173" s="453"/>
      <c r="X173" s="453"/>
      <c r="Y173" s="453"/>
      <c r="Z173" s="452"/>
      <c r="AA173" s="453"/>
      <c r="AB173" s="453"/>
      <c r="AC173" s="453"/>
      <c r="AD173" s="453"/>
      <c r="AE173" s="5"/>
      <c r="AF173" s="661"/>
    </row>
    <row r="174" spans="1:32" s="27" customFormat="1" ht="30" customHeight="1">
      <c r="A174" s="15"/>
      <c r="B174" s="655"/>
      <c r="C174" s="655"/>
      <c r="D174" s="15"/>
      <c r="E174" s="658"/>
      <c r="F174" s="676"/>
      <c r="G174" s="469" t="s">
        <v>1841</v>
      </c>
      <c r="H174" s="471">
        <v>360</v>
      </c>
      <c r="I174" s="470"/>
      <c r="J174" s="475"/>
      <c r="K174" s="475">
        <v>360</v>
      </c>
      <c r="L174" s="475"/>
      <c r="M174" s="475"/>
      <c r="N174" s="475"/>
      <c r="O174" s="475"/>
      <c r="P174" s="475"/>
      <c r="Q174" s="475"/>
      <c r="R174" s="475"/>
      <c r="S174" s="475"/>
      <c r="T174" s="475"/>
      <c r="U174" s="475"/>
      <c r="V174" s="475"/>
      <c r="W174" s="475"/>
      <c r="X174" s="475"/>
      <c r="Y174" s="475"/>
      <c r="Z174" s="476"/>
      <c r="AA174" s="475"/>
      <c r="AB174" s="475"/>
      <c r="AC174" s="475"/>
      <c r="AD174" s="475"/>
      <c r="AE174" s="477"/>
      <c r="AF174" s="661"/>
    </row>
    <row r="175" spans="1:32" s="27" customFormat="1" ht="30" customHeight="1">
      <c r="A175" s="15"/>
      <c r="B175" s="656"/>
      <c r="C175" s="656"/>
      <c r="D175" s="15"/>
      <c r="E175" s="659"/>
      <c r="F175" s="677"/>
      <c r="G175" s="487" t="s">
        <v>235</v>
      </c>
      <c r="H175" s="488">
        <f t="shared" si="4"/>
        <v>100</v>
      </c>
      <c r="I175" s="488"/>
      <c r="J175" s="489"/>
      <c r="K175" s="488">
        <v>100</v>
      </c>
      <c r="L175" s="490"/>
      <c r="M175" s="490"/>
      <c r="N175" s="490"/>
      <c r="O175" s="490"/>
      <c r="P175" s="490"/>
      <c r="Q175" s="490"/>
      <c r="R175" s="490"/>
      <c r="S175" s="490"/>
      <c r="T175" s="490"/>
      <c r="U175" s="490"/>
      <c r="V175" s="490"/>
      <c r="W175" s="490"/>
      <c r="X175" s="490"/>
      <c r="Y175" s="490"/>
      <c r="Z175" s="490"/>
      <c r="AA175" s="490"/>
      <c r="AB175" s="490"/>
      <c r="AC175" s="490"/>
      <c r="AD175" s="490"/>
      <c r="AE175" s="323"/>
      <c r="AF175" s="662"/>
    </row>
    <row r="176" spans="1:32" s="27" customFormat="1" ht="31.5" customHeight="1">
      <c r="A176" s="15" t="s">
        <v>21</v>
      </c>
      <c r="B176" s="654">
        <f>IF(D176="","",SUBTOTAL(3,$D$7:D176))</f>
        <v>43</v>
      </c>
      <c r="C176" s="654" t="str">
        <f>A176&amp;"."&amp;B176</f>
        <v>N02.43</v>
      </c>
      <c r="D176" s="15" t="s">
        <v>355</v>
      </c>
      <c r="E176" s="657" t="s">
        <v>356</v>
      </c>
      <c r="F176" s="675" t="s">
        <v>113</v>
      </c>
      <c r="G176" s="15" t="s">
        <v>220</v>
      </c>
      <c r="H176" s="455">
        <f t="shared" si="4"/>
        <v>600</v>
      </c>
      <c r="I176" s="455"/>
      <c r="J176" s="453"/>
      <c r="K176" s="455">
        <v>600</v>
      </c>
      <c r="L176" s="452"/>
      <c r="M176" s="452"/>
      <c r="N176" s="452"/>
      <c r="O176" s="452"/>
      <c r="P176" s="452"/>
      <c r="Q176" s="452"/>
      <c r="R176" s="452"/>
      <c r="S176" s="452"/>
      <c r="T176" s="452"/>
      <c r="U176" s="452"/>
      <c r="V176" s="452"/>
      <c r="W176" s="452"/>
      <c r="X176" s="452"/>
      <c r="Y176" s="452"/>
      <c r="Z176" s="452"/>
      <c r="AA176" s="452"/>
      <c r="AB176" s="452"/>
      <c r="AC176" s="452"/>
      <c r="AD176" s="452"/>
      <c r="AE176" s="5"/>
      <c r="AF176" s="660" t="s">
        <v>1875</v>
      </c>
    </row>
    <row r="177" spans="1:32" s="27" customFormat="1" ht="30" customHeight="1">
      <c r="A177" s="15"/>
      <c r="B177" s="655"/>
      <c r="C177" s="655"/>
      <c r="D177" s="15"/>
      <c r="E177" s="658"/>
      <c r="F177" s="676"/>
      <c r="G177" s="465" t="s">
        <v>221</v>
      </c>
      <c r="H177" s="466">
        <f t="shared" si="4"/>
        <v>159</v>
      </c>
      <c r="I177" s="455"/>
      <c r="J177" s="453"/>
      <c r="K177" s="453">
        <v>159</v>
      </c>
      <c r="L177" s="453"/>
      <c r="M177" s="453"/>
      <c r="N177" s="453"/>
      <c r="O177" s="453"/>
      <c r="P177" s="453"/>
      <c r="Q177" s="453"/>
      <c r="R177" s="453"/>
      <c r="S177" s="453"/>
      <c r="T177" s="453"/>
      <c r="U177" s="453"/>
      <c r="V177" s="453"/>
      <c r="W177" s="453"/>
      <c r="X177" s="453"/>
      <c r="Y177" s="453"/>
      <c r="Z177" s="452"/>
      <c r="AA177" s="453"/>
      <c r="AB177" s="453"/>
      <c r="AC177" s="453"/>
      <c r="AD177" s="453"/>
      <c r="AE177" s="5"/>
      <c r="AF177" s="661"/>
    </row>
    <row r="178" spans="1:32" s="27" customFormat="1" ht="30" customHeight="1">
      <c r="A178" s="15"/>
      <c r="B178" s="655"/>
      <c r="C178" s="655"/>
      <c r="D178" s="15"/>
      <c r="E178" s="658"/>
      <c r="F178" s="676"/>
      <c r="G178" s="469" t="s">
        <v>1841</v>
      </c>
      <c r="H178" s="470" t="s">
        <v>1843</v>
      </c>
      <c r="I178" s="470"/>
      <c r="J178" s="475"/>
      <c r="K178" s="475"/>
      <c r="L178" s="475"/>
      <c r="M178" s="475"/>
      <c r="N178" s="475"/>
      <c r="O178" s="475"/>
      <c r="P178" s="475"/>
      <c r="Q178" s="475"/>
      <c r="R178" s="475"/>
      <c r="S178" s="475"/>
      <c r="T178" s="475"/>
      <c r="U178" s="475"/>
      <c r="V178" s="475"/>
      <c r="W178" s="475"/>
      <c r="X178" s="475"/>
      <c r="Y178" s="475"/>
      <c r="Z178" s="476"/>
      <c r="AA178" s="475"/>
      <c r="AB178" s="475"/>
      <c r="AC178" s="475"/>
      <c r="AD178" s="475"/>
      <c r="AE178" s="477"/>
      <c r="AF178" s="661"/>
    </row>
    <row r="179" spans="1:32" s="27" customFormat="1" ht="30" customHeight="1">
      <c r="A179" s="15"/>
      <c r="B179" s="656"/>
      <c r="C179" s="656"/>
      <c r="D179" s="15"/>
      <c r="E179" s="659"/>
      <c r="F179" s="677"/>
      <c r="G179" s="487" t="s">
        <v>235</v>
      </c>
      <c r="H179" s="488">
        <f t="shared" si="4"/>
        <v>300</v>
      </c>
      <c r="I179" s="488"/>
      <c r="J179" s="489"/>
      <c r="K179" s="488">
        <v>300</v>
      </c>
      <c r="L179" s="490"/>
      <c r="M179" s="490"/>
      <c r="N179" s="490"/>
      <c r="O179" s="490"/>
      <c r="P179" s="490"/>
      <c r="Q179" s="490"/>
      <c r="R179" s="490"/>
      <c r="S179" s="490"/>
      <c r="T179" s="490"/>
      <c r="U179" s="490"/>
      <c r="V179" s="490"/>
      <c r="W179" s="490"/>
      <c r="X179" s="490"/>
      <c r="Y179" s="490"/>
      <c r="Z179" s="490"/>
      <c r="AA179" s="490"/>
      <c r="AB179" s="490"/>
      <c r="AC179" s="490"/>
      <c r="AD179" s="490"/>
      <c r="AE179" s="323"/>
      <c r="AF179" s="662"/>
    </row>
    <row r="180" spans="1:32" s="27" customFormat="1" ht="36" customHeight="1">
      <c r="A180" s="15" t="s">
        <v>21</v>
      </c>
      <c r="B180" s="654">
        <f>IF(D180="","",SUBTOTAL(3,$D$7:D180))</f>
        <v>44</v>
      </c>
      <c r="C180" s="654" t="str">
        <f>A180&amp;"."&amp;B180</f>
        <v>N02.44</v>
      </c>
      <c r="D180" s="15" t="s">
        <v>357</v>
      </c>
      <c r="E180" s="657" t="s">
        <v>358</v>
      </c>
      <c r="F180" s="675" t="s">
        <v>113</v>
      </c>
      <c r="G180" s="15" t="s">
        <v>220</v>
      </c>
      <c r="H180" s="455">
        <f t="shared" si="4"/>
        <v>36</v>
      </c>
      <c r="I180" s="455"/>
      <c r="J180" s="453"/>
      <c r="K180" s="455"/>
      <c r="L180" s="452">
        <v>36</v>
      </c>
      <c r="M180" s="452"/>
      <c r="N180" s="452"/>
      <c r="O180" s="452"/>
      <c r="P180" s="452"/>
      <c r="Q180" s="452"/>
      <c r="R180" s="452"/>
      <c r="S180" s="452"/>
      <c r="T180" s="452"/>
      <c r="U180" s="452"/>
      <c r="V180" s="452"/>
      <c r="W180" s="452"/>
      <c r="X180" s="452"/>
      <c r="Y180" s="452"/>
      <c r="Z180" s="452"/>
      <c r="AA180" s="452"/>
      <c r="AB180" s="452"/>
      <c r="AC180" s="452"/>
      <c r="AD180" s="452"/>
      <c r="AE180" s="5"/>
      <c r="AF180" s="660" t="s">
        <v>1876</v>
      </c>
    </row>
    <row r="181" spans="1:32" s="27" customFormat="1" ht="30" customHeight="1">
      <c r="A181" s="15"/>
      <c r="B181" s="655"/>
      <c r="C181" s="655"/>
      <c r="D181" s="15"/>
      <c r="E181" s="658"/>
      <c r="F181" s="676"/>
      <c r="G181" s="465" t="s">
        <v>221</v>
      </c>
      <c r="H181" s="466">
        <f t="shared" ref="H181:H265" si="7">SUM(I181:AD181)</f>
        <v>4</v>
      </c>
      <c r="I181" s="455"/>
      <c r="J181" s="453"/>
      <c r="K181" s="453"/>
      <c r="L181" s="453">
        <v>4</v>
      </c>
      <c r="M181" s="453"/>
      <c r="N181" s="453"/>
      <c r="O181" s="453"/>
      <c r="P181" s="453"/>
      <c r="Q181" s="453"/>
      <c r="R181" s="453"/>
      <c r="S181" s="453"/>
      <c r="T181" s="453"/>
      <c r="U181" s="453"/>
      <c r="V181" s="453"/>
      <c r="W181" s="453"/>
      <c r="X181" s="453"/>
      <c r="Y181" s="453"/>
      <c r="Z181" s="452"/>
      <c r="AA181" s="453"/>
      <c r="AB181" s="453"/>
      <c r="AC181" s="453"/>
      <c r="AD181" s="453"/>
      <c r="AE181" s="5"/>
      <c r="AF181" s="661"/>
    </row>
    <row r="182" spans="1:32" s="27" customFormat="1" ht="30" customHeight="1">
      <c r="A182" s="15"/>
      <c r="B182" s="655"/>
      <c r="C182" s="655"/>
      <c r="D182" s="15"/>
      <c r="E182" s="658"/>
      <c r="F182" s="676"/>
      <c r="G182" s="469" t="s">
        <v>1841</v>
      </c>
      <c r="H182" s="471">
        <v>36</v>
      </c>
      <c r="I182" s="470"/>
      <c r="J182" s="475"/>
      <c r="K182" s="475"/>
      <c r="L182" s="475">
        <v>36</v>
      </c>
      <c r="M182" s="475"/>
      <c r="N182" s="475"/>
      <c r="O182" s="475"/>
      <c r="P182" s="475"/>
      <c r="Q182" s="475"/>
      <c r="R182" s="475"/>
      <c r="S182" s="475"/>
      <c r="T182" s="475"/>
      <c r="U182" s="475"/>
      <c r="V182" s="475"/>
      <c r="W182" s="475"/>
      <c r="X182" s="475"/>
      <c r="Y182" s="475"/>
      <c r="Z182" s="476"/>
      <c r="AA182" s="475"/>
      <c r="AB182" s="475"/>
      <c r="AC182" s="475"/>
      <c r="AD182" s="475"/>
      <c r="AE182" s="477"/>
      <c r="AF182" s="661"/>
    </row>
    <row r="183" spans="1:32" s="27" customFormat="1" ht="30" customHeight="1">
      <c r="A183" s="15"/>
      <c r="B183" s="656"/>
      <c r="C183" s="656"/>
      <c r="D183" s="15"/>
      <c r="E183" s="659"/>
      <c r="F183" s="677"/>
      <c r="G183" s="487" t="s">
        <v>235</v>
      </c>
      <c r="H183" s="488">
        <f t="shared" si="7"/>
        <v>15</v>
      </c>
      <c r="I183" s="488"/>
      <c r="J183" s="489"/>
      <c r="K183" s="488"/>
      <c r="L183" s="490">
        <v>15</v>
      </c>
      <c r="M183" s="490"/>
      <c r="N183" s="490"/>
      <c r="O183" s="490"/>
      <c r="P183" s="490"/>
      <c r="Q183" s="490"/>
      <c r="R183" s="490"/>
      <c r="S183" s="490"/>
      <c r="T183" s="490"/>
      <c r="U183" s="490"/>
      <c r="V183" s="490"/>
      <c r="W183" s="490"/>
      <c r="X183" s="490"/>
      <c r="Y183" s="490"/>
      <c r="Z183" s="490"/>
      <c r="AA183" s="490"/>
      <c r="AB183" s="490"/>
      <c r="AC183" s="490"/>
      <c r="AD183" s="490"/>
      <c r="AE183" s="323"/>
      <c r="AF183" s="662"/>
    </row>
    <row r="184" spans="1:32" s="27" customFormat="1" ht="30" customHeight="1">
      <c r="A184" s="5"/>
      <c r="B184" s="13" t="s">
        <v>32</v>
      </c>
      <c r="C184" s="22" t="s">
        <v>33</v>
      </c>
      <c r="D184" s="22"/>
      <c r="E184" s="251"/>
      <c r="F184" s="22"/>
      <c r="G184" s="22"/>
      <c r="H184" s="455"/>
      <c r="I184" s="455"/>
      <c r="J184" s="453"/>
      <c r="K184" s="455"/>
      <c r="L184" s="452"/>
      <c r="M184" s="452"/>
      <c r="N184" s="452"/>
      <c r="O184" s="452"/>
      <c r="P184" s="452"/>
      <c r="Q184" s="452"/>
      <c r="R184" s="452"/>
      <c r="S184" s="452"/>
      <c r="T184" s="452"/>
      <c r="U184" s="452"/>
      <c r="V184" s="452"/>
      <c r="W184" s="452"/>
      <c r="X184" s="452"/>
      <c r="Y184" s="452"/>
      <c r="Z184" s="452"/>
      <c r="AA184" s="452"/>
      <c r="AB184" s="452"/>
      <c r="AC184" s="452"/>
      <c r="AD184" s="452"/>
      <c r="AE184" s="5"/>
      <c r="AF184" s="17"/>
    </row>
    <row r="185" spans="1:32" s="27" customFormat="1" ht="30" customHeight="1">
      <c r="A185" s="5" t="s">
        <v>32</v>
      </c>
      <c r="B185" s="654">
        <f>IF(D185="","",SUBTOTAL(3,$D$7:D185))</f>
        <v>45</v>
      </c>
      <c r="C185" s="654" t="str">
        <f>A185&amp;"."&amp;B185</f>
        <v>N03.45</v>
      </c>
      <c r="D185" s="15" t="s">
        <v>359</v>
      </c>
      <c r="E185" s="657" t="s">
        <v>34</v>
      </c>
      <c r="F185" s="675" t="s">
        <v>114</v>
      </c>
      <c r="G185" s="15" t="s">
        <v>220</v>
      </c>
      <c r="H185" s="455">
        <f t="shared" si="7"/>
        <v>20136</v>
      </c>
      <c r="I185" s="455"/>
      <c r="J185" s="453">
        <v>1440</v>
      </c>
      <c r="K185" s="455">
        <v>1200</v>
      </c>
      <c r="L185" s="452">
        <v>180</v>
      </c>
      <c r="M185" s="452">
        <v>36</v>
      </c>
      <c r="N185" s="452"/>
      <c r="O185" s="452">
        <v>3600</v>
      </c>
      <c r="P185" s="452">
        <v>12000</v>
      </c>
      <c r="Q185" s="452"/>
      <c r="R185" s="452"/>
      <c r="S185" s="452">
        <v>1440</v>
      </c>
      <c r="T185" s="452"/>
      <c r="U185" s="452"/>
      <c r="V185" s="452"/>
      <c r="W185" s="452"/>
      <c r="X185" s="452">
        <v>240</v>
      </c>
      <c r="Y185" s="452"/>
      <c r="Z185" s="452"/>
      <c r="AA185" s="452"/>
      <c r="AB185" s="452"/>
      <c r="AC185" s="452"/>
      <c r="AD185" s="452"/>
      <c r="AE185" s="5"/>
      <c r="AF185" s="660" t="s">
        <v>1877</v>
      </c>
    </row>
    <row r="186" spans="1:32" s="27" customFormat="1" ht="30" customHeight="1">
      <c r="A186" s="5"/>
      <c r="B186" s="655"/>
      <c r="C186" s="655"/>
      <c r="D186" s="15"/>
      <c r="E186" s="658"/>
      <c r="F186" s="676"/>
      <c r="G186" s="465" t="s">
        <v>221</v>
      </c>
      <c r="H186" s="466">
        <f t="shared" si="7"/>
        <v>12700</v>
      </c>
      <c r="I186" s="455"/>
      <c r="J186" s="453">
        <v>985</v>
      </c>
      <c r="K186" s="453">
        <v>556</v>
      </c>
      <c r="L186" s="453">
        <v>129</v>
      </c>
      <c r="M186" s="453">
        <v>9</v>
      </c>
      <c r="N186" s="453"/>
      <c r="O186" s="453">
        <v>3117</v>
      </c>
      <c r="P186" s="453">
        <v>6930</v>
      </c>
      <c r="Q186" s="453"/>
      <c r="R186" s="453"/>
      <c r="S186" s="453">
        <v>887</v>
      </c>
      <c r="T186" s="453"/>
      <c r="U186" s="453"/>
      <c r="V186" s="453"/>
      <c r="W186" s="453"/>
      <c r="X186" s="453">
        <v>87</v>
      </c>
      <c r="Y186" s="453"/>
      <c r="Z186" s="452"/>
      <c r="AA186" s="453"/>
      <c r="AB186" s="453"/>
      <c r="AC186" s="453"/>
      <c r="AD186" s="453"/>
      <c r="AE186" s="5"/>
      <c r="AF186" s="661"/>
    </row>
    <row r="187" spans="1:32" s="27" customFormat="1" ht="30" customHeight="1">
      <c r="A187" s="5"/>
      <c r="B187" s="655"/>
      <c r="C187" s="655"/>
      <c r="D187" s="15"/>
      <c r="E187" s="658"/>
      <c r="F187" s="676"/>
      <c r="G187" s="469" t="s">
        <v>1841</v>
      </c>
      <c r="H187" s="471">
        <v>18810</v>
      </c>
      <c r="I187" s="470"/>
      <c r="J187" s="475">
        <v>1440</v>
      </c>
      <c r="K187" s="475">
        <v>1200</v>
      </c>
      <c r="L187" s="475">
        <v>150</v>
      </c>
      <c r="M187" s="475">
        <v>60</v>
      </c>
      <c r="N187" s="475"/>
      <c r="O187" s="475">
        <v>6000</v>
      </c>
      <c r="P187" s="475">
        <v>9000</v>
      </c>
      <c r="Q187" s="475"/>
      <c r="R187" s="475"/>
      <c r="S187" s="475">
        <v>720</v>
      </c>
      <c r="T187" s="475"/>
      <c r="U187" s="475"/>
      <c r="V187" s="475"/>
      <c r="W187" s="475"/>
      <c r="X187" s="475">
        <v>240</v>
      </c>
      <c r="Y187" s="475"/>
      <c r="Z187" s="476"/>
      <c r="AA187" s="475"/>
      <c r="AB187" s="475"/>
      <c r="AC187" s="475"/>
      <c r="AD187" s="475"/>
      <c r="AE187" s="477"/>
      <c r="AF187" s="661"/>
    </row>
    <row r="188" spans="1:32" s="27" customFormat="1" ht="30" customHeight="1">
      <c r="A188" s="5"/>
      <c r="B188" s="656"/>
      <c r="C188" s="656"/>
      <c r="D188" s="15"/>
      <c r="E188" s="659"/>
      <c r="F188" s="677"/>
      <c r="G188" s="487" t="s">
        <v>235</v>
      </c>
      <c r="H188" s="488">
        <f t="shared" si="7"/>
        <v>19638</v>
      </c>
      <c r="I188" s="488"/>
      <c r="J188" s="489">
        <v>1440</v>
      </c>
      <c r="K188" s="489">
        <f>K186*1.5</f>
        <v>834</v>
      </c>
      <c r="L188" s="489">
        <v>180</v>
      </c>
      <c r="M188" s="489">
        <f>M186*1.5</f>
        <v>13.5</v>
      </c>
      <c r="N188" s="489"/>
      <c r="O188" s="489">
        <v>3600</v>
      </c>
      <c r="P188" s="489">
        <v>12000</v>
      </c>
      <c r="Q188" s="489"/>
      <c r="R188" s="489"/>
      <c r="S188" s="489">
        <v>1440</v>
      </c>
      <c r="T188" s="489"/>
      <c r="U188" s="489"/>
      <c r="V188" s="489"/>
      <c r="W188" s="489"/>
      <c r="X188" s="489">
        <f>X186*1.5</f>
        <v>130.5</v>
      </c>
      <c r="Y188" s="490"/>
      <c r="Z188" s="490"/>
      <c r="AA188" s="490"/>
      <c r="AB188" s="490"/>
      <c r="AC188" s="490"/>
      <c r="AD188" s="490"/>
      <c r="AE188" s="323"/>
      <c r="AF188" s="662"/>
    </row>
    <row r="189" spans="1:32" s="46" customFormat="1" ht="30" customHeight="1">
      <c r="A189" s="45" t="s">
        <v>32</v>
      </c>
      <c r="B189" s="663">
        <f>IF(D189="","",SUBTOTAL(3,$D$7:D189))</f>
        <v>46</v>
      </c>
      <c r="C189" s="663" t="str">
        <f>A189&amp;"."&amp;B189</f>
        <v>N03.46</v>
      </c>
      <c r="D189" s="44" t="s">
        <v>360</v>
      </c>
      <c r="E189" s="666" t="s">
        <v>35</v>
      </c>
      <c r="F189" s="678" t="s">
        <v>3</v>
      </c>
      <c r="G189" s="44" t="s">
        <v>220</v>
      </c>
      <c r="H189" s="460">
        <f t="shared" si="7"/>
        <v>144</v>
      </c>
      <c r="I189" s="460"/>
      <c r="J189" s="451"/>
      <c r="K189" s="460">
        <v>24</v>
      </c>
      <c r="L189" s="456"/>
      <c r="M189" s="456"/>
      <c r="N189" s="456"/>
      <c r="O189" s="456">
        <v>120</v>
      </c>
      <c r="P189" s="456"/>
      <c r="Q189" s="456"/>
      <c r="R189" s="456"/>
      <c r="S189" s="456"/>
      <c r="T189" s="456"/>
      <c r="U189" s="456"/>
      <c r="V189" s="456"/>
      <c r="W189" s="456"/>
      <c r="X189" s="456"/>
      <c r="Y189" s="456"/>
      <c r="Z189" s="456"/>
      <c r="AA189" s="456"/>
      <c r="AB189" s="456"/>
      <c r="AC189" s="456"/>
      <c r="AD189" s="456"/>
      <c r="AE189" s="45"/>
      <c r="AF189" s="669" t="s">
        <v>1878</v>
      </c>
    </row>
    <row r="190" spans="1:32" s="46" customFormat="1" ht="30" customHeight="1">
      <c r="A190" s="45"/>
      <c r="B190" s="664"/>
      <c r="C190" s="664"/>
      <c r="D190" s="44"/>
      <c r="E190" s="667"/>
      <c r="F190" s="679"/>
      <c r="G190" s="467" t="s">
        <v>221</v>
      </c>
      <c r="H190" s="468">
        <f t="shared" si="7"/>
        <v>60</v>
      </c>
      <c r="I190" s="460"/>
      <c r="J190" s="451"/>
      <c r="K190" s="451"/>
      <c r="L190" s="451"/>
      <c r="M190" s="451"/>
      <c r="N190" s="451"/>
      <c r="O190" s="451">
        <v>50</v>
      </c>
      <c r="P190" s="494">
        <v>10</v>
      </c>
      <c r="Q190" s="451"/>
      <c r="R190" s="451"/>
      <c r="S190" s="451"/>
      <c r="T190" s="451"/>
      <c r="U190" s="451"/>
      <c r="V190" s="451"/>
      <c r="W190" s="451"/>
      <c r="X190" s="451"/>
      <c r="Y190" s="451"/>
      <c r="Z190" s="456"/>
      <c r="AA190" s="451"/>
      <c r="AB190" s="451"/>
      <c r="AC190" s="451"/>
      <c r="AD190" s="451"/>
      <c r="AE190" s="45"/>
      <c r="AF190" s="670"/>
    </row>
    <row r="191" spans="1:32" s="46" customFormat="1" ht="30" customHeight="1">
      <c r="A191" s="45"/>
      <c r="B191" s="664"/>
      <c r="C191" s="664"/>
      <c r="D191" s="44"/>
      <c r="E191" s="667"/>
      <c r="F191" s="679"/>
      <c r="G191" s="472" t="s">
        <v>1841</v>
      </c>
      <c r="H191" s="473">
        <v>195</v>
      </c>
      <c r="I191" s="474"/>
      <c r="J191" s="478"/>
      <c r="K191" s="478">
        <v>120</v>
      </c>
      <c r="L191" s="478"/>
      <c r="M191" s="478"/>
      <c r="N191" s="478"/>
      <c r="O191" s="478">
        <v>75</v>
      </c>
      <c r="P191" s="494"/>
      <c r="Q191" s="478"/>
      <c r="R191" s="478"/>
      <c r="S191" s="478"/>
      <c r="T191" s="478"/>
      <c r="U191" s="478"/>
      <c r="V191" s="478"/>
      <c r="W191" s="478"/>
      <c r="X191" s="478"/>
      <c r="Y191" s="478"/>
      <c r="Z191" s="479"/>
      <c r="AA191" s="478"/>
      <c r="AB191" s="478"/>
      <c r="AC191" s="478"/>
      <c r="AD191" s="478"/>
      <c r="AE191" s="480"/>
      <c r="AF191" s="670"/>
    </row>
    <row r="192" spans="1:32" s="46" customFormat="1" ht="30" customHeight="1">
      <c r="A192" s="45"/>
      <c r="B192" s="665"/>
      <c r="C192" s="665"/>
      <c r="D192" s="44"/>
      <c r="E192" s="668"/>
      <c r="F192" s="680"/>
      <c r="G192" s="492" t="s">
        <v>235</v>
      </c>
      <c r="H192" s="493">
        <f t="shared" si="7"/>
        <v>134</v>
      </c>
      <c r="I192" s="493"/>
      <c r="J192" s="494"/>
      <c r="K192" s="493">
        <v>24</v>
      </c>
      <c r="L192" s="495"/>
      <c r="M192" s="495"/>
      <c r="N192" s="495"/>
      <c r="O192" s="495">
        <v>100</v>
      </c>
      <c r="P192" s="495">
        <v>10</v>
      </c>
      <c r="Q192" s="495"/>
      <c r="R192" s="495"/>
      <c r="S192" s="495"/>
      <c r="T192" s="495"/>
      <c r="U192" s="495"/>
      <c r="V192" s="495"/>
      <c r="W192" s="495"/>
      <c r="X192" s="495"/>
      <c r="Y192" s="495"/>
      <c r="Z192" s="495"/>
      <c r="AA192" s="495"/>
      <c r="AB192" s="495"/>
      <c r="AC192" s="495"/>
      <c r="AD192" s="495"/>
      <c r="AE192" s="322"/>
      <c r="AF192" s="671"/>
    </row>
    <row r="193" spans="1:32" s="27" customFormat="1" ht="30" customHeight="1">
      <c r="A193" s="5" t="s">
        <v>32</v>
      </c>
      <c r="B193" s="654">
        <f>IF(D193="","",SUBTOTAL(3,$D$7:D193))</f>
        <v>47</v>
      </c>
      <c r="C193" s="654" t="str">
        <f>A193&amp;"."&amp;B193</f>
        <v>N03.47</v>
      </c>
      <c r="D193" s="15" t="s">
        <v>361</v>
      </c>
      <c r="E193" s="657" t="s">
        <v>36</v>
      </c>
      <c r="F193" s="675" t="s">
        <v>3</v>
      </c>
      <c r="G193" s="15" t="s">
        <v>220</v>
      </c>
      <c r="H193" s="455">
        <f t="shared" si="7"/>
        <v>65</v>
      </c>
      <c r="I193" s="455"/>
      <c r="J193" s="453"/>
      <c r="K193" s="455"/>
      <c r="L193" s="452"/>
      <c r="M193" s="452"/>
      <c r="N193" s="452"/>
      <c r="O193" s="452">
        <v>60</v>
      </c>
      <c r="P193" s="452">
        <v>5</v>
      </c>
      <c r="Q193" s="452"/>
      <c r="R193" s="452"/>
      <c r="S193" s="452"/>
      <c r="T193" s="452"/>
      <c r="U193" s="452"/>
      <c r="V193" s="452"/>
      <c r="W193" s="452"/>
      <c r="X193" s="452"/>
      <c r="Y193" s="452"/>
      <c r="Z193" s="452"/>
      <c r="AA193" s="452"/>
      <c r="AB193" s="452"/>
      <c r="AC193" s="452"/>
      <c r="AD193" s="452"/>
      <c r="AE193" s="5"/>
      <c r="AF193" s="660" t="s">
        <v>1879</v>
      </c>
    </row>
    <row r="194" spans="1:32" s="27" customFormat="1" ht="30" customHeight="1">
      <c r="A194" s="5"/>
      <c r="B194" s="655"/>
      <c r="C194" s="655"/>
      <c r="D194" s="15"/>
      <c r="E194" s="658"/>
      <c r="F194" s="676"/>
      <c r="G194" s="465" t="s">
        <v>221</v>
      </c>
      <c r="H194" s="466">
        <f t="shared" si="7"/>
        <v>7</v>
      </c>
      <c r="I194" s="455"/>
      <c r="J194" s="453"/>
      <c r="K194" s="453"/>
      <c r="L194" s="453"/>
      <c r="M194" s="453"/>
      <c r="N194" s="453"/>
      <c r="O194" s="453">
        <v>7</v>
      </c>
      <c r="P194" s="453"/>
      <c r="Q194" s="453"/>
      <c r="R194" s="453"/>
      <c r="S194" s="453"/>
      <c r="T194" s="453"/>
      <c r="U194" s="453"/>
      <c r="V194" s="453"/>
      <c r="W194" s="453"/>
      <c r="X194" s="453"/>
      <c r="Y194" s="453"/>
      <c r="Z194" s="452"/>
      <c r="AA194" s="453"/>
      <c r="AB194" s="453"/>
      <c r="AC194" s="453"/>
      <c r="AD194" s="453"/>
      <c r="AE194" s="5"/>
      <c r="AF194" s="661"/>
    </row>
    <row r="195" spans="1:32" s="27" customFormat="1" ht="30" customHeight="1">
      <c r="A195" s="5"/>
      <c r="B195" s="655"/>
      <c r="C195" s="655"/>
      <c r="D195" s="15"/>
      <c r="E195" s="658"/>
      <c r="F195" s="676"/>
      <c r="G195" s="469" t="s">
        <v>1841</v>
      </c>
      <c r="H195" s="471">
        <v>35</v>
      </c>
      <c r="I195" s="470"/>
      <c r="J195" s="475"/>
      <c r="K195" s="475"/>
      <c r="L195" s="475"/>
      <c r="M195" s="475"/>
      <c r="N195" s="475"/>
      <c r="O195" s="475">
        <v>30</v>
      </c>
      <c r="P195" s="475">
        <v>5</v>
      </c>
      <c r="Q195" s="475"/>
      <c r="R195" s="475"/>
      <c r="S195" s="475"/>
      <c r="T195" s="475"/>
      <c r="U195" s="475"/>
      <c r="V195" s="475"/>
      <c r="W195" s="475"/>
      <c r="X195" s="475"/>
      <c r="Y195" s="475"/>
      <c r="Z195" s="476"/>
      <c r="AA195" s="475"/>
      <c r="AB195" s="475"/>
      <c r="AC195" s="475"/>
      <c r="AD195" s="475"/>
      <c r="AE195" s="477"/>
      <c r="AF195" s="661"/>
    </row>
    <row r="196" spans="1:32" s="27" customFormat="1" ht="30" customHeight="1">
      <c r="A196" s="5"/>
      <c r="B196" s="656"/>
      <c r="C196" s="656"/>
      <c r="D196" s="15"/>
      <c r="E196" s="659"/>
      <c r="F196" s="677"/>
      <c r="G196" s="487" t="s">
        <v>235</v>
      </c>
      <c r="H196" s="488">
        <f t="shared" si="7"/>
        <v>65</v>
      </c>
      <c r="I196" s="488"/>
      <c r="J196" s="489"/>
      <c r="K196" s="488"/>
      <c r="L196" s="490"/>
      <c r="M196" s="490"/>
      <c r="N196" s="490"/>
      <c r="O196" s="490">
        <v>60</v>
      </c>
      <c r="P196" s="490">
        <v>5</v>
      </c>
      <c r="Q196" s="490"/>
      <c r="R196" s="490"/>
      <c r="S196" s="490"/>
      <c r="T196" s="490"/>
      <c r="U196" s="490"/>
      <c r="V196" s="490"/>
      <c r="W196" s="490"/>
      <c r="X196" s="490"/>
      <c r="Y196" s="490"/>
      <c r="Z196" s="490"/>
      <c r="AA196" s="490"/>
      <c r="AB196" s="490"/>
      <c r="AC196" s="490"/>
      <c r="AD196" s="490"/>
      <c r="AE196" s="323"/>
      <c r="AF196" s="662"/>
    </row>
    <row r="197" spans="1:32" s="27" customFormat="1" ht="30" customHeight="1">
      <c r="A197" s="5" t="s">
        <v>32</v>
      </c>
      <c r="B197" s="654">
        <f>IF(D197="","",SUBTOTAL(3,$D$7:D197))</f>
        <v>48</v>
      </c>
      <c r="C197" s="654" t="str">
        <f>A197&amp;"."&amp;B197</f>
        <v>N03.48</v>
      </c>
      <c r="D197" s="15" t="s">
        <v>362</v>
      </c>
      <c r="E197" s="657" t="s">
        <v>37</v>
      </c>
      <c r="F197" s="675" t="s">
        <v>3</v>
      </c>
      <c r="G197" s="15" t="s">
        <v>220</v>
      </c>
      <c r="H197" s="455">
        <f t="shared" si="7"/>
        <v>2800</v>
      </c>
      <c r="I197" s="455"/>
      <c r="J197" s="453"/>
      <c r="K197" s="455">
        <v>1080</v>
      </c>
      <c r="L197" s="452"/>
      <c r="M197" s="452">
        <v>36</v>
      </c>
      <c r="N197" s="452"/>
      <c r="O197" s="452">
        <v>360</v>
      </c>
      <c r="P197" s="452">
        <v>100</v>
      </c>
      <c r="Q197" s="452"/>
      <c r="R197" s="452"/>
      <c r="S197" s="452">
        <v>1200</v>
      </c>
      <c r="T197" s="452"/>
      <c r="U197" s="452"/>
      <c r="V197" s="452"/>
      <c r="W197" s="452"/>
      <c r="X197" s="452">
        <v>24</v>
      </c>
      <c r="Y197" s="452"/>
      <c r="Z197" s="452"/>
      <c r="AA197" s="452"/>
      <c r="AB197" s="452"/>
      <c r="AC197" s="452"/>
      <c r="AD197" s="452"/>
      <c r="AE197" s="5"/>
      <c r="AF197" s="660" t="s">
        <v>1880</v>
      </c>
    </row>
    <row r="198" spans="1:32" s="27" customFormat="1" ht="30" customHeight="1">
      <c r="A198" s="5"/>
      <c r="B198" s="655"/>
      <c r="C198" s="655"/>
      <c r="D198" s="15"/>
      <c r="E198" s="658"/>
      <c r="F198" s="676"/>
      <c r="G198" s="465" t="s">
        <v>221</v>
      </c>
      <c r="H198" s="466">
        <f t="shared" si="7"/>
        <v>1641</v>
      </c>
      <c r="I198" s="455"/>
      <c r="J198" s="453"/>
      <c r="K198" s="453">
        <v>510</v>
      </c>
      <c r="L198" s="453"/>
      <c r="M198" s="453">
        <v>9</v>
      </c>
      <c r="N198" s="453"/>
      <c r="O198" s="453">
        <v>243</v>
      </c>
      <c r="P198" s="453">
        <v>37</v>
      </c>
      <c r="Q198" s="453"/>
      <c r="R198" s="453"/>
      <c r="S198" s="453">
        <v>842</v>
      </c>
      <c r="T198" s="453"/>
      <c r="U198" s="453"/>
      <c r="V198" s="453"/>
      <c r="W198" s="453"/>
      <c r="X198" s="453"/>
      <c r="Y198" s="453"/>
      <c r="Z198" s="452"/>
      <c r="AA198" s="453"/>
      <c r="AB198" s="453"/>
      <c r="AC198" s="453"/>
      <c r="AD198" s="453"/>
      <c r="AE198" s="5"/>
      <c r="AF198" s="661"/>
    </row>
    <row r="199" spans="1:32" s="27" customFormat="1" ht="30" customHeight="1">
      <c r="A199" s="5"/>
      <c r="B199" s="655"/>
      <c r="C199" s="655"/>
      <c r="D199" s="15"/>
      <c r="E199" s="658"/>
      <c r="F199" s="676"/>
      <c r="G199" s="469" t="s">
        <v>1841</v>
      </c>
      <c r="H199" s="471">
        <v>2180</v>
      </c>
      <c r="I199" s="470"/>
      <c r="J199" s="475"/>
      <c r="K199" s="475">
        <v>900</v>
      </c>
      <c r="L199" s="475"/>
      <c r="M199" s="475">
        <v>60</v>
      </c>
      <c r="N199" s="475"/>
      <c r="O199" s="475">
        <v>427.5</v>
      </c>
      <c r="P199" s="475">
        <v>60</v>
      </c>
      <c r="Q199" s="475"/>
      <c r="R199" s="475"/>
      <c r="S199" s="475">
        <v>720</v>
      </c>
      <c r="T199" s="475"/>
      <c r="U199" s="475"/>
      <c r="V199" s="475"/>
      <c r="W199" s="475"/>
      <c r="X199" s="475">
        <v>12</v>
      </c>
      <c r="Y199" s="475"/>
      <c r="Z199" s="476"/>
      <c r="AA199" s="475"/>
      <c r="AB199" s="475"/>
      <c r="AC199" s="475"/>
      <c r="AD199" s="475"/>
      <c r="AE199" s="477"/>
      <c r="AF199" s="661"/>
    </row>
    <row r="200" spans="1:32" s="27" customFormat="1" ht="30" customHeight="1">
      <c r="A200" s="5"/>
      <c r="B200" s="656"/>
      <c r="C200" s="656"/>
      <c r="D200" s="15"/>
      <c r="E200" s="659"/>
      <c r="F200" s="677"/>
      <c r="G200" s="487" t="s">
        <v>235</v>
      </c>
      <c r="H200" s="488">
        <f t="shared" si="7"/>
        <v>2658</v>
      </c>
      <c r="I200" s="488"/>
      <c r="J200" s="489"/>
      <c r="K200" s="488">
        <f>K198*1.5</f>
        <v>765</v>
      </c>
      <c r="L200" s="490"/>
      <c r="M200" s="488">
        <f>M198*1.5</f>
        <v>13.5</v>
      </c>
      <c r="N200" s="490"/>
      <c r="O200" s="488">
        <v>360</v>
      </c>
      <c r="P200" s="488">
        <f>P198*1.5</f>
        <v>55.5</v>
      </c>
      <c r="Q200" s="490"/>
      <c r="R200" s="490"/>
      <c r="S200" s="488">
        <v>1440</v>
      </c>
      <c r="T200" s="490"/>
      <c r="U200" s="490"/>
      <c r="V200" s="490"/>
      <c r="W200" s="490"/>
      <c r="X200" s="490">
        <v>24</v>
      </c>
      <c r="Y200" s="490"/>
      <c r="Z200" s="490"/>
      <c r="AA200" s="490"/>
      <c r="AB200" s="490"/>
      <c r="AC200" s="490"/>
      <c r="AD200" s="490"/>
      <c r="AE200" s="323"/>
      <c r="AF200" s="662"/>
    </row>
    <row r="201" spans="1:32" s="46" customFormat="1" ht="30" customHeight="1">
      <c r="A201" s="45" t="s">
        <v>32</v>
      </c>
      <c r="B201" s="663">
        <f>IF(D201="","",SUBTOTAL(3,$D$7:D201))</f>
        <v>49</v>
      </c>
      <c r="C201" s="663" t="str">
        <f>A201&amp;"."&amp;B201</f>
        <v>N03.49</v>
      </c>
      <c r="D201" s="44" t="s">
        <v>363</v>
      </c>
      <c r="E201" s="666" t="s">
        <v>128</v>
      </c>
      <c r="F201" s="678" t="s">
        <v>243</v>
      </c>
      <c r="G201" s="44" t="s">
        <v>220</v>
      </c>
      <c r="H201" s="460">
        <f t="shared" si="7"/>
        <v>60</v>
      </c>
      <c r="I201" s="460"/>
      <c r="J201" s="451"/>
      <c r="K201" s="460"/>
      <c r="L201" s="456"/>
      <c r="M201" s="456"/>
      <c r="N201" s="456"/>
      <c r="O201" s="456">
        <v>60</v>
      </c>
      <c r="P201" s="456"/>
      <c r="Q201" s="456"/>
      <c r="R201" s="456"/>
      <c r="S201" s="456"/>
      <c r="T201" s="456"/>
      <c r="U201" s="456"/>
      <c r="V201" s="456"/>
      <c r="W201" s="456"/>
      <c r="X201" s="456"/>
      <c r="Y201" s="456"/>
      <c r="Z201" s="456"/>
      <c r="AA201" s="456"/>
      <c r="AB201" s="456"/>
      <c r="AC201" s="456"/>
      <c r="AD201" s="456"/>
      <c r="AE201" s="45"/>
      <c r="AF201" s="669" t="s">
        <v>1881</v>
      </c>
    </row>
    <row r="202" spans="1:32" s="46" customFormat="1" ht="30" customHeight="1">
      <c r="A202" s="45"/>
      <c r="B202" s="664"/>
      <c r="C202" s="664"/>
      <c r="D202" s="44"/>
      <c r="E202" s="667"/>
      <c r="F202" s="679"/>
      <c r="G202" s="467" t="s">
        <v>221</v>
      </c>
      <c r="H202" s="468">
        <f t="shared" si="7"/>
        <v>14</v>
      </c>
      <c r="I202" s="460"/>
      <c r="J202" s="451"/>
      <c r="K202" s="451"/>
      <c r="L202" s="451"/>
      <c r="M202" s="451"/>
      <c r="N202" s="451"/>
      <c r="O202" s="451">
        <v>14</v>
      </c>
      <c r="P202" s="451"/>
      <c r="Q202" s="451"/>
      <c r="R202" s="451"/>
      <c r="S202" s="451"/>
      <c r="T202" s="451"/>
      <c r="U202" s="451"/>
      <c r="V202" s="451"/>
      <c r="W202" s="451"/>
      <c r="X202" s="451"/>
      <c r="Y202" s="451"/>
      <c r="Z202" s="456"/>
      <c r="AA202" s="451"/>
      <c r="AB202" s="451"/>
      <c r="AC202" s="451"/>
      <c r="AD202" s="451"/>
      <c r="AE202" s="45"/>
      <c r="AF202" s="670"/>
    </row>
    <row r="203" spans="1:32" s="46" customFormat="1" ht="30" customHeight="1">
      <c r="A203" s="45"/>
      <c r="B203" s="664"/>
      <c r="C203" s="664"/>
      <c r="D203" s="44"/>
      <c r="E203" s="667"/>
      <c r="F203" s="679"/>
      <c r="G203" s="472" t="s">
        <v>1841</v>
      </c>
      <c r="H203" s="473">
        <v>30</v>
      </c>
      <c r="I203" s="474"/>
      <c r="J203" s="478"/>
      <c r="K203" s="478"/>
      <c r="L203" s="478"/>
      <c r="M203" s="478"/>
      <c r="N203" s="478"/>
      <c r="O203" s="478">
        <v>30</v>
      </c>
      <c r="P203" s="478"/>
      <c r="Q203" s="478"/>
      <c r="R203" s="478"/>
      <c r="S203" s="478"/>
      <c r="T203" s="478"/>
      <c r="U203" s="478"/>
      <c r="V203" s="478"/>
      <c r="W203" s="478"/>
      <c r="X203" s="478"/>
      <c r="Y203" s="478"/>
      <c r="Z203" s="479"/>
      <c r="AA203" s="478"/>
      <c r="AB203" s="478"/>
      <c r="AC203" s="478"/>
      <c r="AD203" s="478"/>
      <c r="AE203" s="480"/>
      <c r="AF203" s="670"/>
    </row>
    <row r="204" spans="1:32" s="46" customFormat="1" ht="30" customHeight="1">
      <c r="A204" s="45"/>
      <c r="B204" s="665"/>
      <c r="C204" s="665"/>
      <c r="D204" s="44"/>
      <c r="E204" s="668"/>
      <c r="F204" s="680"/>
      <c r="G204" s="492" t="s">
        <v>235</v>
      </c>
      <c r="H204" s="493">
        <f t="shared" si="7"/>
        <v>21</v>
      </c>
      <c r="I204" s="493"/>
      <c r="J204" s="494"/>
      <c r="K204" s="493"/>
      <c r="L204" s="495"/>
      <c r="M204" s="495"/>
      <c r="N204" s="495"/>
      <c r="O204" s="495">
        <f>14*1.5</f>
        <v>21</v>
      </c>
      <c r="P204" s="495"/>
      <c r="Q204" s="495"/>
      <c r="R204" s="495"/>
      <c r="S204" s="495"/>
      <c r="T204" s="495"/>
      <c r="U204" s="495"/>
      <c r="V204" s="495"/>
      <c r="W204" s="495"/>
      <c r="X204" s="495"/>
      <c r="Y204" s="495"/>
      <c r="Z204" s="495"/>
      <c r="AA204" s="495"/>
      <c r="AB204" s="495"/>
      <c r="AC204" s="495"/>
      <c r="AD204" s="495"/>
      <c r="AE204" s="322"/>
      <c r="AF204" s="671"/>
    </row>
    <row r="205" spans="1:32" s="27" customFormat="1" ht="30" customHeight="1">
      <c r="A205" s="5" t="s">
        <v>32</v>
      </c>
      <c r="B205" s="654">
        <f>IF(D205="","",SUBTOTAL(3,$D$7:D205))</f>
        <v>50</v>
      </c>
      <c r="C205" s="654" t="str">
        <f>A205&amp;"."&amp;B205</f>
        <v>N03.50</v>
      </c>
      <c r="D205" s="15" t="s">
        <v>364</v>
      </c>
      <c r="E205" s="657" t="s">
        <v>38</v>
      </c>
      <c r="F205" s="675" t="s">
        <v>3</v>
      </c>
      <c r="G205" s="15" t="s">
        <v>220</v>
      </c>
      <c r="H205" s="455">
        <f t="shared" si="7"/>
        <v>970</v>
      </c>
      <c r="I205" s="455"/>
      <c r="J205" s="453"/>
      <c r="K205" s="455"/>
      <c r="L205" s="452"/>
      <c r="M205" s="452"/>
      <c r="N205" s="452"/>
      <c r="O205" s="452">
        <v>720</v>
      </c>
      <c r="P205" s="452">
        <v>250</v>
      </c>
      <c r="Q205" s="452"/>
      <c r="R205" s="452"/>
      <c r="S205" s="452"/>
      <c r="T205" s="452"/>
      <c r="U205" s="452"/>
      <c r="V205" s="452"/>
      <c r="W205" s="452"/>
      <c r="X205" s="452"/>
      <c r="Y205" s="452"/>
      <c r="Z205" s="452"/>
      <c r="AA205" s="452"/>
      <c r="AB205" s="452"/>
      <c r="AC205" s="452"/>
      <c r="AD205" s="452"/>
      <c r="AE205" s="5"/>
      <c r="AF205" s="660" t="s">
        <v>1882</v>
      </c>
    </row>
    <row r="206" spans="1:32" s="27" customFormat="1" ht="30" customHeight="1">
      <c r="A206" s="5"/>
      <c r="B206" s="655"/>
      <c r="C206" s="655"/>
      <c r="D206" s="15"/>
      <c r="E206" s="658"/>
      <c r="F206" s="676"/>
      <c r="G206" s="465" t="s">
        <v>221</v>
      </c>
      <c r="H206" s="466">
        <f t="shared" si="7"/>
        <v>250</v>
      </c>
      <c r="I206" s="455"/>
      <c r="J206" s="453"/>
      <c r="K206" s="453"/>
      <c r="L206" s="453"/>
      <c r="M206" s="453"/>
      <c r="N206" s="453"/>
      <c r="O206" s="453">
        <v>220</v>
      </c>
      <c r="P206" s="453">
        <v>30</v>
      </c>
      <c r="Q206" s="453"/>
      <c r="R206" s="453"/>
      <c r="S206" s="453"/>
      <c r="T206" s="453"/>
      <c r="U206" s="453"/>
      <c r="V206" s="453"/>
      <c r="W206" s="453"/>
      <c r="X206" s="453"/>
      <c r="Y206" s="453"/>
      <c r="Z206" s="452"/>
      <c r="AA206" s="453"/>
      <c r="AB206" s="453"/>
      <c r="AC206" s="453"/>
      <c r="AD206" s="453"/>
      <c r="AE206" s="5"/>
      <c r="AF206" s="661"/>
    </row>
    <row r="207" spans="1:32" s="27" customFormat="1" ht="30" customHeight="1">
      <c r="A207" s="5"/>
      <c r="B207" s="655"/>
      <c r="C207" s="655"/>
      <c r="D207" s="15"/>
      <c r="E207" s="658"/>
      <c r="F207" s="676"/>
      <c r="G207" s="469" t="s">
        <v>1841</v>
      </c>
      <c r="H207" s="471">
        <v>610</v>
      </c>
      <c r="I207" s="470"/>
      <c r="J207" s="475"/>
      <c r="K207" s="475"/>
      <c r="L207" s="475"/>
      <c r="M207" s="475"/>
      <c r="N207" s="475"/>
      <c r="O207" s="475">
        <v>360</v>
      </c>
      <c r="P207" s="475">
        <v>250</v>
      </c>
      <c r="Q207" s="475"/>
      <c r="R207" s="475"/>
      <c r="S207" s="475"/>
      <c r="T207" s="475"/>
      <c r="U207" s="475"/>
      <c r="V207" s="475"/>
      <c r="W207" s="475"/>
      <c r="X207" s="475"/>
      <c r="Y207" s="475"/>
      <c r="Z207" s="476"/>
      <c r="AA207" s="475"/>
      <c r="AB207" s="475"/>
      <c r="AC207" s="475"/>
      <c r="AD207" s="475"/>
      <c r="AE207" s="477"/>
      <c r="AF207" s="661"/>
    </row>
    <row r="208" spans="1:32" s="27" customFormat="1" ht="30" customHeight="1">
      <c r="A208" s="5"/>
      <c r="B208" s="656"/>
      <c r="C208" s="656"/>
      <c r="D208" s="15"/>
      <c r="E208" s="659"/>
      <c r="F208" s="677"/>
      <c r="G208" s="487" t="s">
        <v>235</v>
      </c>
      <c r="H208" s="488">
        <f t="shared" si="7"/>
        <v>500</v>
      </c>
      <c r="I208" s="488"/>
      <c r="J208" s="489"/>
      <c r="K208" s="488"/>
      <c r="L208" s="490"/>
      <c r="M208" s="490"/>
      <c r="N208" s="490"/>
      <c r="O208" s="490">
        <v>400</v>
      </c>
      <c r="P208" s="490">
        <v>100</v>
      </c>
      <c r="Q208" s="490"/>
      <c r="R208" s="490"/>
      <c r="S208" s="490"/>
      <c r="T208" s="490"/>
      <c r="U208" s="490"/>
      <c r="V208" s="490"/>
      <c r="W208" s="490"/>
      <c r="X208" s="490"/>
      <c r="Y208" s="490"/>
      <c r="Z208" s="490"/>
      <c r="AA208" s="490"/>
      <c r="AB208" s="490"/>
      <c r="AC208" s="490"/>
      <c r="AD208" s="490"/>
      <c r="AE208" s="323"/>
      <c r="AF208" s="662"/>
    </row>
    <row r="209" spans="1:33" s="46" customFormat="1" ht="39.950000000000003" customHeight="1">
      <c r="A209" s="45" t="s">
        <v>32</v>
      </c>
      <c r="B209" s="663">
        <f>IF(D209="","",SUBTOTAL(3,$D$7:D209))</f>
        <v>51</v>
      </c>
      <c r="C209" s="663" t="str">
        <f>A209&amp;"."&amp;B209</f>
        <v>N03.51</v>
      </c>
      <c r="D209" s="44" t="s">
        <v>365</v>
      </c>
      <c r="E209" s="666" t="s">
        <v>39</v>
      </c>
      <c r="F209" s="678" t="s">
        <v>3</v>
      </c>
      <c r="G209" s="44" t="s">
        <v>220</v>
      </c>
      <c r="H209" s="460">
        <f t="shared" si="7"/>
        <v>140</v>
      </c>
      <c r="I209" s="460"/>
      <c r="J209" s="451"/>
      <c r="K209" s="460"/>
      <c r="L209" s="456"/>
      <c r="M209" s="456"/>
      <c r="N209" s="456"/>
      <c r="O209" s="456">
        <v>120</v>
      </c>
      <c r="P209" s="456">
        <v>20</v>
      </c>
      <c r="Q209" s="456"/>
      <c r="R209" s="456"/>
      <c r="S209" s="456"/>
      <c r="T209" s="456"/>
      <c r="U209" s="456"/>
      <c r="V209" s="456"/>
      <c r="W209" s="456"/>
      <c r="X209" s="456"/>
      <c r="Y209" s="456"/>
      <c r="Z209" s="456"/>
      <c r="AA209" s="456"/>
      <c r="AB209" s="456"/>
      <c r="AC209" s="456"/>
      <c r="AD209" s="456"/>
      <c r="AE209" s="45"/>
      <c r="AF209" s="660" t="s">
        <v>1883</v>
      </c>
      <c r="AG209" s="502" t="s">
        <v>3846</v>
      </c>
    </row>
    <row r="210" spans="1:33" s="46" customFormat="1" ht="30" customHeight="1">
      <c r="A210" s="45"/>
      <c r="B210" s="664"/>
      <c r="C210" s="664"/>
      <c r="D210" s="44"/>
      <c r="E210" s="667"/>
      <c r="F210" s="679"/>
      <c r="G210" s="467" t="s">
        <v>221</v>
      </c>
      <c r="H210" s="468">
        <f t="shared" si="7"/>
        <v>44</v>
      </c>
      <c r="I210" s="460"/>
      <c r="J210" s="451"/>
      <c r="K210" s="451"/>
      <c r="L210" s="451"/>
      <c r="M210" s="451"/>
      <c r="N210" s="451"/>
      <c r="O210" s="451">
        <v>38</v>
      </c>
      <c r="P210" s="451">
        <v>6</v>
      </c>
      <c r="Q210" s="451"/>
      <c r="R210" s="451"/>
      <c r="S210" s="451"/>
      <c r="T210" s="451"/>
      <c r="U210" s="451"/>
      <c r="V210" s="451"/>
      <c r="W210" s="451"/>
      <c r="X210" s="451"/>
      <c r="Y210" s="451"/>
      <c r="Z210" s="456"/>
      <c r="AA210" s="451"/>
      <c r="AB210" s="451"/>
      <c r="AC210" s="451"/>
      <c r="AD210" s="451"/>
      <c r="AE210" s="45"/>
      <c r="AF210" s="661"/>
    </row>
    <row r="211" spans="1:33" s="46" customFormat="1" ht="30" customHeight="1">
      <c r="A211" s="45"/>
      <c r="B211" s="664"/>
      <c r="C211" s="664"/>
      <c r="D211" s="44"/>
      <c r="E211" s="667"/>
      <c r="F211" s="679"/>
      <c r="G211" s="472" t="s">
        <v>1841</v>
      </c>
      <c r="H211" s="473">
        <v>64</v>
      </c>
      <c r="I211" s="474"/>
      <c r="J211" s="478"/>
      <c r="K211" s="478"/>
      <c r="L211" s="478"/>
      <c r="M211" s="478"/>
      <c r="N211" s="478"/>
      <c r="O211" s="478">
        <v>30</v>
      </c>
      <c r="P211" s="478">
        <v>10</v>
      </c>
      <c r="Q211" s="478">
        <v>24</v>
      </c>
      <c r="R211" s="478"/>
      <c r="S211" s="478"/>
      <c r="T211" s="478"/>
      <c r="U211" s="478"/>
      <c r="V211" s="478"/>
      <c r="W211" s="478"/>
      <c r="X211" s="478"/>
      <c r="Y211" s="478"/>
      <c r="Z211" s="479"/>
      <c r="AA211" s="478"/>
      <c r="AB211" s="478"/>
      <c r="AC211" s="478"/>
      <c r="AD211" s="478"/>
      <c r="AE211" s="480"/>
      <c r="AF211" s="661"/>
    </row>
    <row r="212" spans="1:33" s="46" customFormat="1" ht="30" customHeight="1">
      <c r="A212" s="45"/>
      <c r="B212" s="665"/>
      <c r="C212" s="665"/>
      <c r="D212" s="44"/>
      <c r="E212" s="668"/>
      <c r="F212" s="680"/>
      <c r="G212" s="492" t="s">
        <v>235</v>
      </c>
      <c r="H212" s="493">
        <f t="shared" si="7"/>
        <v>66</v>
      </c>
      <c r="I212" s="493"/>
      <c r="J212" s="494"/>
      <c r="K212" s="493"/>
      <c r="L212" s="495"/>
      <c r="M212" s="495"/>
      <c r="N212" s="495"/>
      <c r="O212" s="495">
        <f>O210*1.5</f>
        <v>57</v>
      </c>
      <c r="P212" s="495">
        <f>P210*1.5</f>
        <v>9</v>
      </c>
      <c r="Q212" s="495"/>
      <c r="R212" s="495"/>
      <c r="S212" s="495"/>
      <c r="T212" s="495"/>
      <c r="U212" s="495"/>
      <c r="V212" s="495"/>
      <c r="W212" s="495"/>
      <c r="X212" s="495"/>
      <c r="Y212" s="495"/>
      <c r="Z212" s="495"/>
      <c r="AA212" s="495"/>
      <c r="AB212" s="495"/>
      <c r="AC212" s="495"/>
      <c r="AD212" s="495"/>
      <c r="AE212" s="322"/>
      <c r="AF212" s="662"/>
    </row>
    <row r="213" spans="1:33" s="27" customFormat="1" ht="30" customHeight="1">
      <c r="A213" s="5" t="s">
        <v>32</v>
      </c>
      <c r="B213" s="654">
        <f>IF(D213="","",SUBTOTAL(3,$D$7:D213))</f>
        <v>52</v>
      </c>
      <c r="C213" s="654" t="str">
        <f>A213&amp;"."&amp;B213</f>
        <v>N03.52</v>
      </c>
      <c r="D213" s="15" t="s">
        <v>366</v>
      </c>
      <c r="E213" s="657" t="s">
        <v>40</v>
      </c>
      <c r="F213" s="675" t="s">
        <v>3</v>
      </c>
      <c r="G213" s="15" t="s">
        <v>220</v>
      </c>
      <c r="H213" s="455">
        <f t="shared" si="7"/>
        <v>372</v>
      </c>
      <c r="I213" s="455"/>
      <c r="J213" s="453"/>
      <c r="K213" s="455"/>
      <c r="L213" s="452"/>
      <c r="M213" s="452"/>
      <c r="N213" s="452"/>
      <c r="O213" s="452">
        <v>360</v>
      </c>
      <c r="P213" s="452"/>
      <c r="Q213" s="452"/>
      <c r="R213" s="452"/>
      <c r="S213" s="452"/>
      <c r="T213" s="452"/>
      <c r="U213" s="452"/>
      <c r="V213" s="452"/>
      <c r="W213" s="452"/>
      <c r="X213" s="452">
        <v>12</v>
      </c>
      <c r="Y213" s="452"/>
      <c r="Z213" s="452"/>
      <c r="AA213" s="452"/>
      <c r="AB213" s="452"/>
      <c r="AC213" s="452"/>
      <c r="AD213" s="452"/>
      <c r="AE213" s="5"/>
      <c r="AF213" s="660" t="s">
        <v>1884</v>
      </c>
    </row>
    <row r="214" spans="1:33" s="27" customFormat="1" ht="30" customHeight="1">
      <c r="A214" s="5"/>
      <c r="B214" s="655"/>
      <c r="C214" s="655"/>
      <c r="D214" s="15"/>
      <c r="E214" s="658"/>
      <c r="F214" s="676"/>
      <c r="G214" s="465" t="s">
        <v>221</v>
      </c>
      <c r="H214" s="466">
        <f t="shared" si="7"/>
        <v>63</v>
      </c>
      <c r="I214" s="455"/>
      <c r="J214" s="453"/>
      <c r="K214" s="453"/>
      <c r="L214" s="453"/>
      <c r="M214" s="453"/>
      <c r="N214" s="453"/>
      <c r="O214" s="453">
        <v>63</v>
      </c>
      <c r="P214" s="453"/>
      <c r="Q214" s="453"/>
      <c r="R214" s="453"/>
      <c r="S214" s="453"/>
      <c r="T214" s="453"/>
      <c r="U214" s="453"/>
      <c r="V214" s="453"/>
      <c r="W214" s="453"/>
      <c r="X214" s="453"/>
      <c r="Y214" s="453"/>
      <c r="Z214" s="452"/>
      <c r="AA214" s="453"/>
      <c r="AB214" s="453"/>
      <c r="AC214" s="453"/>
      <c r="AD214" s="453"/>
      <c r="AE214" s="5"/>
      <c r="AF214" s="661"/>
    </row>
    <row r="215" spans="1:33" s="27" customFormat="1" ht="30" customHeight="1">
      <c r="A215" s="5"/>
      <c r="B215" s="655"/>
      <c r="C215" s="655"/>
      <c r="D215" s="15"/>
      <c r="E215" s="658"/>
      <c r="F215" s="676"/>
      <c r="G215" s="469" t="s">
        <v>1841</v>
      </c>
      <c r="H215" s="471">
        <v>144</v>
      </c>
      <c r="I215" s="470"/>
      <c r="J215" s="475"/>
      <c r="K215" s="475">
        <v>12</v>
      </c>
      <c r="L215" s="475"/>
      <c r="M215" s="475"/>
      <c r="N215" s="475"/>
      <c r="O215" s="475">
        <v>120</v>
      </c>
      <c r="P215" s="475"/>
      <c r="Q215" s="475"/>
      <c r="R215" s="475"/>
      <c r="S215" s="475"/>
      <c r="T215" s="475"/>
      <c r="U215" s="475"/>
      <c r="V215" s="475"/>
      <c r="W215" s="475"/>
      <c r="X215" s="475">
        <v>12</v>
      </c>
      <c r="Y215" s="475"/>
      <c r="Z215" s="476"/>
      <c r="AA215" s="475"/>
      <c r="AB215" s="475"/>
      <c r="AC215" s="475"/>
      <c r="AD215" s="475"/>
      <c r="AE215" s="477"/>
      <c r="AF215" s="661"/>
    </row>
    <row r="216" spans="1:33" s="27" customFormat="1" ht="30" customHeight="1">
      <c r="A216" s="5"/>
      <c r="B216" s="656"/>
      <c r="C216" s="656"/>
      <c r="D216" s="15"/>
      <c r="E216" s="659"/>
      <c r="F216" s="677"/>
      <c r="G216" s="487" t="s">
        <v>235</v>
      </c>
      <c r="H216" s="488">
        <f t="shared" si="7"/>
        <v>106.5</v>
      </c>
      <c r="I216" s="488"/>
      <c r="J216" s="489"/>
      <c r="K216" s="488"/>
      <c r="L216" s="490"/>
      <c r="M216" s="490"/>
      <c r="N216" s="490"/>
      <c r="O216" s="490">
        <f>O214*1.5</f>
        <v>94.5</v>
      </c>
      <c r="P216" s="490"/>
      <c r="Q216" s="490"/>
      <c r="R216" s="490"/>
      <c r="S216" s="490"/>
      <c r="T216" s="490"/>
      <c r="U216" s="490"/>
      <c r="V216" s="490"/>
      <c r="W216" s="490"/>
      <c r="X216" s="490">
        <v>12</v>
      </c>
      <c r="Y216" s="490"/>
      <c r="Z216" s="490"/>
      <c r="AA216" s="490"/>
      <c r="AB216" s="490"/>
      <c r="AC216" s="490"/>
      <c r="AD216" s="490"/>
      <c r="AE216" s="323"/>
      <c r="AF216" s="662"/>
    </row>
    <row r="217" spans="1:33" s="27" customFormat="1" ht="30" customHeight="1">
      <c r="A217" s="5" t="s">
        <v>32</v>
      </c>
      <c r="B217" s="654">
        <f>IF(D217="","",SUBTOTAL(3,$D$7:D217))</f>
        <v>53</v>
      </c>
      <c r="C217" s="654" t="str">
        <f>A217&amp;"."&amp;B217</f>
        <v>N03.53</v>
      </c>
      <c r="D217" s="15" t="s">
        <v>367</v>
      </c>
      <c r="E217" s="657" t="s">
        <v>41</v>
      </c>
      <c r="F217" s="675" t="s">
        <v>3</v>
      </c>
      <c r="G217" s="15" t="s">
        <v>220</v>
      </c>
      <c r="H217" s="455">
        <f t="shared" si="7"/>
        <v>36</v>
      </c>
      <c r="I217" s="455"/>
      <c r="J217" s="453"/>
      <c r="K217" s="455"/>
      <c r="L217" s="452"/>
      <c r="M217" s="452"/>
      <c r="N217" s="452"/>
      <c r="O217" s="452">
        <v>36</v>
      </c>
      <c r="P217" s="452"/>
      <c r="Q217" s="452"/>
      <c r="R217" s="452"/>
      <c r="S217" s="452"/>
      <c r="T217" s="452"/>
      <c r="U217" s="452"/>
      <c r="V217" s="452"/>
      <c r="W217" s="452"/>
      <c r="X217" s="452"/>
      <c r="Y217" s="452"/>
      <c r="Z217" s="452"/>
      <c r="AA217" s="452"/>
      <c r="AB217" s="452"/>
      <c r="AC217" s="452"/>
      <c r="AD217" s="452"/>
      <c r="AE217" s="5"/>
      <c r="AF217" s="660" t="s">
        <v>1884</v>
      </c>
    </row>
    <row r="218" spans="1:33" s="27" customFormat="1" ht="30" customHeight="1">
      <c r="A218" s="5"/>
      <c r="B218" s="655"/>
      <c r="C218" s="655"/>
      <c r="D218" s="15"/>
      <c r="E218" s="658"/>
      <c r="F218" s="676"/>
      <c r="G218" s="465" t="s">
        <v>221</v>
      </c>
      <c r="H218" s="466">
        <f t="shared" si="7"/>
        <v>7</v>
      </c>
      <c r="I218" s="455"/>
      <c r="J218" s="453"/>
      <c r="K218" s="453"/>
      <c r="L218" s="453"/>
      <c r="M218" s="453"/>
      <c r="N218" s="453"/>
      <c r="O218" s="453">
        <v>7</v>
      </c>
      <c r="P218" s="453"/>
      <c r="Q218" s="453"/>
      <c r="R218" s="453"/>
      <c r="S218" s="453"/>
      <c r="T218" s="453"/>
      <c r="U218" s="453"/>
      <c r="V218" s="453"/>
      <c r="W218" s="453"/>
      <c r="X218" s="453"/>
      <c r="Y218" s="453"/>
      <c r="Z218" s="452"/>
      <c r="AA218" s="453"/>
      <c r="AB218" s="453"/>
      <c r="AC218" s="453"/>
      <c r="AD218" s="453"/>
      <c r="AE218" s="5"/>
      <c r="AF218" s="661"/>
    </row>
    <row r="219" spans="1:33" s="27" customFormat="1" ht="30" customHeight="1">
      <c r="A219" s="5"/>
      <c r="B219" s="655"/>
      <c r="C219" s="655"/>
      <c r="D219" s="15"/>
      <c r="E219" s="658"/>
      <c r="F219" s="676"/>
      <c r="G219" s="469" t="s">
        <v>1841</v>
      </c>
      <c r="H219" s="471">
        <v>30</v>
      </c>
      <c r="I219" s="470"/>
      <c r="J219" s="475"/>
      <c r="K219" s="475"/>
      <c r="L219" s="475"/>
      <c r="M219" s="475"/>
      <c r="N219" s="475"/>
      <c r="O219" s="475">
        <v>30</v>
      </c>
      <c r="P219" s="475"/>
      <c r="Q219" s="475"/>
      <c r="R219" s="475"/>
      <c r="S219" s="475"/>
      <c r="T219" s="475"/>
      <c r="U219" s="475"/>
      <c r="V219" s="475"/>
      <c r="W219" s="475"/>
      <c r="X219" s="475"/>
      <c r="Y219" s="475"/>
      <c r="Z219" s="476"/>
      <c r="AA219" s="475"/>
      <c r="AB219" s="475"/>
      <c r="AC219" s="475"/>
      <c r="AD219" s="475"/>
      <c r="AE219" s="477"/>
      <c r="AF219" s="661"/>
    </row>
    <row r="220" spans="1:33" s="27" customFormat="1" ht="30" customHeight="1">
      <c r="A220" s="5"/>
      <c r="B220" s="656"/>
      <c r="C220" s="656"/>
      <c r="D220" s="15"/>
      <c r="E220" s="659"/>
      <c r="F220" s="677"/>
      <c r="G220" s="487" t="s">
        <v>235</v>
      </c>
      <c r="H220" s="488">
        <f t="shared" si="7"/>
        <v>10.5</v>
      </c>
      <c r="I220" s="488"/>
      <c r="J220" s="489"/>
      <c r="K220" s="488"/>
      <c r="L220" s="490"/>
      <c r="M220" s="490"/>
      <c r="N220" s="490"/>
      <c r="O220" s="490">
        <f>O218*1.5</f>
        <v>10.5</v>
      </c>
      <c r="P220" s="490"/>
      <c r="Q220" s="490"/>
      <c r="R220" s="490"/>
      <c r="S220" s="490"/>
      <c r="T220" s="490"/>
      <c r="U220" s="490"/>
      <c r="V220" s="490"/>
      <c r="W220" s="490"/>
      <c r="X220" s="490"/>
      <c r="Y220" s="490"/>
      <c r="Z220" s="490"/>
      <c r="AA220" s="490"/>
      <c r="AB220" s="490"/>
      <c r="AC220" s="490"/>
      <c r="AD220" s="490"/>
      <c r="AE220" s="323"/>
      <c r="AF220" s="662"/>
    </row>
    <row r="221" spans="1:33" s="27" customFormat="1" ht="31.5" customHeight="1">
      <c r="A221" s="5" t="s">
        <v>32</v>
      </c>
      <c r="B221" s="654">
        <f>IF(D221="","",SUBTOTAL(3,$D$7:D221))</f>
        <v>54</v>
      </c>
      <c r="C221" s="654" t="str">
        <f>A221&amp;"."&amp;B221</f>
        <v>N03.54</v>
      </c>
      <c r="D221" s="15" t="s">
        <v>368</v>
      </c>
      <c r="E221" s="657" t="s">
        <v>132</v>
      </c>
      <c r="F221" s="675" t="s">
        <v>3</v>
      </c>
      <c r="G221" s="15" t="s">
        <v>220</v>
      </c>
      <c r="H221" s="455">
        <f t="shared" si="7"/>
        <v>216</v>
      </c>
      <c r="I221" s="455"/>
      <c r="J221" s="453"/>
      <c r="K221" s="455">
        <v>180</v>
      </c>
      <c r="L221" s="452"/>
      <c r="M221" s="452">
        <v>36</v>
      </c>
      <c r="N221" s="452"/>
      <c r="O221" s="452"/>
      <c r="P221" s="452"/>
      <c r="Q221" s="452"/>
      <c r="R221" s="452"/>
      <c r="S221" s="452"/>
      <c r="T221" s="452"/>
      <c r="U221" s="452"/>
      <c r="V221" s="452"/>
      <c r="W221" s="452"/>
      <c r="X221" s="452"/>
      <c r="Y221" s="452"/>
      <c r="Z221" s="452"/>
      <c r="AA221" s="452"/>
      <c r="AB221" s="452"/>
      <c r="AC221" s="452"/>
      <c r="AD221" s="452"/>
      <c r="AE221" s="16" t="s">
        <v>686</v>
      </c>
      <c r="AF221" s="660" t="s">
        <v>1888</v>
      </c>
      <c r="AG221" s="503" t="s">
        <v>1840</v>
      </c>
    </row>
    <row r="222" spans="1:33" s="27" customFormat="1" ht="30" customHeight="1">
      <c r="A222" s="5"/>
      <c r="B222" s="655"/>
      <c r="C222" s="655"/>
      <c r="D222" s="15"/>
      <c r="E222" s="658"/>
      <c r="F222" s="676"/>
      <c r="G222" s="465" t="s">
        <v>221</v>
      </c>
      <c r="H222" s="466">
        <f t="shared" si="7"/>
        <v>49</v>
      </c>
      <c r="I222" s="455"/>
      <c r="J222" s="453"/>
      <c r="K222" s="453">
        <v>40</v>
      </c>
      <c r="L222" s="453"/>
      <c r="M222" s="453">
        <v>9</v>
      </c>
      <c r="N222" s="453"/>
      <c r="O222" s="453"/>
      <c r="P222" s="453"/>
      <c r="Q222" s="453"/>
      <c r="R222" s="453"/>
      <c r="S222" s="453"/>
      <c r="T222" s="453"/>
      <c r="U222" s="453"/>
      <c r="V222" s="453"/>
      <c r="W222" s="453"/>
      <c r="X222" s="453"/>
      <c r="Y222" s="453"/>
      <c r="Z222" s="452"/>
      <c r="AA222" s="453"/>
      <c r="AB222" s="453"/>
      <c r="AC222" s="453"/>
      <c r="AD222" s="453"/>
      <c r="AE222" s="5"/>
      <c r="AF222" s="661"/>
    </row>
    <row r="223" spans="1:33" s="27" customFormat="1" ht="30" customHeight="1">
      <c r="A223" s="5"/>
      <c r="B223" s="655"/>
      <c r="C223" s="655"/>
      <c r="D223" s="15"/>
      <c r="E223" s="658"/>
      <c r="F223" s="676"/>
      <c r="G223" s="469" t="s">
        <v>1841</v>
      </c>
      <c r="H223" s="471">
        <v>180</v>
      </c>
      <c r="I223" s="470"/>
      <c r="J223" s="475"/>
      <c r="K223" s="475">
        <v>120</v>
      </c>
      <c r="L223" s="475"/>
      <c r="M223" s="475">
        <v>60</v>
      </c>
      <c r="N223" s="475"/>
      <c r="O223" s="475"/>
      <c r="P223" s="475"/>
      <c r="Q223" s="475"/>
      <c r="R223" s="475"/>
      <c r="S223" s="475"/>
      <c r="T223" s="475"/>
      <c r="U223" s="475"/>
      <c r="V223" s="475"/>
      <c r="W223" s="475"/>
      <c r="X223" s="475"/>
      <c r="Y223" s="475"/>
      <c r="Z223" s="476"/>
      <c r="AA223" s="475"/>
      <c r="AB223" s="475"/>
      <c r="AC223" s="475"/>
      <c r="AD223" s="475"/>
      <c r="AE223" s="477"/>
      <c r="AF223" s="661"/>
    </row>
    <row r="224" spans="1:33" s="27" customFormat="1" ht="30" customHeight="1">
      <c r="A224" s="5"/>
      <c r="B224" s="656"/>
      <c r="C224" s="656"/>
      <c r="D224" s="15"/>
      <c r="E224" s="659"/>
      <c r="F224" s="677"/>
      <c r="G224" s="487" t="s">
        <v>235</v>
      </c>
      <c r="H224" s="488">
        <f t="shared" si="7"/>
        <v>73.5</v>
      </c>
      <c r="I224" s="488"/>
      <c r="J224" s="489"/>
      <c r="K224" s="488">
        <f>K222*1.5</f>
        <v>60</v>
      </c>
      <c r="L224" s="490"/>
      <c r="M224" s="490">
        <f>M222*1.5</f>
        <v>13.5</v>
      </c>
      <c r="N224" s="490"/>
      <c r="O224" s="490"/>
      <c r="P224" s="490"/>
      <c r="Q224" s="490"/>
      <c r="R224" s="490"/>
      <c r="S224" s="490"/>
      <c r="T224" s="490"/>
      <c r="U224" s="490"/>
      <c r="V224" s="490"/>
      <c r="W224" s="490"/>
      <c r="X224" s="490"/>
      <c r="Y224" s="490"/>
      <c r="Z224" s="490"/>
      <c r="AA224" s="490"/>
      <c r="AB224" s="490"/>
      <c r="AC224" s="490"/>
      <c r="AD224" s="490"/>
      <c r="AE224" s="323"/>
      <c r="AF224" s="662"/>
    </row>
    <row r="225" spans="1:32" s="27" customFormat="1" ht="30" customHeight="1">
      <c r="A225" s="5" t="s">
        <v>32</v>
      </c>
      <c r="B225" s="654">
        <f>IF(D225="","",SUBTOTAL(3,$D$7:D225))</f>
        <v>55</v>
      </c>
      <c r="C225" s="654" t="str">
        <f>A225&amp;"."&amp;B225</f>
        <v>N03.55</v>
      </c>
      <c r="D225" s="15" t="s">
        <v>369</v>
      </c>
      <c r="E225" s="657" t="s">
        <v>42</v>
      </c>
      <c r="F225" s="675" t="s">
        <v>3</v>
      </c>
      <c r="G225" s="15" t="s">
        <v>220</v>
      </c>
      <c r="H225" s="455">
        <f t="shared" si="7"/>
        <v>4</v>
      </c>
      <c r="I225" s="455"/>
      <c r="J225" s="453"/>
      <c r="K225" s="455">
        <v>4</v>
      </c>
      <c r="L225" s="452"/>
      <c r="M225" s="452"/>
      <c r="N225" s="452"/>
      <c r="O225" s="452"/>
      <c r="P225" s="452"/>
      <c r="Q225" s="452"/>
      <c r="R225" s="452"/>
      <c r="S225" s="452"/>
      <c r="T225" s="452"/>
      <c r="U225" s="452"/>
      <c r="V225" s="452"/>
      <c r="W225" s="452"/>
      <c r="X225" s="452"/>
      <c r="Y225" s="452"/>
      <c r="Z225" s="452"/>
      <c r="AA225" s="452"/>
      <c r="AB225" s="452"/>
      <c r="AC225" s="452"/>
      <c r="AD225" s="452"/>
      <c r="AE225" s="5"/>
      <c r="AF225" s="660" t="s">
        <v>1885</v>
      </c>
    </row>
    <row r="226" spans="1:32" s="27" customFormat="1" ht="30" customHeight="1">
      <c r="A226" s="5"/>
      <c r="B226" s="655"/>
      <c r="C226" s="655"/>
      <c r="D226" s="15"/>
      <c r="E226" s="658"/>
      <c r="F226" s="676"/>
      <c r="G226" s="465" t="s">
        <v>221</v>
      </c>
      <c r="H226" s="466">
        <f t="shared" si="7"/>
        <v>0</v>
      </c>
      <c r="I226" s="455"/>
      <c r="J226" s="453"/>
      <c r="K226" s="453"/>
      <c r="L226" s="453"/>
      <c r="M226" s="453"/>
      <c r="N226" s="453"/>
      <c r="O226" s="453"/>
      <c r="P226" s="453"/>
      <c r="Q226" s="453"/>
      <c r="R226" s="453"/>
      <c r="S226" s="453"/>
      <c r="T226" s="453"/>
      <c r="U226" s="453"/>
      <c r="V226" s="453"/>
      <c r="W226" s="453"/>
      <c r="X226" s="453"/>
      <c r="Y226" s="453"/>
      <c r="Z226" s="452"/>
      <c r="AA226" s="453"/>
      <c r="AB226" s="453"/>
      <c r="AC226" s="453"/>
      <c r="AD226" s="453"/>
      <c r="AE226" s="5"/>
      <c r="AF226" s="661"/>
    </row>
    <row r="227" spans="1:32" s="27" customFormat="1" ht="30" customHeight="1">
      <c r="A227" s="5"/>
      <c r="B227" s="655"/>
      <c r="C227" s="655"/>
      <c r="D227" s="15"/>
      <c r="E227" s="658"/>
      <c r="F227" s="676"/>
      <c r="G227" s="469" t="s">
        <v>1841</v>
      </c>
      <c r="H227" s="471">
        <v>4</v>
      </c>
      <c r="I227" s="470"/>
      <c r="J227" s="475"/>
      <c r="K227" s="475">
        <v>4</v>
      </c>
      <c r="L227" s="475"/>
      <c r="M227" s="475"/>
      <c r="N227" s="475"/>
      <c r="O227" s="475"/>
      <c r="P227" s="475"/>
      <c r="Q227" s="475"/>
      <c r="R227" s="475"/>
      <c r="S227" s="475"/>
      <c r="T227" s="475"/>
      <c r="U227" s="475"/>
      <c r="V227" s="475"/>
      <c r="W227" s="475"/>
      <c r="X227" s="475"/>
      <c r="Y227" s="475"/>
      <c r="Z227" s="476"/>
      <c r="AA227" s="475"/>
      <c r="AB227" s="475"/>
      <c r="AC227" s="475"/>
      <c r="AD227" s="475"/>
      <c r="AE227" s="477"/>
      <c r="AF227" s="661"/>
    </row>
    <row r="228" spans="1:32" s="27" customFormat="1" ht="30" customHeight="1">
      <c r="A228" s="5"/>
      <c r="B228" s="656"/>
      <c r="C228" s="656"/>
      <c r="D228" s="15"/>
      <c r="E228" s="659"/>
      <c r="F228" s="677"/>
      <c r="G228" s="487" t="s">
        <v>235</v>
      </c>
      <c r="H228" s="488">
        <f t="shared" si="7"/>
        <v>4</v>
      </c>
      <c r="I228" s="488"/>
      <c r="J228" s="489"/>
      <c r="K228" s="488">
        <v>4</v>
      </c>
      <c r="L228" s="490"/>
      <c r="M228" s="490"/>
      <c r="N228" s="490"/>
      <c r="O228" s="490"/>
      <c r="P228" s="490"/>
      <c r="Q228" s="490"/>
      <c r="R228" s="490"/>
      <c r="S228" s="490"/>
      <c r="T228" s="490"/>
      <c r="U228" s="490"/>
      <c r="V228" s="490"/>
      <c r="W228" s="490"/>
      <c r="X228" s="490"/>
      <c r="Y228" s="490"/>
      <c r="Z228" s="490"/>
      <c r="AA228" s="490"/>
      <c r="AB228" s="490"/>
      <c r="AC228" s="490"/>
      <c r="AD228" s="490"/>
      <c r="AE228" s="323"/>
      <c r="AF228" s="662"/>
    </row>
    <row r="229" spans="1:32" s="27" customFormat="1" ht="33" customHeight="1">
      <c r="A229" s="5" t="s">
        <v>32</v>
      </c>
      <c r="B229" s="654">
        <f>IF(D229="","",SUBTOTAL(3,$D$7:D229))</f>
        <v>56</v>
      </c>
      <c r="C229" s="654" t="str">
        <f>A229&amp;"."&amp;B229</f>
        <v>N03.56</v>
      </c>
      <c r="D229" s="15" t="s">
        <v>370</v>
      </c>
      <c r="E229" s="657" t="s">
        <v>43</v>
      </c>
      <c r="F229" s="675" t="s">
        <v>3</v>
      </c>
      <c r="G229" s="15" t="s">
        <v>220</v>
      </c>
      <c r="H229" s="455">
        <f t="shared" si="7"/>
        <v>120</v>
      </c>
      <c r="I229" s="455"/>
      <c r="J229" s="453"/>
      <c r="K229" s="455"/>
      <c r="L229" s="452"/>
      <c r="M229" s="452"/>
      <c r="N229" s="452"/>
      <c r="O229" s="452">
        <v>120</v>
      </c>
      <c r="P229" s="452"/>
      <c r="Q229" s="452"/>
      <c r="R229" s="452"/>
      <c r="S229" s="452"/>
      <c r="T229" s="452"/>
      <c r="U229" s="452"/>
      <c r="V229" s="452"/>
      <c r="W229" s="452"/>
      <c r="X229" s="452"/>
      <c r="Y229" s="452"/>
      <c r="Z229" s="452"/>
      <c r="AA229" s="452"/>
      <c r="AB229" s="452"/>
      <c r="AC229" s="452"/>
      <c r="AD229" s="452"/>
      <c r="AE229" s="5"/>
      <c r="AF229" s="660" t="s">
        <v>1886</v>
      </c>
    </row>
    <row r="230" spans="1:32" s="27" customFormat="1" ht="30" customHeight="1">
      <c r="A230" s="5"/>
      <c r="B230" s="655"/>
      <c r="C230" s="655"/>
      <c r="D230" s="15"/>
      <c r="E230" s="658"/>
      <c r="F230" s="676"/>
      <c r="G230" s="465" t="s">
        <v>221</v>
      </c>
      <c r="H230" s="466">
        <f t="shared" si="7"/>
        <v>60</v>
      </c>
      <c r="I230" s="455"/>
      <c r="J230" s="453"/>
      <c r="K230" s="453"/>
      <c r="L230" s="453"/>
      <c r="M230" s="453"/>
      <c r="N230" s="453"/>
      <c r="O230" s="453">
        <v>57</v>
      </c>
      <c r="P230" s="453">
        <v>3</v>
      </c>
      <c r="Q230" s="453"/>
      <c r="R230" s="453"/>
      <c r="S230" s="453"/>
      <c r="T230" s="453"/>
      <c r="U230" s="453"/>
      <c r="V230" s="453"/>
      <c r="W230" s="453"/>
      <c r="X230" s="453"/>
      <c r="Y230" s="453"/>
      <c r="Z230" s="452"/>
      <c r="AA230" s="453"/>
      <c r="AB230" s="453"/>
      <c r="AC230" s="453"/>
      <c r="AD230" s="453"/>
      <c r="AE230" s="5"/>
      <c r="AF230" s="661"/>
    </row>
    <row r="231" spans="1:32" s="27" customFormat="1" ht="30" customHeight="1">
      <c r="A231" s="5"/>
      <c r="B231" s="655"/>
      <c r="C231" s="655"/>
      <c r="D231" s="15"/>
      <c r="E231" s="658"/>
      <c r="F231" s="676"/>
      <c r="G231" s="469" t="s">
        <v>1841</v>
      </c>
      <c r="H231" s="471">
        <v>75</v>
      </c>
      <c r="I231" s="470"/>
      <c r="J231" s="475"/>
      <c r="K231" s="475"/>
      <c r="L231" s="475"/>
      <c r="M231" s="475"/>
      <c r="N231" s="475"/>
      <c r="O231" s="475">
        <v>75</v>
      </c>
      <c r="P231" s="475"/>
      <c r="Q231" s="475"/>
      <c r="R231" s="475"/>
      <c r="S231" s="475"/>
      <c r="T231" s="475"/>
      <c r="U231" s="475"/>
      <c r="V231" s="475"/>
      <c r="W231" s="475"/>
      <c r="X231" s="475"/>
      <c r="Y231" s="475"/>
      <c r="Z231" s="476"/>
      <c r="AA231" s="475"/>
      <c r="AB231" s="475"/>
      <c r="AC231" s="475"/>
      <c r="AD231" s="475"/>
      <c r="AE231" s="477"/>
      <c r="AF231" s="661"/>
    </row>
    <row r="232" spans="1:32" s="27" customFormat="1" ht="30" customHeight="1">
      <c r="A232" s="5"/>
      <c r="B232" s="656"/>
      <c r="C232" s="656"/>
      <c r="D232" s="15"/>
      <c r="E232" s="659"/>
      <c r="F232" s="677"/>
      <c r="G232" s="487" t="s">
        <v>235</v>
      </c>
      <c r="H232" s="488">
        <f t="shared" si="7"/>
        <v>90.5</v>
      </c>
      <c r="I232" s="488"/>
      <c r="J232" s="489"/>
      <c r="K232" s="488"/>
      <c r="L232" s="490"/>
      <c r="M232" s="490"/>
      <c r="N232" s="490"/>
      <c r="O232" s="490">
        <f>O230*1.5</f>
        <v>85.5</v>
      </c>
      <c r="P232" s="490">
        <v>5</v>
      </c>
      <c r="Q232" s="490"/>
      <c r="R232" s="490"/>
      <c r="S232" s="490"/>
      <c r="T232" s="490"/>
      <c r="U232" s="490"/>
      <c r="V232" s="490"/>
      <c r="W232" s="490"/>
      <c r="X232" s="490"/>
      <c r="Y232" s="490"/>
      <c r="Z232" s="490"/>
      <c r="AA232" s="490"/>
      <c r="AB232" s="490"/>
      <c r="AC232" s="490"/>
      <c r="AD232" s="490"/>
      <c r="AE232" s="323"/>
      <c r="AF232" s="662"/>
    </row>
    <row r="233" spans="1:32" s="27" customFormat="1" ht="30" customHeight="1">
      <c r="A233" s="5" t="s">
        <v>32</v>
      </c>
      <c r="B233" s="654">
        <f>IF(D233="","",SUBTOTAL(3,$D$7:D233))</f>
        <v>57</v>
      </c>
      <c r="C233" s="654" t="str">
        <f>A233&amp;"."&amp;B233</f>
        <v>N03.57</v>
      </c>
      <c r="D233" s="15" t="s">
        <v>371</v>
      </c>
      <c r="E233" s="657" t="s">
        <v>44</v>
      </c>
      <c r="F233" s="675" t="s">
        <v>5</v>
      </c>
      <c r="G233" s="15" t="s">
        <v>220</v>
      </c>
      <c r="H233" s="455">
        <f t="shared" si="7"/>
        <v>150</v>
      </c>
      <c r="I233" s="455"/>
      <c r="J233" s="453"/>
      <c r="K233" s="455"/>
      <c r="L233" s="452"/>
      <c r="M233" s="452"/>
      <c r="N233" s="452"/>
      <c r="O233" s="452">
        <v>150</v>
      </c>
      <c r="P233" s="452"/>
      <c r="Q233" s="452"/>
      <c r="R233" s="452"/>
      <c r="S233" s="452"/>
      <c r="T233" s="452"/>
      <c r="U233" s="452"/>
      <c r="V233" s="452"/>
      <c r="W233" s="452"/>
      <c r="X233" s="452"/>
      <c r="Y233" s="452"/>
      <c r="Z233" s="452"/>
      <c r="AA233" s="452"/>
      <c r="AB233" s="452"/>
      <c r="AC233" s="452"/>
      <c r="AD233" s="452"/>
      <c r="AE233" s="5"/>
      <c r="AF233" s="660" t="s">
        <v>1887</v>
      </c>
    </row>
    <row r="234" spans="1:32" s="27" customFormat="1" ht="30" customHeight="1">
      <c r="A234" s="5"/>
      <c r="B234" s="655"/>
      <c r="C234" s="655"/>
      <c r="D234" s="15"/>
      <c r="E234" s="658"/>
      <c r="F234" s="676"/>
      <c r="G234" s="465" t="s">
        <v>221</v>
      </c>
      <c r="H234" s="466">
        <f t="shared" si="7"/>
        <v>0</v>
      </c>
      <c r="I234" s="455"/>
      <c r="J234" s="453"/>
      <c r="K234" s="453"/>
      <c r="L234" s="453"/>
      <c r="M234" s="453"/>
      <c r="N234" s="453"/>
      <c r="O234" s="453"/>
      <c r="P234" s="453"/>
      <c r="Q234" s="453"/>
      <c r="R234" s="453"/>
      <c r="S234" s="453"/>
      <c r="T234" s="453"/>
      <c r="U234" s="453"/>
      <c r="V234" s="453"/>
      <c r="W234" s="453"/>
      <c r="X234" s="453"/>
      <c r="Y234" s="453"/>
      <c r="Z234" s="452"/>
      <c r="AA234" s="453"/>
      <c r="AB234" s="453"/>
      <c r="AC234" s="453"/>
      <c r="AD234" s="453"/>
      <c r="AE234" s="5"/>
      <c r="AF234" s="661"/>
    </row>
    <row r="235" spans="1:32" s="27" customFormat="1" ht="30" customHeight="1">
      <c r="A235" s="5"/>
      <c r="B235" s="655"/>
      <c r="C235" s="655"/>
      <c r="D235" s="15"/>
      <c r="E235" s="658"/>
      <c r="F235" s="676"/>
      <c r="G235" s="469" t="s">
        <v>1841</v>
      </c>
      <c r="H235" s="470" t="s">
        <v>1843</v>
      </c>
      <c r="I235" s="470"/>
      <c r="J235" s="475"/>
      <c r="K235" s="475"/>
      <c r="L235" s="475"/>
      <c r="M235" s="475"/>
      <c r="N235" s="475"/>
      <c r="O235" s="475"/>
      <c r="P235" s="475"/>
      <c r="Q235" s="475"/>
      <c r="R235" s="475"/>
      <c r="S235" s="475"/>
      <c r="T235" s="475"/>
      <c r="U235" s="475"/>
      <c r="V235" s="475"/>
      <c r="W235" s="475"/>
      <c r="X235" s="475"/>
      <c r="Y235" s="475"/>
      <c r="Z235" s="476"/>
      <c r="AA235" s="475"/>
      <c r="AB235" s="475"/>
      <c r="AC235" s="475"/>
      <c r="AD235" s="475"/>
      <c r="AE235" s="477"/>
      <c r="AF235" s="661"/>
    </row>
    <row r="236" spans="1:32" s="27" customFormat="1" ht="30" customHeight="1">
      <c r="A236" s="5"/>
      <c r="B236" s="656"/>
      <c r="C236" s="656"/>
      <c r="D236" s="15"/>
      <c r="E236" s="659"/>
      <c r="F236" s="677"/>
      <c r="G236" s="487" t="s">
        <v>235</v>
      </c>
      <c r="H236" s="488">
        <f t="shared" si="7"/>
        <v>0</v>
      </c>
      <c r="I236" s="488"/>
      <c r="J236" s="489"/>
      <c r="K236" s="488"/>
      <c r="L236" s="490"/>
      <c r="M236" s="490"/>
      <c r="N236" s="490"/>
      <c r="O236" s="490">
        <v>0</v>
      </c>
      <c r="P236" s="490"/>
      <c r="Q236" s="490"/>
      <c r="R236" s="490"/>
      <c r="S236" s="490"/>
      <c r="T236" s="490"/>
      <c r="U236" s="490"/>
      <c r="V236" s="490"/>
      <c r="W236" s="490"/>
      <c r="X236" s="490"/>
      <c r="Y236" s="490"/>
      <c r="Z236" s="490"/>
      <c r="AA236" s="490"/>
      <c r="AB236" s="490"/>
      <c r="AC236" s="490"/>
      <c r="AD236" s="490"/>
      <c r="AE236" s="323"/>
      <c r="AF236" s="662"/>
    </row>
    <row r="237" spans="1:32" s="27" customFormat="1" ht="30" customHeight="1">
      <c r="A237" s="5"/>
      <c r="B237" s="13" t="s">
        <v>45</v>
      </c>
      <c r="C237" s="22" t="s">
        <v>46</v>
      </c>
      <c r="D237" s="22"/>
      <c r="E237" s="251"/>
      <c r="F237" s="22"/>
      <c r="G237" s="22"/>
      <c r="H237" s="455"/>
      <c r="I237" s="455"/>
      <c r="J237" s="453"/>
      <c r="K237" s="455"/>
      <c r="L237" s="452"/>
      <c r="M237" s="452"/>
      <c r="N237" s="452"/>
      <c r="O237" s="452"/>
      <c r="P237" s="452"/>
      <c r="Q237" s="452"/>
      <c r="R237" s="452"/>
      <c r="S237" s="452"/>
      <c r="T237" s="452"/>
      <c r="U237" s="452"/>
      <c r="V237" s="452"/>
      <c r="W237" s="452"/>
      <c r="X237" s="452"/>
      <c r="Y237" s="452"/>
      <c r="Z237" s="452"/>
      <c r="AA237" s="452"/>
      <c r="AB237" s="452"/>
      <c r="AC237" s="452"/>
      <c r="AD237" s="452"/>
      <c r="AE237" s="5"/>
      <c r="AF237" s="17"/>
    </row>
    <row r="238" spans="1:32" s="27" customFormat="1" ht="30" customHeight="1">
      <c r="A238" s="5" t="s">
        <v>45</v>
      </c>
      <c r="B238" s="654">
        <f>IF(D238="","",SUBTOTAL(3,$D$7:D238))</f>
        <v>58</v>
      </c>
      <c r="C238" s="654" t="str">
        <f>A238&amp;"."&amp;B238</f>
        <v>N04.58</v>
      </c>
      <c r="D238" s="15" t="s">
        <v>372</v>
      </c>
      <c r="E238" s="657" t="s">
        <v>47</v>
      </c>
      <c r="F238" s="675" t="s">
        <v>3</v>
      </c>
      <c r="G238" s="15" t="s">
        <v>220</v>
      </c>
      <c r="H238" s="455">
        <f t="shared" si="7"/>
        <v>300</v>
      </c>
      <c r="I238" s="455"/>
      <c r="J238" s="453"/>
      <c r="K238" s="455">
        <v>180</v>
      </c>
      <c r="L238" s="452"/>
      <c r="M238" s="452"/>
      <c r="N238" s="452"/>
      <c r="O238" s="452">
        <v>120</v>
      </c>
      <c r="P238" s="452"/>
      <c r="Q238" s="452"/>
      <c r="R238" s="452"/>
      <c r="S238" s="452"/>
      <c r="T238" s="452"/>
      <c r="U238" s="452"/>
      <c r="V238" s="452"/>
      <c r="W238" s="452"/>
      <c r="X238" s="452"/>
      <c r="Y238" s="452"/>
      <c r="Z238" s="452"/>
      <c r="AA238" s="452"/>
      <c r="AB238" s="452"/>
      <c r="AC238" s="452"/>
      <c r="AD238" s="452"/>
      <c r="AE238" s="5"/>
      <c r="AF238" s="660" t="s">
        <v>1888</v>
      </c>
    </row>
    <row r="239" spans="1:32" s="27" customFormat="1" ht="30" customHeight="1">
      <c r="A239" s="5"/>
      <c r="B239" s="655"/>
      <c r="C239" s="655"/>
      <c r="D239" s="15"/>
      <c r="E239" s="658"/>
      <c r="F239" s="676"/>
      <c r="G239" s="465" t="s">
        <v>221</v>
      </c>
      <c r="H239" s="466">
        <f t="shared" si="7"/>
        <v>75</v>
      </c>
      <c r="I239" s="455"/>
      <c r="J239" s="453"/>
      <c r="K239" s="453">
        <v>42</v>
      </c>
      <c r="L239" s="453"/>
      <c r="M239" s="453"/>
      <c r="N239" s="453"/>
      <c r="O239" s="453">
        <v>33</v>
      </c>
      <c r="P239" s="453"/>
      <c r="Q239" s="453"/>
      <c r="R239" s="453"/>
      <c r="S239" s="453"/>
      <c r="T239" s="453"/>
      <c r="U239" s="453"/>
      <c r="V239" s="453"/>
      <c r="W239" s="453"/>
      <c r="X239" s="453"/>
      <c r="Y239" s="453"/>
      <c r="Z239" s="452"/>
      <c r="AA239" s="453"/>
      <c r="AB239" s="453"/>
      <c r="AC239" s="453"/>
      <c r="AD239" s="453"/>
      <c r="AE239" s="5"/>
      <c r="AF239" s="661"/>
    </row>
    <row r="240" spans="1:32" s="27" customFormat="1" ht="30" customHeight="1">
      <c r="A240" s="5"/>
      <c r="B240" s="655"/>
      <c r="C240" s="655"/>
      <c r="D240" s="15"/>
      <c r="E240" s="658"/>
      <c r="F240" s="676"/>
      <c r="G240" s="469" t="s">
        <v>1841</v>
      </c>
      <c r="H240" s="470" t="s">
        <v>1843</v>
      </c>
      <c r="I240" s="470"/>
      <c r="J240" s="475"/>
      <c r="K240" s="475"/>
      <c r="L240" s="475"/>
      <c r="M240" s="475"/>
      <c r="N240" s="475"/>
      <c r="O240" s="475"/>
      <c r="P240" s="475"/>
      <c r="Q240" s="475"/>
      <c r="R240" s="475"/>
      <c r="S240" s="475"/>
      <c r="T240" s="475"/>
      <c r="U240" s="475"/>
      <c r="V240" s="475"/>
      <c r="W240" s="475"/>
      <c r="X240" s="475"/>
      <c r="Y240" s="475"/>
      <c r="Z240" s="476"/>
      <c r="AA240" s="475"/>
      <c r="AB240" s="475"/>
      <c r="AC240" s="475"/>
      <c r="AD240" s="475"/>
      <c r="AE240" s="477"/>
      <c r="AF240" s="661"/>
    </row>
    <row r="241" spans="1:32" s="27" customFormat="1" ht="30" customHeight="1">
      <c r="A241" s="5"/>
      <c r="B241" s="656"/>
      <c r="C241" s="656"/>
      <c r="D241" s="15"/>
      <c r="E241" s="659"/>
      <c r="F241" s="677"/>
      <c r="G241" s="487" t="s">
        <v>235</v>
      </c>
      <c r="H241" s="488">
        <f t="shared" si="7"/>
        <v>129.5</v>
      </c>
      <c r="I241" s="488"/>
      <c r="J241" s="489"/>
      <c r="K241" s="488">
        <v>80</v>
      </c>
      <c r="L241" s="490"/>
      <c r="M241" s="490"/>
      <c r="N241" s="490"/>
      <c r="O241" s="488">
        <f>O239*1.5</f>
        <v>49.5</v>
      </c>
      <c r="P241" s="490"/>
      <c r="Q241" s="490"/>
      <c r="R241" s="490"/>
      <c r="S241" s="490"/>
      <c r="T241" s="490"/>
      <c r="U241" s="490"/>
      <c r="V241" s="490"/>
      <c r="W241" s="490"/>
      <c r="X241" s="490"/>
      <c r="Y241" s="490"/>
      <c r="Z241" s="490"/>
      <c r="AA241" s="490"/>
      <c r="AB241" s="490"/>
      <c r="AC241" s="490"/>
      <c r="AD241" s="490"/>
      <c r="AE241" s="323"/>
      <c r="AF241" s="662"/>
    </row>
    <row r="242" spans="1:32" s="27" customFormat="1" ht="30.75" customHeight="1">
      <c r="A242" s="5" t="s">
        <v>45</v>
      </c>
      <c r="B242" s="654">
        <f>IF(D242="","",SUBTOTAL(3,$D$7:D242))</f>
        <v>59</v>
      </c>
      <c r="C242" s="654" t="str">
        <f>A242&amp;"."&amp;B242</f>
        <v>N04.59</v>
      </c>
      <c r="D242" s="15" t="s">
        <v>373</v>
      </c>
      <c r="E242" s="657" t="s">
        <v>131</v>
      </c>
      <c r="F242" s="675" t="s">
        <v>3</v>
      </c>
      <c r="G242" s="15" t="s">
        <v>220</v>
      </c>
      <c r="H242" s="455">
        <f t="shared" si="7"/>
        <v>36</v>
      </c>
      <c r="I242" s="455"/>
      <c r="J242" s="453"/>
      <c r="K242" s="455"/>
      <c r="L242" s="452"/>
      <c r="M242" s="452">
        <v>36</v>
      </c>
      <c r="N242" s="452"/>
      <c r="O242" s="452"/>
      <c r="P242" s="452"/>
      <c r="Q242" s="452"/>
      <c r="R242" s="452"/>
      <c r="S242" s="452"/>
      <c r="T242" s="452"/>
      <c r="U242" s="452"/>
      <c r="V242" s="452"/>
      <c r="W242" s="452"/>
      <c r="X242" s="452"/>
      <c r="Y242" s="452"/>
      <c r="Z242" s="452"/>
      <c r="AA242" s="452"/>
      <c r="AB242" s="452"/>
      <c r="AC242" s="452"/>
      <c r="AD242" s="452"/>
      <c r="AE242" s="5"/>
      <c r="AF242" s="660" t="s">
        <v>1889</v>
      </c>
    </row>
    <row r="243" spans="1:32" s="27" customFormat="1" ht="30" customHeight="1">
      <c r="A243" s="5"/>
      <c r="B243" s="655"/>
      <c r="C243" s="655"/>
      <c r="D243" s="15"/>
      <c r="E243" s="658"/>
      <c r="F243" s="676"/>
      <c r="G243" s="465" t="s">
        <v>221</v>
      </c>
      <c r="H243" s="466">
        <f t="shared" si="7"/>
        <v>9</v>
      </c>
      <c r="I243" s="455"/>
      <c r="J243" s="453"/>
      <c r="K243" s="453"/>
      <c r="L243" s="453"/>
      <c r="M243" s="453">
        <v>9</v>
      </c>
      <c r="N243" s="453"/>
      <c r="O243" s="453"/>
      <c r="P243" s="453"/>
      <c r="Q243" s="453"/>
      <c r="R243" s="453"/>
      <c r="S243" s="453"/>
      <c r="T243" s="453"/>
      <c r="U243" s="453"/>
      <c r="V243" s="453"/>
      <c r="W243" s="453"/>
      <c r="X243" s="453"/>
      <c r="Y243" s="453"/>
      <c r="Z243" s="452"/>
      <c r="AA243" s="453"/>
      <c r="AB243" s="453"/>
      <c r="AC243" s="453"/>
      <c r="AD243" s="453"/>
      <c r="AE243" s="5"/>
      <c r="AF243" s="661"/>
    </row>
    <row r="244" spans="1:32" s="27" customFormat="1" ht="30" customHeight="1">
      <c r="A244" s="5"/>
      <c r="B244" s="655"/>
      <c r="C244" s="655"/>
      <c r="D244" s="15"/>
      <c r="E244" s="658"/>
      <c r="F244" s="676"/>
      <c r="G244" s="469" t="s">
        <v>1841</v>
      </c>
      <c r="H244" s="470" t="s">
        <v>1843</v>
      </c>
      <c r="I244" s="470"/>
      <c r="J244" s="475"/>
      <c r="K244" s="475"/>
      <c r="L244" s="475"/>
      <c r="M244" s="475"/>
      <c r="N244" s="475"/>
      <c r="O244" s="475"/>
      <c r="P244" s="475"/>
      <c r="Q244" s="475"/>
      <c r="R244" s="475"/>
      <c r="S244" s="475"/>
      <c r="T244" s="475"/>
      <c r="U244" s="475"/>
      <c r="V244" s="475"/>
      <c r="W244" s="475"/>
      <c r="X244" s="475"/>
      <c r="Y244" s="475"/>
      <c r="Z244" s="476"/>
      <c r="AA244" s="475"/>
      <c r="AB244" s="475"/>
      <c r="AC244" s="475"/>
      <c r="AD244" s="475"/>
      <c r="AE244" s="477"/>
      <c r="AF244" s="661"/>
    </row>
    <row r="245" spans="1:32" s="27" customFormat="1" ht="30" customHeight="1">
      <c r="A245" s="5"/>
      <c r="B245" s="656"/>
      <c r="C245" s="656"/>
      <c r="D245" s="15"/>
      <c r="E245" s="659"/>
      <c r="F245" s="677"/>
      <c r="G245" s="487" t="s">
        <v>235</v>
      </c>
      <c r="H245" s="488">
        <f t="shared" si="7"/>
        <v>13.5</v>
      </c>
      <c r="I245" s="488"/>
      <c r="J245" s="489"/>
      <c r="K245" s="488"/>
      <c r="L245" s="490"/>
      <c r="M245" s="490">
        <f>M243*1.5</f>
        <v>13.5</v>
      </c>
      <c r="N245" s="490"/>
      <c r="O245" s="490"/>
      <c r="P245" s="490"/>
      <c r="Q245" s="490"/>
      <c r="R245" s="490"/>
      <c r="S245" s="490"/>
      <c r="T245" s="490"/>
      <c r="U245" s="490"/>
      <c r="V245" s="490"/>
      <c r="W245" s="490"/>
      <c r="X245" s="490"/>
      <c r="Y245" s="490"/>
      <c r="Z245" s="490"/>
      <c r="AA245" s="490"/>
      <c r="AB245" s="490"/>
      <c r="AC245" s="490"/>
      <c r="AD245" s="490"/>
      <c r="AE245" s="323"/>
      <c r="AF245" s="662"/>
    </row>
    <row r="246" spans="1:32" s="27" customFormat="1" ht="30" customHeight="1">
      <c r="A246" s="5" t="s">
        <v>45</v>
      </c>
      <c r="B246" s="654">
        <f>IF(D246="","",SUBTOTAL(3,$D$7:D246))</f>
        <v>60</v>
      </c>
      <c r="C246" s="654" t="str">
        <f>A246&amp;"."&amp;B246</f>
        <v>N04.60</v>
      </c>
      <c r="D246" s="15" t="s">
        <v>374</v>
      </c>
      <c r="E246" s="657" t="s">
        <v>48</v>
      </c>
      <c r="F246" s="675" t="s">
        <v>5</v>
      </c>
      <c r="G246" s="15" t="s">
        <v>220</v>
      </c>
      <c r="H246" s="455">
        <f t="shared" si="7"/>
        <v>120</v>
      </c>
      <c r="I246" s="455"/>
      <c r="J246" s="453"/>
      <c r="K246" s="455">
        <v>120</v>
      </c>
      <c r="L246" s="452"/>
      <c r="M246" s="452"/>
      <c r="N246" s="452"/>
      <c r="O246" s="452"/>
      <c r="P246" s="452"/>
      <c r="Q246" s="452"/>
      <c r="R246" s="452"/>
      <c r="S246" s="452"/>
      <c r="T246" s="452"/>
      <c r="U246" s="452"/>
      <c r="V246" s="452"/>
      <c r="W246" s="452"/>
      <c r="X246" s="452"/>
      <c r="Y246" s="452"/>
      <c r="Z246" s="452"/>
      <c r="AA246" s="452"/>
      <c r="AB246" s="452"/>
      <c r="AC246" s="452"/>
      <c r="AD246" s="452"/>
      <c r="AE246" s="5"/>
      <c r="AF246" s="660" t="s">
        <v>1890</v>
      </c>
    </row>
    <row r="247" spans="1:32" s="27" customFormat="1" ht="35.25" customHeight="1">
      <c r="A247" s="5"/>
      <c r="B247" s="655"/>
      <c r="C247" s="655"/>
      <c r="D247" s="15"/>
      <c r="E247" s="658"/>
      <c r="F247" s="676"/>
      <c r="G247" s="465" t="s">
        <v>221</v>
      </c>
      <c r="H247" s="466">
        <f t="shared" si="7"/>
        <v>12</v>
      </c>
      <c r="I247" s="455"/>
      <c r="J247" s="453"/>
      <c r="K247" s="453">
        <v>12</v>
      </c>
      <c r="L247" s="453"/>
      <c r="M247" s="453"/>
      <c r="N247" s="453"/>
      <c r="O247" s="453"/>
      <c r="P247" s="453"/>
      <c r="Q247" s="453"/>
      <c r="R247" s="453"/>
      <c r="S247" s="453"/>
      <c r="T247" s="453"/>
      <c r="U247" s="453"/>
      <c r="V247" s="453"/>
      <c r="W247" s="453"/>
      <c r="X247" s="453"/>
      <c r="Y247" s="453"/>
      <c r="Z247" s="452"/>
      <c r="AA247" s="453"/>
      <c r="AB247" s="453"/>
      <c r="AC247" s="453"/>
      <c r="AD247" s="453"/>
      <c r="AE247" s="5"/>
      <c r="AF247" s="661"/>
    </row>
    <row r="248" spans="1:32" s="27" customFormat="1" ht="30" customHeight="1">
      <c r="A248" s="5"/>
      <c r="B248" s="655"/>
      <c r="C248" s="655"/>
      <c r="D248" s="15"/>
      <c r="E248" s="658"/>
      <c r="F248" s="676"/>
      <c r="G248" s="469" t="s">
        <v>1841</v>
      </c>
      <c r="H248" s="471">
        <v>60</v>
      </c>
      <c r="I248" s="470"/>
      <c r="J248" s="475"/>
      <c r="K248" s="475">
        <v>60</v>
      </c>
      <c r="L248" s="475"/>
      <c r="M248" s="475"/>
      <c r="N248" s="475"/>
      <c r="O248" s="475"/>
      <c r="P248" s="475"/>
      <c r="Q248" s="475"/>
      <c r="R248" s="475"/>
      <c r="S248" s="475"/>
      <c r="T248" s="475"/>
      <c r="U248" s="475"/>
      <c r="V248" s="475"/>
      <c r="W248" s="475"/>
      <c r="X248" s="475"/>
      <c r="Y248" s="475"/>
      <c r="Z248" s="476"/>
      <c r="AA248" s="475"/>
      <c r="AB248" s="475"/>
      <c r="AC248" s="475"/>
      <c r="AD248" s="475"/>
      <c r="AE248" s="477"/>
      <c r="AF248" s="661"/>
    </row>
    <row r="249" spans="1:32" s="27" customFormat="1" ht="30" customHeight="1">
      <c r="A249" s="5"/>
      <c r="B249" s="656"/>
      <c r="C249" s="656"/>
      <c r="D249" s="15"/>
      <c r="E249" s="659"/>
      <c r="F249" s="677"/>
      <c r="G249" s="487" t="s">
        <v>235</v>
      </c>
      <c r="H249" s="488">
        <f t="shared" si="7"/>
        <v>50</v>
      </c>
      <c r="I249" s="488"/>
      <c r="J249" s="489"/>
      <c r="K249" s="488">
        <v>50</v>
      </c>
      <c r="L249" s="490"/>
      <c r="M249" s="490"/>
      <c r="N249" s="490"/>
      <c r="O249" s="490"/>
      <c r="P249" s="490"/>
      <c r="Q249" s="490"/>
      <c r="R249" s="490"/>
      <c r="S249" s="490"/>
      <c r="T249" s="490"/>
      <c r="U249" s="490"/>
      <c r="V249" s="490"/>
      <c r="W249" s="490"/>
      <c r="X249" s="490"/>
      <c r="Y249" s="490"/>
      <c r="Z249" s="490"/>
      <c r="AA249" s="490"/>
      <c r="AB249" s="490"/>
      <c r="AC249" s="490"/>
      <c r="AD249" s="490"/>
      <c r="AE249" s="323"/>
      <c r="AF249" s="662"/>
    </row>
    <row r="250" spans="1:32" s="27" customFormat="1" ht="30" customHeight="1">
      <c r="A250" s="5" t="s">
        <v>45</v>
      </c>
      <c r="B250" s="654">
        <f>IF(D250="","",SUBTOTAL(3,$D$7:D250))</f>
        <v>61</v>
      </c>
      <c r="C250" s="654" t="str">
        <f>A250&amp;"."&amp;B250</f>
        <v>N04.61</v>
      </c>
      <c r="D250" s="15" t="s">
        <v>376</v>
      </c>
      <c r="E250" s="657" t="s">
        <v>49</v>
      </c>
      <c r="F250" s="675" t="s">
        <v>114</v>
      </c>
      <c r="G250" s="15" t="s">
        <v>220</v>
      </c>
      <c r="H250" s="455">
        <f t="shared" si="7"/>
        <v>60</v>
      </c>
      <c r="I250" s="455"/>
      <c r="J250" s="453"/>
      <c r="K250" s="455"/>
      <c r="L250" s="452"/>
      <c r="M250" s="452"/>
      <c r="N250" s="452"/>
      <c r="O250" s="452">
        <v>60</v>
      </c>
      <c r="P250" s="452"/>
      <c r="Q250" s="452"/>
      <c r="R250" s="452"/>
      <c r="S250" s="452"/>
      <c r="T250" s="452"/>
      <c r="U250" s="452"/>
      <c r="V250" s="452"/>
      <c r="W250" s="452"/>
      <c r="X250" s="452"/>
      <c r="Y250" s="452"/>
      <c r="Z250" s="452"/>
      <c r="AA250" s="452"/>
      <c r="AB250" s="452"/>
      <c r="AC250" s="452"/>
      <c r="AD250" s="452"/>
      <c r="AE250" s="5"/>
      <c r="AF250" s="660" t="s">
        <v>1891</v>
      </c>
    </row>
    <row r="251" spans="1:32" s="27" customFormat="1" ht="30" customHeight="1">
      <c r="A251" s="5"/>
      <c r="B251" s="655"/>
      <c r="C251" s="655"/>
      <c r="D251" s="15"/>
      <c r="E251" s="658"/>
      <c r="F251" s="676"/>
      <c r="G251" s="15" t="s">
        <v>221</v>
      </c>
      <c r="H251" s="455">
        <f t="shared" si="7"/>
        <v>1</v>
      </c>
      <c r="I251" s="455"/>
      <c r="J251" s="453"/>
      <c r="K251" s="453"/>
      <c r="L251" s="453"/>
      <c r="M251" s="453"/>
      <c r="N251" s="453"/>
      <c r="O251" s="453">
        <v>1</v>
      </c>
      <c r="P251" s="453"/>
      <c r="Q251" s="453"/>
      <c r="R251" s="453"/>
      <c r="S251" s="453"/>
      <c r="T251" s="453"/>
      <c r="U251" s="453"/>
      <c r="V251" s="453"/>
      <c r="W251" s="453"/>
      <c r="X251" s="453"/>
      <c r="Y251" s="453"/>
      <c r="Z251" s="452"/>
      <c r="AA251" s="453"/>
      <c r="AB251" s="453"/>
      <c r="AC251" s="453"/>
      <c r="AD251" s="453"/>
      <c r="AE251" s="5"/>
      <c r="AF251" s="661"/>
    </row>
    <row r="252" spans="1:32" s="27" customFormat="1" ht="30" customHeight="1">
      <c r="A252" s="5"/>
      <c r="B252" s="655"/>
      <c r="C252" s="655"/>
      <c r="D252" s="15"/>
      <c r="E252" s="658"/>
      <c r="F252" s="676"/>
      <c r="G252" s="475" t="s">
        <v>1841</v>
      </c>
      <c r="H252" s="475" t="s">
        <v>1843</v>
      </c>
      <c r="I252" s="475"/>
      <c r="J252" s="475"/>
      <c r="K252" s="475"/>
      <c r="L252" s="475"/>
      <c r="M252" s="475"/>
      <c r="N252" s="475"/>
      <c r="O252" s="475"/>
      <c r="P252" s="475"/>
      <c r="Q252" s="475"/>
      <c r="R252" s="475"/>
      <c r="S252" s="475"/>
      <c r="T252" s="475"/>
      <c r="U252" s="475"/>
      <c r="V252" s="475"/>
      <c r="W252" s="475"/>
      <c r="X252" s="475"/>
      <c r="Y252" s="475"/>
      <c r="Z252" s="476"/>
      <c r="AA252" s="475"/>
      <c r="AB252" s="475"/>
      <c r="AC252" s="475"/>
      <c r="AD252" s="475"/>
      <c r="AE252" s="477"/>
      <c r="AF252" s="661"/>
    </row>
    <row r="253" spans="1:32" s="27" customFormat="1" ht="30" customHeight="1">
      <c r="A253" s="5"/>
      <c r="B253" s="656"/>
      <c r="C253" s="656"/>
      <c r="D253" s="15"/>
      <c r="E253" s="659"/>
      <c r="F253" s="677"/>
      <c r="G253" s="490" t="s">
        <v>235</v>
      </c>
      <c r="H253" s="490">
        <f t="shared" si="7"/>
        <v>10</v>
      </c>
      <c r="I253" s="490"/>
      <c r="J253" s="490"/>
      <c r="K253" s="490"/>
      <c r="L253" s="490"/>
      <c r="M253" s="490"/>
      <c r="N253" s="490"/>
      <c r="O253" s="490">
        <v>10</v>
      </c>
      <c r="P253" s="490"/>
      <c r="Q253" s="490"/>
      <c r="R253" s="490"/>
      <c r="S253" s="490"/>
      <c r="T253" s="490"/>
      <c r="U253" s="490"/>
      <c r="V253" s="490"/>
      <c r="W253" s="490"/>
      <c r="X253" s="490"/>
      <c r="Y253" s="490"/>
      <c r="Z253" s="490"/>
      <c r="AA253" s="490"/>
      <c r="AB253" s="490"/>
      <c r="AC253" s="490"/>
      <c r="AD253" s="490"/>
      <c r="AE253" s="323"/>
      <c r="AF253" s="662"/>
    </row>
    <row r="254" spans="1:32" s="27" customFormat="1" ht="30" customHeight="1">
      <c r="A254" s="5" t="s">
        <v>45</v>
      </c>
      <c r="B254" s="654">
        <f>IF(D254="","",SUBTOTAL(3,$D$7:D254))</f>
        <v>62</v>
      </c>
      <c r="C254" s="654" t="str">
        <f>A254&amp;"."&amp;B254</f>
        <v>N04.62</v>
      </c>
      <c r="D254" s="15" t="s">
        <v>375</v>
      </c>
      <c r="E254" s="657" t="s">
        <v>50</v>
      </c>
      <c r="F254" s="675" t="s">
        <v>114</v>
      </c>
      <c r="G254" s="15" t="s">
        <v>220</v>
      </c>
      <c r="H254" s="455">
        <f t="shared" si="7"/>
        <v>396</v>
      </c>
      <c r="I254" s="455"/>
      <c r="J254" s="453"/>
      <c r="K254" s="455">
        <v>240</v>
      </c>
      <c r="L254" s="452"/>
      <c r="M254" s="452">
        <v>36</v>
      </c>
      <c r="N254" s="452"/>
      <c r="O254" s="452">
        <v>120</v>
      </c>
      <c r="P254" s="452"/>
      <c r="Q254" s="452"/>
      <c r="R254" s="452"/>
      <c r="S254" s="452"/>
      <c r="T254" s="452"/>
      <c r="U254" s="452"/>
      <c r="V254" s="452"/>
      <c r="W254" s="452"/>
      <c r="X254" s="452"/>
      <c r="Y254" s="452"/>
      <c r="Z254" s="452"/>
      <c r="AA254" s="452"/>
      <c r="AB254" s="452"/>
      <c r="AC254" s="452"/>
      <c r="AD254" s="452"/>
      <c r="AE254" s="5"/>
      <c r="AF254" s="660" t="s">
        <v>1892</v>
      </c>
    </row>
    <row r="255" spans="1:32" s="27" customFormat="1" ht="30" customHeight="1">
      <c r="A255" s="5"/>
      <c r="B255" s="655"/>
      <c r="C255" s="655"/>
      <c r="D255" s="15"/>
      <c r="E255" s="658"/>
      <c r="F255" s="676"/>
      <c r="G255" s="15" t="s">
        <v>221</v>
      </c>
      <c r="H255" s="455">
        <f t="shared" si="7"/>
        <v>91</v>
      </c>
      <c r="I255" s="455"/>
      <c r="J255" s="453"/>
      <c r="K255" s="453">
        <v>45</v>
      </c>
      <c r="L255" s="453"/>
      <c r="M255" s="453">
        <v>11</v>
      </c>
      <c r="N255" s="453"/>
      <c r="O255" s="453">
        <v>35</v>
      </c>
      <c r="P255" s="453"/>
      <c r="Q255" s="453"/>
      <c r="R255" s="453"/>
      <c r="S255" s="453"/>
      <c r="T255" s="453"/>
      <c r="U255" s="453"/>
      <c r="V255" s="453"/>
      <c r="W255" s="453"/>
      <c r="X255" s="453"/>
      <c r="Y255" s="453"/>
      <c r="Z255" s="452"/>
      <c r="AA255" s="453"/>
      <c r="AB255" s="453"/>
      <c r="AC255" s="453"/>
      <c r="AD255" s="453"/>
      <c r="AE255" s="5"/>
      <c r="AF255" s="661"/>
    </row>
    <row r="256" spans="1:32" s="27" customFormat="1" ht="30" customHeight="1">
      <c r="A256" s="5"/>
      <c r="B256" s="655"/>
      <c r="C256" s="655"/>
      <c r="D256" s="15"/>
      <c r="E256" s="658"/>
      <c r="F256" s="676"/>
      <c r="G256" s="475" t="s">
        <v>1841</v>
      </c>
      <c r="H256" s="475" t="s">
        <v>1843</v>
      </c>
      <c r="I256" s="475"/>
      <c r="J256" s="475"/>
      <c r="K256" s="475"/>
      <c r="L256" s="475"/>
      <c r="M256" s="475"/>
      <c r="N256" s="475"/>
      <c r="O256" s="475"/>
      <c r="P256" s="475"/>
      <c r="Q256" s="475"/>
      <c r="R256" s="475"/>
      <c r="S256" s="475"/>
      <c r="T256" s="475"/>
      <c r="U256" s="475"/>
      <c r="V256" s="475"/>
      <c r="W256" s="475"/>
      <c r="X256" s="475"/>
      <c r="Y256" s="475"/>
      <c r="Z256" s="476"/>
      <c r="AA256" s="475"/>
      <c r="AB256" s="475"/>
      <c r="AC256" s="475"/>
      <c r="AD256" s="475"/>
      <c r="AE256" s="477"/>
      <c r="AF256" s="661"/>
    </row>
    <row r="257" spans="1:32" s="27" customFormat="1" ht="30" customHeight="1">
      <c r="A257" s="5"/>
      <c r="B257" s="656"/>
      <c r="C257" s="656"/>
      <c r="D257" s="15"/>
      <c r="E257" s="659"/>
      <c r="F257" s="677"/>
      <c r="G257" s="490" t="s">
        <v>235</v>
      </c>
      <c r="H257" s="490">
        <f t="shared" si="7"/>
        <v>149</v>
      </c>
      <c r="I257" s="490"/>
      <c r="J257" s="490"/>
      <c r="K257" s="490">
        <v>80</v>
      </c>
      <c r="L257" s="490"/>
      <c r="M257" s="490">
        <v>9</v>
      </c>
      <c r="N257" s="490"/>
      <c r="O257" s="490">
        <v>60</v>
      </c>
      <c r="P257" s="490"/>
      <c r="Q257" s="490"/>
      <c r="R257" s="490"/>
      <c r="S257" s="490"/>
      <c r="T257" s="490"/>
      <c r="U257" s="490"/>
      <c r="V257" s="490"/>
      <c r="W257" s="490"/>
      <c r="X257" s="490"/>
      <c r="Y257" s="490"/>
      <c r="Z257" s="490"/>
      <c r="AA257" s="490"/>
      <c r="AB257" s="490"/>
      <c r="AC257" s="490"/>
      <c r="AD257" s="490"/>
      <c r="AE257" s="323"/>
      <c r="AF257" s="662"/>
    </row>
    <row r="258" spans="1:32" s="46" customFormat="1" ht="30" customHeight="1">
      <c r="A258" s="45" t="s">
        <v>45</v>
      </c>
      <c r="B258" s="663">
        <f>IF(D258="","",SUBTOTAL(3,$D$7:D258))</f>
        <v>63</v>
      </c>
      <c r="C258" s="663" t="str">
        <f>A258&amp;"."&amp;B258</f>
        <v>N04.63</v>
      </c>
      <c r="D258" s="44" t="s">
        <v>377</v>
      </c>
      <c r="E258" s="666" t="s">
        <v>51</v>
      </c>
      <c r="F258" s="678" t="s">
        <v>3</v>
      </c>
      <c r="G258" s="44" t="s">
        <v>220</v>
      </c>
      <c r="H258" s="460">
        <f t="shared" si="7"/>
        <v>70</v>
      </c>
      <c r="I258" s="460"/>
      <c r="J258" s="451"/>
      <c r="K258" s="460"/>
      <c r="L258" s="456"/>
      <c r="M258" s="456"/>
      <c r="N258" s="456"/>
      <c r="O258" s="456">
        <v>60</v>
      </c>
      <c r="P258" s="456">
        <v>10</v>
      </c>
      <c r="Q258" s="456"/>
      <c r="R258" s="456"/>
      <c r="S258" s="456"/>
      <c r="T258" s="456"/>
      <c r="U258" s="456"/>
      <c r="V258" s="456"/>
      <c r="W258" s="456"/>
      <c r="X258" s="456"/>
      <c r="Y258" s="456"/>
      <c r="Z258" s="456"/>
      <c r="AA258" s="456"/>
      <c r="AB258" s="456"/>
      <c r="AC258" s="456"/>
      <c r="AD258" s="456"/>
      <c r="AE258" s="45"/>
      <c r="AF258" s="669" t="s">
        <v>1893</v>
      </c>
    </row>
    <row r="259" spans="1:32" s="46" customFormat="1" ht="30" customHeight="1">
      <c r="A259" s="45"/>
      <c r="B259" s="664"/>
      <c r="C259" s="664"/>
      <c r="D259" s="44"/>
      <c r="E259" s="667"/>
      <c r="F259" s="679"/>
      <c r="G259" s="467" t="s">
        <v>221</v>
      </c>
      <c r="H259" s="468">
        <f t="shared" si="7"/>
        <v>43</v>
      </c>
      <c r="I259" s="460"/>
      <c r="J259" s="451"/>
      <c r="K259" s="451"/>
      <c r="L259" s="451"/>
      <c r="M259" s="451"/>
      <c r="N259" s="451"/>
      <c r="O259" s="451">
        <v>31</v>
      </c>
      <c r="P259" s="451">
        <v>12</v>
      </c>
      <c r="Q259" s="451"/>
      <c r="R259" s="451"/>
      <c r="S259" s="451"/>
      <c r="T259" s="451"/>
      <c r="U259" s="451"/>
      <c r="V259" s="451"/>
      <c r="W259" s="451"/>
      <c r="X259" s="451"/>
      <c r="Y259" s="451"/>
      <c r="Z259" s="456"/>
      <c r="AA259" s="451"/>
      <c r="AB259" s="451"/>
      <c r="AC259" s="451"/>
      <c r="AD259" s="451"/>
      <c r="AE259" s="45"/>
      <c r="AF259" s="670"/>
    </row>
    <row r="260" spans="1:32" s="46" customFormat="1" ht="30" customHeight="1">
      <c r="A260" s="45"/>
      <c r="B260" s="664"/>
      <c r="C260" s="664"/>
      <c r="D260" s="44"/>
      <c r="E260" s="667"/>
      <c r="F260" s="679"/>
      <c r="G260" s="472" t="s">
        <v>1841</v>
      </c>
      <c r="H260" s="474" t="s">
        <v>1843</v>
      </c>
      <c r="I260" s="474"/>
      <c r="J260" s="478"/>
      <c r="K260" s="478"/>
      <c r="L260" s="478"/>
      <c r="M260" s="478"/>
      <c r="N260" s="478"/>
      <c r="O260" s="478"/>
      <c r="P260" s="478"/>
      <c r="Q260" s="478"/>
      <c r="R260" s="478"/>
      <c r="S260" s="478"/>
      <c r="T260" s="478"/>
      <c r="U260" s="478"/>
      <c r="V260" s="478"/>
      <c r="W260" s="478"/>
      <c r="X260" s="478"/>
      <c r="Y260" s="478"/>
      <c r="Z260" s="479"/>
      <c r="AA260" s="478"/>
      <c r="AB260" s="478"/>
      <c r="AC260" s="478"/>
      <c r="AD260" s="478"/>
      <c r="AE260" s="480"/>
      <c r="AF260" s="670"/>
    </row>
    <row r="261" spans="1:32" s="46" customFormat="1" ht="30" customHeight="1">
      <c r="A261" s="45"/>
      <c r="B261" s="665"/>
      <c r="C261" s="665"/>
      <c r="D261" s="44"/>
      <c r="E261" s="668"/>
      <c r="F261" s="680"/>
      <c r="G261" s="492" t="s">
        <v>235</v>
      </c>
      <c r="H261" s="493">
        <f t="shared" si="7"/>
        <v>60</v>
      </c>
      <c r="I261" s="493"/>
      <c r="J261" s="494"/>
      <c r="K261" s="493"/>
      <c r="L261" s="495"/>
      <c r="M261" s="495"/>
      <c r="N261" s="495"/>
      <c r="O261" s="495">
        <v>50</v>
      </c>
      <c r="P261" s="495">
        <v>10</v>
      </c>
      <c r="Q261" s="495"/>
      <c r="R261" s="495"/>
      <c r="S261" s="495"/>
      <c r="T261" s="495"/>
      <c r="U261" s="495"/>
      <c r="V261" s="495"/>
      <c r="W261" s="495"/>
      <c r="X261" s="495"/>
      <c r="Y261" s="495"/>
      <c r="Z261" s="495"/>
      <c r="AA261" s="495"/>
      <c r="AB261" s="495"/>
      <c r="AC261" s="495"/>
      <c r="AD261" s="495"/>
      <c r="AE261" s="322"/>
      <c r="AF261" s="671"/>
    </row>
    <row r="262" spans="1:32" s="27" customFormat="1" ht="30" customHeight="1">
      <c r="A262" s="5" t="s">
        <v>45</v>
      </c>
      <c r="B262" s="654">
        <f>IF(D262="","",SUBTOTAL(3,$D$7:D262))</f>
        <v>64</v>
      </c>
      <c r="C262" s="654" t="str">
        <f>A262&amp;"."&amp;B262</f>
        <v>N04.64</v>
      </c>
      <c r="D262" s="15" t="s">
        <v>378</v>
      </c>
      <c r="E262" s="657" t="s">
        <v>52</v>
      </c>
      <c r="F262" s="675" t="s">
        <v>3</v>
      </c>
      <c r="G262" s="15" t="s">
        <v>220</v>
      </c>
      <c r="H262" s="455">
        <f t="shared" si="7"/>
        <v>20</v>
      </c>
      <c r="I262" s="455"/>
      <c r="J262" s="453"/>
      <c r="K262" s="455"/>
      <c r="L262" s="452"/>
      <c r="M262" s="452"/>
      <c r="N262" s="452"/>
      <c r="O262" s="452"/>
      <c r="P262" s="452">
        <v>20</v>
      </c>
      <c r="Q262" s="452"/>
      <c r="R262" s="452"/>
      <c r="S262" s="452"/>
      <c r="T262" s="452"/>
      <c r="U262" s="452"/>
      <c r="V262" s="452"/>
      <c r="W262" s="452"/>
      <c r="X262" s="452"/>
      <c r="Y262" s="452"/>
      <c r="Z262" s="452"/>
      <c r="AA262" s="452"/>
      <c r="AB262" s="452"/>
      <c r="AC262" s="452"/>
      <c r="AD262" s="452"/>
      <c r="AE262" s="5"/>
      <c r="AF262" s="669" t="s">
        <v>1894</v>
      </c>
    </row>
    <row r="263" spans="1:32" s="27" customFormat="1" ht="30" customHeight="1">
      <c r="A263" s="5"/>
      <c r="B263" s="655"/>
      <c r="C263" s="655"/>
      <c r="D263" s="15"/>
      <c r="E263" s="658"/>
      <c r="F263" s="676"/>
      <c r="G263" s="465" t="s">
        <v>221</v>
      </c>
      <c r="H263" s="466">
        <f t="shared" si="7"/>
        <v>0</v>
      </c>
      <c r="I263" s="455"/>
      <c r="J263" s="453"/>
      <c r="K263" s="453"/>
      <c r="L263" s="453"/>
      <c r="M263" s="453"/>
      <c r="N263" s="453"/>
      <c r="O263" s="453"/>
      <c r="P263" s="453"/>
      <c r="Q263" s="453"/>
      <c r="R263" s="453"/>
      <c r="S263" s="453"/>
      <c r="T263" s="453"/>
      <c r="U263" s="453"/>
      <c r="V263" s="453"/>
      <c r="W263" s="453"/>
      <c r="X263" s="453"/>
      <c r="Y263" s="453"/>
      <c r="Z263" s="452"/>
      <c r="AA263" s="453"/>
      <c r="AB263" s="453"/>
      <c r="AC263" s="453"/>
      <c r="AD263" s="453"/>
      <c r="AE263" s="5"/>
      <c r="AF263" s="670"/>
    </row>
    <row r="264" spans="1:32" s="27" customFormat="1" ht="30" customHeight="1">
      <c r="A264" s="5"/>
      <c r="B264" s="655"/>
      <c r="C264" s="655"/>
      <c r="D264" s="15"/>
      <c r="E264" s="658"/>
      <c r="F264" s="676"/>
      <c r="G264" s="469" t="s">
        <v>1841</v>
      </c>
      <c r="H264" s="471">
        <v>30</v>
      </c>
      <c r="I264" s="470"/>
      <c r="J264" s="475"/>
      <c r="K264" s="475"/>
      <c r="L264" s="475"/>
      <c r="M264" s="475"/>
      <c r="N264" s="475"/>
      <c r="O264" s="475">
        <v>10</v>
      </c>
      <c r="P264" s="475">
        <v>20</v>
      </c>
      <c r="Q264" s="475"/>
      <c r="R264" s="475"/>
      <c r="S264" s="475"/>
      <c r="T264" s="475"/>
      <c r="U264" s="475"/>
      <c r="V264" s="475"/>
      <c r="W264" s="475"/>
      <c r="X264" s="475"/>
      <c r="Y264" s="475"/>
      <c r="Z264" s="476"/>
      <c r="AA264" s="475"/>
      <c r="AB264" s="475"/>
      <c r="AC264" s="475"/>
      <c r="AD264" s="475"/>
      <c r="AE264" s="477"/>
      <c r="AF264" s="670"/>
    </row>
    <row r="265" spans="1:32" s="27" customFormat="1" ht="30" customHeight="1">
      <c r="A265" s="5"/>
      <c r="B265" s="656"/>
      <c r="C265" s="656"/>
      <c r="D265" s="15"/>
      <c r="E265" s="659"/>
      <c r="F265" s="677"/>
      <c r="G265" s="487" t="s">
        <v>235</v>
      </c>
      <c r="H265" s="488">
        <f t="shared" si="7"/>
        <v>20</v>
      </c>
      <c r="I265" s="488"/>
      <c r="J265" s="489"/>
      <c r="K265" s="488"/>
      <c r="L265" s="490"/>
      <c r="M265" s="490"/>
      <c r="N265" s="490"/>
      <c r="O265" s="490"/>
      <c r="P265" s="490">
        <v>20</v>
      </c>
      <c r="Q265" s="490"/>
      <c r="R265" s="490"/>
      <c r="S265" s="490"/>
      <c r="T265" s="490"/>
      <c r="U265" s="490"/>
      <c r="V265" s="490"/>
      <c r="W265" s="490"/>
      <c r="X265" s="490"/>
      <c r="Y265" s="490"/>
      <c r="Z265" s="490"/>
      <c r="AA265" s="490"/>
      <c r="AB265" s="490"/>
      <c r="AC265" s="490"/>
      <c r="AD265" s="490"/>
      <c r="AE265" s="323"/>
      <c r="AF265" s="671"/>
    </row>
    <row r="266" spans="1:32" s="27" customFormat="1" ht="30" customHeight="1">
      <c r="A266" s="5" t="s">
        <v>45</v>
      </c>
      <c r="B266" s="654">
        <f>IF(D266="","",SUBTOTAL(3,$D$7:D266))</f>
        <v>65</v>
      </c>
      <c r="C266" s="654" t="str">
        <f>A266&amp;"."&amp;B266</f>
        <v>N04.65</v>
      </c>
      <c r="D266" s="15" t="s">
        <v>379</v>
      </c>
      <c r="E266" s="657" t="s">
        <v>53</v>
      </c>
      <c r="F266" s="675" t="s">
        <v>3</v>
      </c>
      <c r="G266" s="15" t="s">
        <v>220</v>
      </c>
      <c r="H266" s="455">
        <f t="shared" ref="H266:H349" si="8">SUM(I266:AD266)</f>
        <v>582</v>
      </c>
      <c r="I266" s="455"/>
      <c r="J266" s="453">
        <v>72</v>
      </c>
      <c r="K266" s="455">
        <v>360</v>
      </c>
      <c r="L266" s="452"/>
      <c r="M266" s="452"/>
      <c r="N266" s="452"/>
      <c r="O266" s="452">
        <v>120</v>
      </c>
      <c r="P266" s="452">
        <v>30</v>
      </c>
      <c r="Q266" s="452"/>
      <c r="R266" s="452"/>
      <c r="S266" s="452"/>
      <c r="T266" s="452"/>
      <c r="U266" s="452"/>
      <c r="V266" s="452"/>
      <c r="W266" s="452"/>
      <c r="X266" s="452"/>
      <c r="Y266" s="452"/>
      <c r="Z266" s="452"/>
      <c r="AA266" s="452"/>
      <c r="AB266" s="452"/>
      <c r="AC266" s="452"/>
      <c r="AD266" s="452"/>
      <c r="AE266" s="5"/>
      <c r="AF266" s="669" t="s">
        <v>1895</v>
      </c>
    </row>
    <row r="267" spans="1:32" s="27" customFormat="1" ht="30" customHeight="1">
      <c r="A267" s="5"/>
      <c r="B267" s="655"/>
      <c r="C267" s="655"/>
      <c r="D267" s="15"/>
      <c r="E267" s="658"/>
      <c r="F267" s="676"/>
      <c r="G267" s="465" t="s">
        <v>221</v>
      </c>
      <c r="H267" s="466">
        <f t="shared" si="8"/>
        <v>334</v>
      </c>
      <c r="I267" s="455"/>
      <c r="J267" s="453">
        <v>66</v>
      </c>
      <c r="K267" s="453">
        <v>129</v>
      </c>
      <c r="L267" s="453"/>
      <c r="M267" s="453"/>
      <c r="N267" s="453"/>
      <c r="O267" s="453">
        <v>124</v>
      </c>
      <c r="P267" s="453">
        <v>14</v>
      </c>
      <c r="Q267" s="453"/>
      <c r="R267" s="453"/>
      <c r="S267" s="453"/>
      <c r="T267" s="453"/>
      <c r="U267" s="453"/>
      <c r="V267" s="453"/>
      <c r="W267" s="453"/>
      <c r="X267" s="453">
        <v>1</v>
      </c>
      <c r="Y267" s="453"/>
      <c r="Z267" s="452"/>
      <c r="AA267" s="453"/>
      <c r="AB267" s="453"/>
      <c r="AC267" s="453"/>
      <c r="AD267" s="453"/>
      <c r="AE267" s="5"/>
      <c r="AF267" s="670"/>
    </row>
    <row r="268" spans="1:32" s="27" customFormat="1" ht="30" customHeight="1">
      <c r="A268" s="5"/>
      <c r="B268" s="655"/>
      <c r="C268" s="655"/>
      <c r="D268" s="15"/>
      <c r="E268" s="658"/>
      <c r="F268" s="676"/>
      <c r="G268" s="469" t="s">
        <v>1841</v>
      </c>
      <c r="H268" s="471">
        <v>380</v>
      </c>
      <c r="I268" s="470"/>
      <c r="J268" s="470">
        <v>72</v>
      </c>
      <c r="K268" s="475">
        <v>240</v>
      </c>
      <c r="L268" s="475"/>
      <c r="M268" s="475"/>
      <c r="N268" s="475"/>
      <c r="O268" s="475">
        <v>60</v>
      </c>
      <c r="P268" s="475">
        <v>20</v>
      </c>
      <c r="Q268" s="475"/>
      <c r="R268" s="475"/>
      <c r="S268" s="475"/>
      <c r="T268" s="475"/>
      <c r="U268" s="475"/>
      <c r="V268" s="475"/>
      <c r="W268" s="475"/>
      <c r="X268" s="475"/>
      <c r="Y268" s="475"/>
      <c r="Z268" s="476"/>
      <c r="AA268" s="475"/>
      <c r="AB268" s="475"/>
      <c r="AC268" s="475"/>
      <c r="AD268" s="475"/>
      <c r="AE268" s="477"/>
      <c r="AF268" s="670"/>
    </row>
    <row r="269" spans="1:32" s="27" customFormat="1" ht="30" customHeight="1">
      <c r="A269" s="5"/>
      <c r="B269" s="656"/>
      <c r="C269" s="656"/>
      <c r="D269" s="15"/>
      <c r="E269" s="659"/>
      <c r="F269" s="677"/>
      <c r="G269" s="487" t="s">
        <v>235</v>
      </c>
      <c r="H269" s="488">
        <f t="shared" si="8"/>
        <v>463</v>
      </c>
      <c r="I269" s="488"/>
      <c r="J269" s="488">
        <v>72</v>
      </c>
      <c r="K269" s="489">
        <v>250</v>
      </c>
      <c r="L269" s="489"/>
      <c r="M269" s="489"/>
      <c r="N269" s="489"/>
      <c r="O269" s="489">
        <v>120</v>
      </c>
      <c r="P269" s="489">
        <f>P267*1.5</f>
        <v>21</v>
      </c>
      <c r="Q269" s="489"/>
      <c r="R269" s="490"/>
      <c r="S269" s="490"/>
      <c r="T269" s="490"/>
      <c r="U269" s="490"/>
      <c r="V269" s="490"/>
      <c r="W269" s="490"/>
      <c r="X269" s="490"/>
      <c r="Y269" s="490"/>
      <c r="Z269" s="490"/>
      <c r="AA269" s="490"/>
      <c r="AB269" s="490"/>
      <c r="AC269" s="490"/>
      <c r="AD269" s="490"/>
      <c r="AE269" s="323"/>
      <c r="AF269" s="671"/>
    </row>
    <row r="270" spans="1:32" s="27" customFormat="1" ht="30" customHeight="1">
      <c r="A270" s="5" t="s">
        <v>45</v>
      </c>
      <c r="B270" s="654">
        <f>IF(D270="","",SUBTOTAL(3,$D$7:D270))</f>
        <v>66</v>
      </c>
      <c r="C270" s="654" t="str">
        <f>A270&amp;"."&amp;B270</f>
        <v>N04.66</v>
      </c>
      <c r="D270" s="15" t="s">
        <v>380</v>
      </c>
      <c r="E270" s="657" t="s">
        <v>54</v>
      </c>
      <c r="F270" s="675" t="s">
        <v>3</v>
      </c>
      <c r="G270" s="15" t="s">
        <v>220</v>
      </c>
      <c r="H270" s="455">
        <f t="shared" si="8"/>
        <v>582</v>
      </c>
      <c r="I270" s="455"/>
      <c r="J270" s="453">
        <v>72</v>
      </c>
      <c r="K270" s="455">
        <v>360</v>
      </c>
      <c r="L270" s="452"/>
      <c r="M270" s="452"/>
      <c r="N270" s="452"/>
      <c r="O270" s="452">
        <v>120</v>
      </c>
      <c r="P270" s="452">
        <v>30</v>
      </c>
      <c r="Q270" s="452"/>
      <c r="R270" s="452"/>
      <c r="S270" s="452"/>
      <c r="T270" s="452"/>
      <c r="U270" s="452"/>
      <c r="V270" s="452"/>
      <c r="W270" s="452"/>
      <c r="X270" s="452"/>
      <c r="Y270" s="452"/>
      <c r="Z270" s="452"/>
      <c r="AA270" s="452"/>
      <c r="AB270" s="452"/>
      <c r="AC270" s="452"/>
      <c r="AD270" s="452"/>
      <c r="AE270" s="5"/>
      <c r="AF270" s="669" t="s">
        <v>1895</v>
      </c>
    </row>
    <row r="271" spans="1:32" s="27" customFormat="1" ht="30" customHeight="1">
      <c r="A271" s="5"/>
      <c r="B271" s="655"/>
      <c r="C271" s="655"/>
      <c r="D271" s="15"/>
      <c r="E271" s="658"/>
      <c r="F271" s="676"/>
      <c r="G271" s="465" t="s">
        <v>221</v>
      </c>
      <c r="H271" s="466">
        <f t="shared" si="8"/>
        <v>336</v>
      </c>
      <c r="I271" s="455"/>
      <c r="J271" s="453">
        <v>66</v>
      </c>
      <c r="K271" s="453">
        <v>138</v>
      </c>
      <c r="L271" s="453"/>
      <c r="M271" s="453"/>
      <c r="N271" s="453"/>
      <c r="O271" s="453">
        <v>118</v>
      </c>
      <c r="P271" s="453">
        <v>14</v>
      </c>
      <c r="Q271" s="453"/>
      <c r="R271" s="453"/>
      <c r="S271" s="453"/>
      <c r="T271" s="453"/>
      <c r="U271" s="453"/>
      <c r="V271" s="453"/>
      <c r="W271" s="453"/>
      <c r="X271" s="453"/>
      <c r="Y271" s="453"/>
      <c r="Z271" s="452"/>
      <c r="AA271" s="453"/>
      <c r="AB271" s="453"/>
      <c r="AC271" s="453"/>
      <c r="AD271" s="453"/>
      <c r="AE271" s="5"/>
      <c r="AF271" s="670"/>
    </row>
    <row r="272" spans="1:32" s="27" customFormat="1" ht="30" customHeight="1">
      <c r="A272" s="5"/>
      <c r="B272" s="655"/>
      <c r="C272" s="655"/>
      <c r="D272" s="15"/>
      <c r="E272" s="658"/>
      <c r="F272" s="676"/>
      <c r="G272" s="469" t="s">
        <v>1841</v>
      </c>
      <c r="H272" s="471">
        <v>440</v>
      </c>
      <c r="I272" s="470"/>
      <c r="J272" s="470">
        <v>80</v>
      </c>
      <c r="K272" s="475">
        <v>240</v>
      </c>
      <c r="L272" s="475"/>
      <c r="M272" s="475"/>
      <c r="N272" s="475"/>
      <c r="O272" s="475">
        <v>100</v>
      </c>
      <c r="P272" s="475">
        <v>20</v>
      </c>
      <c r="Q272" s="475"/>
      <c r="R272" s="475"/>
      <c r="S272" s="475"/>
      <c r="T272" s="475"/>
      <c r="U272" s="475"/>
      <c r="V272" s="475"/>
      <c r="W272" s="475"/>
      <c r="X272" s="475"/>
      <c r="Y272" s="475"/>
      <c r="Z272" s="476"/>
      <c r="AA272" s="475"/>
      <c r="AB272" s="475"/>
      <c r="AC272" s="475"/>
      <c r="AD272" s="475"/>
      <c r="AE272" s="477"/>
      <c r="AF272" s="670"/>
    </row>
    <row r="273" spans="1:32" s="27" customFormat="1" ht="30" customHeight="1">
      <c r="A273" s="5"/>
      <c r="B273" s="656"/>
      <c r="C273" s="656"/>
      <c r="D273" s="15"/>
      <c r="E273" s="659"/>
      <c r="F273" s="677"/>
      <c r="G273" s="487" t="s">
        <v>235</v>
      </c>
      <c r="H273" s="488">
        <f t="shared" si="8"/>
        <v>463</v>
      </c>
      <c r="I273" s="488"/>
      <c r="J273" s="488">
        <v>72</v>
      </c>
      <c r="K273" s="489">
        <v>250</v>
      </c>
      <c r="L273" s="489"/>
      <c r="M273" s="489"/>
      <c r="N273" s="489"/>
      <c r="O273" s="489">
        <v>120</v>
      </c>
      <c r="P273" s="489">
        <f t="shared" ref="P273" si="9">P271*1.5</f>
        <v>21</v>
      </c>
      <c r="Q273" s="490"/>
      <c r="R273" s="490"/>
      <c r="S273" s="490"/>
      <c r="T273" s="490"/>
      <c r="U273" s="490"/>
      <c r="V273" s="490"/>
      <c r="W273" s="490"/>
      <c r="X273" s="490"/>
      <c r="Y273" s="490"/>
      <c r="Z273" s="490"/>
      <c r="AA273" s="490"/>
      <c r="AB273" s="490"/>
      <c r="AC273" s="490"/>
      <c r="AD273" s="490"/>
      <c r="AE273" s="323"/>
      <c r="AF273" s="671"/>
    </row>
    <row r="274" spans="1:32" s="27" customFormat="1" ht="30" customHeight="1">
      <c r="A274" s="5" t="s">
        <v>45</v>
      </c>
      <c r="B274" s="654">
        <f>IF(D274="","",SUBTOTAL(3,$D$7:D274))</f>
        <v>67</v>
      </c>
      <c r="C274" s="654" t="str">
        <f>A274&amp;"."&amp;B274</f>
        <v>N04.67</v>
      </c>
      <c r="D274" s="15" t="s">
        <v>381</v>
      </c>
      <c r="E274" s="657" t="s">
        <v>55</v>
      </c>
      <c r="F274" s="675" t="s">
        <v>3</v>
      </c>
      <c r="G274" s="15" t="s">
        <v>220</v>
      </c>
      <c r="H274" s="455">
        <f t="shared" si="8"/>
        <v>60</v>
      </c>
      <c r="I274" s="455"/>
      <c r="J274" s="453"/>
      <c r="K274" s="455"/>
      <c r="L274" s="452"/>
      <c r="M274" s="452"/>
      <c r="N274" s="452"/>
      <c r="O274" s="452">
        <v>60</v>
      </c>
      <c r="P274" s="452"/>
      <c r="Q274" s="452"/>
      <c r="R274" s="452"/>
      <c r="S274" s="452"/>
      <c r="T274" s="452"/>
      <c r="U274" s="452"/>
      <c r="V274" s="452"/>
      <c r="W274" s="452"/>
      <c r="X274" s="452"/>
      <c r="Y274" s="452"/>
      <c r="Z274" s="452"/>
      <c r="AA274" s="452"/>
      <c r="AB274" s="452"/>
      <c r="AC274" s="452"/>
      <c r="AD274" s="452"/>
      <c r="AE274" s="5"/>
      <c r="AF274" s="660" t="s">
        <v>1896</v>
      </c>
    </row>
    <row r="275" spans="1:32" s="27" customFormat="1" ht="30" customHeight="1">
      <c r="A275" s="5"/>
      <c r="B275" s="655"/>
      <c r="C275" s="655"/>
      <c r="D275" s="15"/>
      <c r="E275" s="658"/>
      <c r="F275" s="676"/>
      <c r="G275" s="465" t="s">
        <v>221</v>
      </c>
      <c r="H275" s="466">
        <f t="shared" si="8"/>
        <v>1</v>
      </c>
      <c r="I275" s="455"/>
      <c r="J275" s="453"/>
      <c r="K275" s="453"/>
      <c r="L275" s="453"/>
      <c r="M275" s="453"/>
      <c r="N275" s="453"/>
      <c r="O275" s="453"/>
      <c r="P275" s="453">
        <v>1</v>
      </c>
      <c r="Q275" s="453"/>
      <c r="R275" s="453"/>
      <c r="S275" s="453"/>
      <c r="T275" s="453"/>
      <c r="U275" s="453"/>
      <c r="V275" s="453"/>
      <c r="W275" s="453"/>
      <c r="X275" s="453"/>
      <c r="Y275" s="453"/>
      <c r="Z275" s="452"/>
      <c r="AA275" s="453"/>
      <c r="AB275" s="453"/>
      <c r="AC275" s="453"/>
      <c r="AD275" s="453"/>
      <c r="AE275" s="5"/>
      <c r="AF275" s="661"/>
    </row>
    <row r="276" spans="1:32" s="27" customFormat="1" ht="30" customHeight="1">
      <c r="A276" s="5"/>
      <c r="B276" s="655"/>
      <c r="C276" s="655"/>
      <c r="D276" s="15"/>
      <c r="E276" s="658"/>
      <c r="F276" s="676"/>
      <c r="G276" s="469" t="s">
        <v>1841</v>
      </c>
      <c r="H276" s="471">
        <v>20</v>
      </c>
      <c r="I276" s="470"/>
      <c r="J276" s="475"/>
      <c r="K276" s="475"/>
      <c r="L276" s="475"/>
      <c r="M276" s="475"/>
      <c r="N276" s="475"/>
      <c r="O276" s="475">
        <v>20</v>
      </c>
      <c r="P276" s="475"/>
      <c r="Q276" s="475"/>
      <c r="R276" s="475"/>
      <c r="S276" s="475"/>
      <c r="T276" s="475"/>
      <c r="U276" s="475"/>
      <c r="V276" s="475"/>
      <c r="W276" s="475"/>
      <c r="X276" s="475"/>
      <c r="Y276" s="475"/>
      <c r="Z276" s="476"/>
      <c r="AA276" s="475"/>
      <c r="AB276" s="475"/>
      <c r="AC276" s="475"/>
      <c r="AD276" s="475"/>
      <c r="AE276" s="477"/>
      <c r="AF276" s="661"/>
    </row>
    <row r="277" spans="1:32" s="27" customFormat="1" ht="30" customHeight="1">
      <c r="A277" s="5"/>
      <c r="B277" s="656"/>
      <c r="C277" s="656"/>
      <c r="D277" s="15"/>
      <c r="E277" s="659"/>
      <c r="F277" s="677"/>
      <c r="G277" s="487" t="s">
        <v>235</v>
      </c>
      <c r="H277" s="488">
        <f t="shared" si="8"/>
        <v>20</v>
      </c>
      <c r="I277" s="488"/>
      <c r="J277" s="489"/>
      <c r="K277" s="488"/>
      <c r="L277" s="490"/>
      <c r="M277" s="490"/>
      <c r="N277" s="490"/>
      <c r="O277" s="490">
        <v>20</v>
      </c>
      <c r="P277" s="490"/>
      <c r="Q277" s="490"/>
      <c r="R277" s="490"/>
      <c r="S277" s="490"/>
      <c r="T277" s="490"/>
      <c r="U277" s="490"/>
      <c r="V277" s="490"/>
      <c r="W277" s="490"/>
      <c r="X277" s="490"/>
      <c r="Y277" s="490"/>
      <c r="Z277" s="490"/>
      <c r="AA277" s="490"/>
      <c r="AB277" s="490"/>
      <c r="AC277" s="490"/>
      <c r="AD277" s="490"/>
      <c r="AE277" s="323"/>
      <c r="AF277" s="662"/>
    </row>
    <row r="278" spans="1:32" s="27" customFormat="1" ht="30" customHeight="1">
      <c r="A278" s="5" t="s">
        <v>45</v>
      </c>
      <c r="B278" s="654">
        <f>IF(D278="","",SUBTOTAL(3,$D$7:D278))</f>
        <v>68</v>
      </c>
      <c r="C278" s="654" t="str">
        <f>A278&amp;"."&amp;B278</f>
        <v>N04.68</v>
      </c>
      <c r="D278" s="15" t="s">
        <v>382</v>
      </c>
      <c r="E278" s="657" t="s">
        <v>56</v>
      </c>
      <c r="F278" s="675" t="s">
        <v>3</v>
      </c>
      <c r="G278" s="15" t="s">
        <v>220</v>
      </c>
      <c r="H278" s="455">
        <f t="shared" si="8"/>
        <v>12</v>
      </c>
      <c r="I278" s="455"/>
      <c r="J278" s="453"/>
      <c r="K278" s="455"/>
      <c r="L278" s="452"/>
      <c r="M278" s="452"/>
      <c r="N278" s="452"/>
      <c r="O278" s="452"/>
      <c r="P278" s="452"/>
      <c r="Q278" s="452"/>
      <c r="R278" s="452"/>
      <c r="S278" s="452"/>
      <c r="T278" s="452"/>
      <c r="U278" s="452"/>
      <c r="V278" s="452"/>
      <c r="W278" s="452"/>
      <c r="X278" s="452">
        <v>12</v>
      </c>
      <c r="Y278" s="452"/>
      <c r="Z278" s="452"/>
      <c r="AA278" s="452"/>
      <c r="AB278" s="452"/>
      <c r="AC278" s="452"/>
      <c r="AD278" s="452"/>
      <c r="AE278" s="5"/>
      <c r="AF278" s="660" t="s">
        <v>1897</v>
      </c>
    </row>
    <row r="279" spans="1:32" s="27" customFormat="1" ht="30" customHeight="1">
      <c r="A279" s="5"/>
      <c r="B279" s="655"/>
      <c r="C279" s="655"/>
      <c r="D279" s="15"/>
      <c r="E279" s="658"/>
      <c r="F279" s="676"/>
      <c r="G279" s="465" t="s">
        <v>221</v>
      </c>
      <c r="H279" s="466">
        <f t="shared" si="8"/>
        <v>5</v>
      </c>
      <c r="I279" s="455"/>
      <c r="J279" s="453"/>
      <c r="K279" s="453"/>
      <c r="L279" s="453"/>
      <c r="M279" s="453"/>
      <c r="N279" s="453"/>
      <c r="O279" s="453"/>
      <c r="P279" s="453"/>
      <c r="Q279" s="453"/>
      <c r="R279" s="453"/>
      <c r="S279" s="453"/>
      <c r="T279" s="453"/>
      <c r="U279" s="453"/>
      <c r="V279" s="453"/>
      <c r="W279" s="453"/>
      <c r="X279" s="453">
        <v>5</v>
      </c>
      <c r="Y279" s="453"/>
      <c r="Z279" s="452"/>
      <c r="AA279" s="453"/>
      <c r="AB279" s="453"/>
      <c r="AC279" s="453"/>
      <c r="AD279" s="453"/>
      <c r="AE279" s="5"/>
      <c r="AF279" s="661"/>
    </row>
    <row r="280" spans="1:32" s="27" customFormat="1" ht="30" customHeight="1">
      <c r="A280" s="5"/>
      <c r="B280" s="655"/>
      <c r="C280" s="655"/>
      <c r="D280" s="15"/>
      <c r="E280" s="658"/>
      <c r="F280" s="676"/>
      <c r="G280" s="469" t="s">
        <v>1841</v>
      </c>
      <c r="H280" s="471">
        <v>12</v>
      </c>
      <c r="I280" s="470"/>
      <c r="J280" s="475"/>
      <c r="K280" s="475"/>
      <c r="L280" s="475"/>
      <c r="M280" s="475"/>
      <c r="N280" s="475"/>
      <c r="O280" s="475"/>
      <c r="P280" s="475"/>
      <c r="Q280" s="475"/>
      <c r="R280" s="475"/>
      <c r="S280" s="475"/>
      <c r="T280" s="475"/>
      <c r="U280" s="475"/>
      <c r="V280" s="475"/>
      <c r="W280" s="475"/>
      <c r="X280" s="475">
        <v>12</v>
      </c>
      <c r="Y280" s="475"/>
      <c r="Z280" s="476"/>
      <c r="AA280" s="475"/>
      <c r="AB280" s="475"/>
      <c r="AC280" s="475"/>
      <c r="AD280" s="475"/>
      <c r="AE280" s="477"/>
      <c r="AF280" s="661"/>
    </row>
    <row r="281" spans="1:32" s="27" customFormat="1" ht="30" customHeight="1">
      <c r="A281" s="5"/>
      <c r="B281" s="656"/>
      <c r="C281" s="656"/>
      <c r="D281" s="15"/>
      <c r="E281" s="659"/>
      <c r="F281" s="677"/>
      <c r="G281" s="487" t="s">
        <v>235</v>
      </c>
      <c r="H281" s="488">
        <f t="shared" si="8"/>
        <v>10</v>
      </c>
      <c r="I281" s="488"/>
      <c r="J281" s="489"/>
      <c r="K281" s="488"/>
      <c r="L281" s="490"/>
      <c r="M281" s="490"/>
      <c r="N281" s="490"/>
      <c r="O281" s="490"/>
      <c r="P281" s="490"/>
      <c r="Q281" s="490"/>
      <c r="R281" s="490"/>
      <c r="S281" s="490"/>
      <c r="T281" s="490"/>
      <c r="U281" s="490"/>
      <c r="V281" s="490"/>
      <c r="W281" s="490"/>
      <c r="X281" s="490">
        <v>10</v>
      </c>
      <c r="Y281" s="490"/>
      <c r="Z281" s="490"/>
      <c r="AA281" s="490"/>
      <c r="AB281" s="490"/>
      <c r="AC281" s="490"/>
      <c r="AD281" s="490"/>
      <c r="AE281" s="323"/>
      <c r="AF281" s="662"/>
    </row>
    <row r="282" spans="1:32" s="27" customFormat="1" ht="30" customHeight="1">
      <c r="A282" s="5" t="s">
        <v>45</v>
      </c>
      <c r="B282" s="654">
        <f>IF(D282="","",SUBTOTAL(3,$D$7:D282))</f>
        <v>69</v>
      </c>
      <c r="C282" s="654" t="str">
        <f>A282&amp;"."&amp;B282</f>
        <v>N04.69</v>
      </c>
      <c r="D282" s="15" t="s">
        <v>383</v>
      </c>
      <c r="E282" s="657" t="s">
        <v>57</v>
      </c>
      <c r="F282" s="675" t="s">
        <v>3</v>
      </c>
      <c r="G282" s="15" t="s">
        <v>220</v>
      </c>
      <c r="H282" s="455">
        <f t="shared" si="8"/>
        <v>648</v>
      </c>
      <c r="I282" s="455"/>
      <c r="J282" s="453"/>
      <c r="K282" s="455"/>
      <c r="L282" s="452"/>
      <c r="M282" s="452"/>
      <c r="N282" s="452"/>
      <c r="O282" s="452"/>
      <c r="P282" s="452"/>
      <c r="Q282" s="452"/>
      <c r="R282" s="452"/>
      <c r="S282" s="452"/>
      <c r="T282" s="452"/>
      <c r="U282" s="452"/>
      <c r="V282" s="452"/>
      <c r="W282" s="452"/>
      <c r="X282" s="452">
        <v>648</v>
      </c>
      <c r="Y282" s="452"/>
      <c r="Z282" s="452"/>
      <c r="AA282" s="452"/>
      <c r="AB282" s="452"/>
      <c r="AC282" s="452"/>
      <c r="AD282" s="452"/>
      <c r="AE282" s="5"/>
      <c r="AF282" s="660" t="s">
        <v>1897</v>
      </c>
    </row>
    <row r="283" spans="1:32" s="27" customFormat="1" ht="30" customHeight="1">
      <c r="A283" s="5"/>
      <c r="B283" s="655"/>
      <c r="C283" s="655"/>
      <c r="D283" s="15"/>
      <c r="E283" s="658"/>
      <c r="F283" s="676"/>
      <c r="G283" s="465" t="s">
        <v>221</v>
      </c>
      <c r="H283" s="466">
        <f t="shared" si="8"/>
        <v>425</v>
      </c>
      <c r="I283" s="455"/>
      <c r="J283" s="453"/>
      <c r="K283" s="453"/>
      <c r="L283" s="453"/>
      <c r="M283" s="453"/>
      <c r="N283" s="453"/>
      <c r="O283" s="453"/>
      <c r="P283" s="453"/>
      <c r="Q283" s="453"/>
      <c r="R283" s="453"/>
      <c r="S283" s="453"/>
      <c r="T283" s="453"/>
      <c r="U283" s="453"/>
      <c r="V283" s="453"/>
      <c r="W283" s="453"/>
      <c r="X283" s="453">
        <v>425</v>
      </c>
      <c r="Y283" s="453"/>
      <c r="Z283" s="452"/>
      <c r="AA283" s="453"/>
      <c r="AB283" s="453"/>
      <c r="AC283" s="453"/>
      <c r="AD283" s="453"/>
      <c r="AE283" s="5"/>
      <c r="AF283" s="661"/>
    </row>
    <row r="284" spans="1:32" s="27" customFormat="1" ht="30" customHeight="1">
      <c r="A284" s="5"/>
      <c r="B284" s="655"/>
      <c r="C284" s="655"/>
      <c r="D284" s="15"/>
      <c r="E284" s="658"/>
      <c r="F284" s="676"/>
      <c r="G284" s="469" t="s">
        <v>1841</v>
      </c>
      <c r="H284" s="471">
        <v>600</v>
      </c>
      <c r="I284" s="470"/>
      <c r="J284" s="475"/>
      <c r="K284" s="475"/>
      <c r="L284" s="475"/>
      <c r="M284" s="475"/>
      <c r="N284" s="475"/>
      <c r="O284" s="475"/>
      <c r="P284" s="475"/>
      <c r="Q284" s="475"/>
      <c r="R284" s="475"/>
      <c r="S284" s="475"/>
      <c r="T284" s="475"/>
      <c r="U284" s="475"/>
      <c r="V284" s="475"/>
      <c r="W284" s="475"/>
      <c r="X284" s="475">
        <v>600</v>
      </c>
      <c r="Y284" s="475"/>
      <c r="Z284" s="476"/>
      <c r="AA284" s="475"/>
      <c r="AB284" s="475"/>
      <c r="AC284" s="475"/>
      <c r="AD284" s="475"/>
      <c r="AE284" s="477"/>
      <c r="AF284" s="661"/>
    </row>
    <row r="285" spans="1:32" s="27" customFormat="1" ht="30" customHeight="1">
      <c r="A285" s="5"/>
      <c r="B285" s="656"/>
      <c r="C285" s="656"/>
      <c r="D285" s="15"/>
      <c r="E285" s="659"/>
      <c r="F285" s="677"/>
      <c r="G285" s="487" t="s">
        <v>235</v>
      </c>
      <c r="H285" s="488">
        <f t="shared" si="8"/>
        <v>700</v>
      </c>
      <c r="I285" s="488"/>
      <c r="J285" s="489"/>
      <c r="K285" s="488"/>
      <c r="L285" s="490"/>
      <c r="M285" s="490"/>
      <c r="N285" s="490"/>
      <c r="O285" s="490"/>
      <c r="P285" s="490"/>
      <c r="Q285" s="490"/>
      <c r="R285" s="490"/>
      <c r="S285" s="490"/>
      <c r="T285" s="490"/>
      <c r="U285" s="490"/>
      <c r="V285" s="490"/>
      <c r="W285" s="490"/>
      <c r="X285" s="490">
        <v>700</v>
      </c>
      <c r="Y285" s="490"/>
      <c r="Z285" s="490"/>
      <c r="AA285" s="490"/>
      <c r="AB285" s="490"/>
      <c r="AC285" s="490"/>
      <c r="AD285" s="490"/>
      <c r="AE285" s="323"/>
      <c r="AF285" s="662"/>
    </row>
    <row r="286" spans="1:32" s="27" customFormat="1" ht="30" customHeight="1">
      <c r="A286" s="5"/>
      <c r="B286" s="13" t="s">
        <v>58</v>
      </c>
      <c r="C286" s="24" t="s">
        <v>59</v>
      </c>
      <c r="D286" s="24"/>
      <c r="E286" s="352"/>
      <c r="F286" s="22"/>
      <c r="G286" s="22"/>
      <c r="H286" s="455"/>
      <c r="I286" s="455"/>
      <c r="J286" s="453"/>
      <c r="K286" s="455"/>
      <c r="L286" s="452"/>
      <c r="M286" s="452"/>
      <c r="N286" s="452"/>
      <c r="O286" s="452"/>
      <c r="P286" s="452"/>
      <c r="Q286" s="452"/>
      <c r="R286" s="452"/>
      <c r="S286" s="452"/>
      <c r="T286" s="452"/>
      <c r="U286" s="452"/>
      <c r="V286" s="452"/>
      <c r="W286" s="452"/>
      <c r="X286" s="452"/>
      <c r="Y286" s="452"/>
      <c r="Z286" s="452"/>
      <c r="AA286" s="452"/>
      <c r="AB286" s="452"/>
      <c r="AC286" s="452"/>
      <c r="AD286" s="452"/>
      <c r="AE286" s="5"/>
      <c r="AF286" s="17"/>
    </row>
    <row r="287" spans="1:32" s="27" customFormat="1" ht="29.25" customHeight="1">
      <c r="A287" s="5" t="s">
        <v>58</v>
      </c>
      <c r="B287" s="654">
        <f>IF(D287="","",SUBTOTAL(3,$D$7:D287))</f>
        <v>70</v>
      </c>
      <c r="C287" s="654" t="str">
        <f>A287&amp;"."&amp;B287</f>
        <v>N05.70</v>
      </c>
      <c r="D287" s="15" t="s">
        <v>384</v>
      </c>
      <c r="E287" s="657" t="s">
        <v>60</v>
      </c>
      <c r="F287" s="675" t="s">
        <v>3</v>
      </c>
      <c r="G287" s="15" t="s">
        <v>220</v>
      </c>
      <c r="H287" s="455">
        <f t="shared" si="8"/>
        <v>60</v>
      </c>
      <c r="I287" s="455"/>
      <c r="J287" s="453"/>
      <c r="K287" s="455">
        <v>60</v>
      </c>
      <c r="L287" s="452"/>
      <c r="M287" s="452"/>
      <c r="N287" s="452"/>
      <c r="O287" s="452"/>
      <c r="P287" s="452"/>
      <c r="Q287" s="452"/>
      <c r="R287" s="452"/>
      <c r="S287" s="452"/>
      <c r="T287" s="452"/>
      <c r="U287" s="452"/>
      <c r="V287" s="452"/>
      <c r="W287" s="452"/>
      <c r="X287" s="452"/>
      <c r="Y287" s="452"/>
      <c r="Z287" s="452"/>
      <c r="AA287" s="452"/>
      <c r="AB287" s="452"/>
      <c r="AC287" s="452"/>
      <c r="AD287" s="452"/>
      <c r="AE287" s="5"/>
      <c r="AF287" s="660" t="s">
        <v>1898</v>
      </c>
    </row>
    <row r="288" spans="1:32" s="27" customFormat="1" ht="30" customHeight="1">
      <c r="A288" s="5"/>
      <c r="B288" s="655"/>
      <c r="C288" s="655"/>
      <c r="D288" s="15"/>
      <c r="E288" s="658"/>
      <c r="F288" s="676"/>
      <c r="G288" s="465" t="s">
        <v>221</v>
      </c>
      <c r="H288" s="466">
        <f t="shared" si="8"/>
        <v>6</v>
      </c>
      <c r="I288" s="455"/>
      <c r="J288" s="453"/>
      <c r="K288" s="453">
        <v>6</v>
      </c>
      <c r="L288" s="453"/>
      <c r="M288" s="453"/>
      <c r="N288" s="453"/>
      <c r="O288" s="453"/>
      <c r="P288" s="453"/>
      <c r="Q288" s="453"/>
      <c r="R288" s="453"/>
      <c r="S288" s="453"/>
      <c r="T288" s="453"/>
      <c r="U288" s="453"/>
      <c r="V288" s="453"/>
      <c r="W288" s="453"/>
      <c r="X288" s="453"/>
      <c r="Y288" s="453"/>
      <c r="Z288" s="452"/>
      <c r="AA288" s="453"/>
      <c r="AB288" s="453"/>
      <c r="AC288" s="453"/>
      <c r="AD288" s="453"/>
      <c r="AE288" s="5"/>
      <c r="AF288" s="661"/>
    </row>
    <row r="289" spans="1:32" s="27" customFormat="1" ht="30" customHeight="1">
      <c r="A289" s="5"/>
      <c r="B289" s="655"/>
      <c r="C289" s="655"/>
      <c r="D289" s="15"/>
      <c r="E289" s="658"/>
      <c r="F289" s="676"/>
      <c r="G289" s="469" t="s">
        <v>1841</v>
      </c>
      <c r="H289" s="471">
        <v>120</v>
      </c>
      <c r="I289" s="470"/>
      <c r="J289" s="475"/>
      <c r="K289" s="475">
        <v>120</v>
      </c>
      <c r="L289" s="475"/>
      <c r="M289" s="475"/>
      <c r="N289" s="475"/>
      <c r="O289" s="475"/>
      <c r="P289" s="475"/>
      <c r="Q289" s="475"/>
      <c r="R289" s="475"/>
      <c r="S289" s="475"/>
      <c r="T289" s="475"/>
      <c r="U289" s="475"/>
      <c r="V289" s="475"/>
      <c r="W289" s="475"/>
      <c r="X289" s="475"/>
      <c r="Y289" s="475"/>
      <c r="Z289" s="476"/>
      <c r="AA289" s="475"/>
      <c r="AB289" s="475"/>
      <c r="AC289" s="475"/>
      <c r="AD289" s="475"/>
      <c r="AE289" s="477"/>
      <c r="AF289" s="661"/>
    </row>
    <row r="290" spans="1:32" s="27" customFormat="1" ht="30" customHeight="1">
      <c r="A290" s="5"/>
      <c r="B290" s="656"/>
      <c r="C290" s="656"/>
      <c r="D290" s="15"/>
      <c r="E290" s="659"/>
      <c r="F290" s="677"/>
      <c r="G290" s="487" t="s">
        <v>235</v>
      </c>
      <c r="H290" s="488">
        <f t="shared" si="8"/>
        <v>100</v>
      </c>
      <c r="I290" s="488"/>
      <c r="J290" s="489"/>
      <c r="K290" s="488">
        <v>100</v>
      </c>
      <c r="L290" s="490"/>
      <c r="M290" s="490"/>
      <c r="N290" s="490"/>
      <c r="O290" s="490"/>
      <c r="P290" s="490"/>
      <c r="Q290" s="490"/>
      <c r="R290" s="490"/>
      <c r="S290" s="490"/>
      <c r="T290" s="490"/>
      <c r="U290" s="490"/>
      <c r="V290" s="490"/>
      <c r="W290" s="490"/>
      <c r="X290" s="490"/>
      <c r="Y290" s="490"/>
      <c r="Z290" s="490"/>
      <c r="AA290" s="490"/>
      <c r="AB290" s="490"/>
      <c r="AC290" s="490"/>
      <c r="AD290" s="490"/>
      <c r="AE290" s="323"/>
      <c r="AF290" s="662"/>
    </row>
    <row r="291" spans="1:32" s="27" customFormat="1" ht="30" customHeight="1">
      <c r="A291" s="5" t="s">
        <v>58</v>
      </c>
      <c r="B291" s="654">
        <f>IF(D291="","",SUBTOTAL(3,$D$7:D291))</f>
        <v>71</v>
      </c>
      <c r="C291" s="654" t="str">
        <f>A291&amp;"."&amp;B291</f>
        <v>N05.71</v>
      </c>
      <c r="D291" s="15" t="s">
        <v>385</v>
      </c>
      <c r="E291" s="657" t="s">
        <v>193</v>
      </c>
      <c r="F291" s="675" t="s">
        <v>3</v>
      </c>
      <c r="G291" s="15" t="s">
        <v>220</v>
      </c>
      <c r="H291" s="455">
        <f t="shared" si="8"/>
        <v>3660</v>
      </c>
      <c r="I291" s="455"/>
      <c r="J291" s="453">
        <v>840</v>
      </c>
      <c r="K291" s="455">
        <v>120</v>
      </c>
      <c r="L291" s="452">
        <v>1440</v>
      </c>
      <c r="M291" s="452"/>
      <c r="N291" s="452">
        <v>360</v>
      </c>
      <c r="O291" s="452">
        <v>720</v>
      </c>
      <c r="P291" s="452"/>
      <c r="Q291" s="452"/>
      <c r="R291" s="452"/>
      <c r="S291" s="452"/>
      <c r="T291" s="452"/>
      <c r="U291" s="452"/>
      <c r="V291" s="452"/>
      <c r="W291" s="452"/>
      <c r="X291" s="452">
        <v>180</v>
      </c>
      <c r="Y291" s="452"/>
      <c r="Z291" s="452"/>
      <c r="AA291" s="452"/>
      <c r="AB291" s="452"/>
      <c r="AC291" s="452"/>
      <c r="AD291" s="452"/>
      <c r="AE291" s="5"/>
      <c r="AF291" s="660" t="s">
        <v>1898</v>
      </c>
    </row>
    <row r="292" spans="1:32" s="27" customFormat="1" ht="30" customHeight="1">
      <c r="A292" s="5"/>
      <c r="B292" s="655"/>
      <c r="C292" s="655"/>
      <c r="D292" s="15"/>
      <c r="E292" s="658"/>
      <c r="F292" s="676"/>
      <c r="G292" s="465" t="s">
        <v>221</v>
      </c>
      <c r="H292" s="466">
        <f t="shared" si="8"/>
        <v>3086</v>
      </c>
      <c r="I292" s="455"/>
      <c r="J292" s="453">
        <v>1107</v>
      </c>
      <c r="K292" s="453">
        <v>5</v>
      </c>
      <c r="L292" s="453">
        <v>1391</v>
      </c>
      <c r="M292" s="453"/>
      <c r="N292" s="453">
        <v>391</v>
      </c>
      <c r="O292" s="453">
        <v>106</v>
      </c>
      <c r="P292" s="453"/>
      <c r="Q292" s="453"/>
      <c r="R292" s="453"/>
      <c r="S292" s="453"/>
      <c r="T292" s="453"/>
      <c r="U292" s="453"/>
      <c r="V292" s="453"/>
      <c r="W292" s="453"/>
      <c r="X292" s="453">
        <v>86</v>
      </c>
      <c r="Y292" s="453"/>
      <c r="Z292" s="452"/>
      <c r="AA292" s="453"/>
      <c r="AB292" s="453"/>
      <c r="AC292" s="453"/>
      <c r="AD292" s="453"/>
      <c r="AE292" s="5"/>
      <c r="AF292" s="661"/>
    </row>
    <row r="293" spans="1:32" s="27" customFormat="1" ht="30" customHeight="1">
      <c r="A293" s="5"/>
      <c r="B293" s="655"/>
      <c r="C293" s="655"/>
      <c r="D293" s="15"/>
      <c r="E293" s="658"/>
      <c r="F293" s="676"/>
      <c r="G293" s="469" t="s">
        <v>1841</v>
      </c>
      <c r="H293" s="471">
        <v>4758</v>
      </c>
      <c r="I293" s="470"/>
      <c r="J293" s="475">
        <v>850</v>
      </c>
      <c r="K293" s="475"/>
      <c r="L293" s="475">
        <v>1627.5</v>
      </c>
      <c r="M293" s="475"/>
      <c r="N293" s="475">
        <v>900</v>
      </c>
      <c r="O293" s="475">
        <v>1200</v>
      </c>
      <c r="P293" s="475"/>
      <c r="Q293" s="475"/>
      <c r="R293" s="475"/>
      <c r="S293" s="475"/>
      <c r="T293" s="475"/>
      <c r="U293" s="475"/>
      <c r="V293" s="475"/>
      <c r="W293" s="475"/>
      <c r="X293" s="475">
        <v>180</v>
      </c>
      <c r="Y293" s="475"/>
      <c r="Z293" s="476"/>
      <c r="AA293" s="475"/>
      <c r="AB293" s="475"/>
      <c r="AC293" s="475"/>
      <c r="AD293" s="475"/>
      <c r="AE293" s="477"/>
      <c r="AF293" s="661"/>
    </row>
    <row r="294" spans="1:32" s="27" customFormat="1" ht="30" customHeight="1">
      <c r="A294" s="5"/>
      <c r="B294" s="656"/>
      <c r="C294" s="656"/>
      <c r="D294" s="15"/>
      <c r="E294" s="659"/>
      <c r="F294" s="677"/>
      <c r="G294" s="487" t="s">
        <v>235</v>
      </c>
      <c r="H294" s="488">
        <f t="shared" si="8"/>
        <v>3819.5</v>
      </c>
      <c r="I294" s="488"/>
      <c r="J294" s="489">
        <f>J292*1.5</f>
        <v>1660.5</v>
      </c>
      <c r="K294" s="489">
        <v>50</v>
      </c>
      <c r="L294" s="489">
        <v>1440</v>
      </c>
      <c r="M294" s="489"/>
      <c r="N294" s="489">
        <v>360</v>
      </c>
      <c r="O294" s="489">
        <f t="shared" ref="O294" si="10">O292*1.5</f>
        <v>159</v>
      </c>
      <c r="P294" s="489"/>
      <c r="Q294" s="489"/>
      <c r="R294" s="489"/>
      <c r="S294" s="489"/>
      <c r="T294" s="489"/>
      <c r="U294" s="489"/>
      <c r="V294" s="489"/>
      <c r="W294" s="489"/>
      <c r="X294" s="489">
        <v>150</v>
      </c>
      <c r="Y294" s="490"/>
      <c r="Z294" s="490"/>
      <c r="AA294" s="490"/>
      <c r="AB294" s="490"/>
      <c r="AC294" s="490"/>
      <c r="AD294" s="490"/>
      <c r="AE294" s="323"/>
      <c r="AF294" s="662"/>
    </row>
    <row r="295" spans="1:32" s="27" customFormat="1" ht="30" customHeight="1">
      <c r="A295" s="5" t="s">
        <v>58</v>
      </c>
      <c r="B295" s="654">
        <f>IF(D295="","",SUBTOTAL(3,$D$7:D295))</f>
        <v>72</v>
      </c>
      <c r="C295" s="654" t="str">
        <f>A295&amp;"."&amp;B295</f>
        <v>N05.72</v>
      </c>
      <c r="D295" s="15" t="s">
        <v>386</v>
      </c>
      <c r="E295" s="657" t="s">
        <v>238</v>
      </c>
      <c r="F295" s="675" t="s">
        <v>3</v>
      </c>
      <c r="G295" s="15" t="s">
        <v>220</v>
      </c>
      <c r="H295" s="455">
        <f t="shared" si="8"/>
        <v>36</v>
      </c>
      <c r="I295" s="455"/>
      <c r="J295" s="453"/>
      <c r="K295" s="455"/>
      <c r="L295" s="452"/>
      <c r="M295" s="452">
        <v>36</v>
      </c>
      <c r="N295" s="452"/>
      <c r="O295" s="452"/>
      <c r="P295" s="452"/>
      <c r="Q295" s="452"/>
      <c r="R295" s="452"/>
      <c r="S295" s="452"/>
      <c r="T295" s="452"/>
      <c r="U295" s="452"/>
      <c r="V295" s="452"/>
      <c r="W295" s="452"/>
      <c r="X295" s="452"/>
      <c r="Y295" s="452"/>
      <c r="Z295" s="452"/>
      <c r="AA295" s="452"/>
      <c r="AB295" s="452"/>
      <c r="AC295" s="452"/>
      <c r="AD295" s="452"/>
      <c r="AE295" s="5"/>
      <c r="AF295" s="660" t="s">
        <v>1898</v>
      </c>
    </row>
    <row r="296" spans="1:32" s="27" customFormat="1" ht="30" customHeight="1">
      <c r="A296" s="5"/>
      <c r="B296" s="655"/>
      <c r="C296" s="655"/>
      <c r="D296" s="15"/>
      <c r="E296" s="658"/>
      <c r="F296" s="676"/>
      <c r="G296" s="465" t="s">
        <v>221</v>
      </c>
      <c r="H296" s="466">
        <f t="shared" si="8"/>
        <v>0</v>
      </c>
      <c r="I296" s="455"/>
      <c r="J296" s="453"/>
      <c r="K296" s="453"/>
      <c r="L296" s="453"/>
      <c r="M296" s="453"/>
      <c r="N296" s="453"/>
      <c r="O296" s="453"/>
      <c r="P296" s="453"/>
      <c r="Q296" s="453"/>
      <c r="R296" s="453"/>
      <c r="S296" s="453"/>
      <c r="T296" s="453"/>
      <c r="U296" s="453"/>
      <c r="V296" s="453"/>
      <c r="W296" s="453"/>
      <c r="X296" s="453"/>
      <c r="Y296" s="453"/>
      <c r="Z296" s="452"/>
      <c r="AA296" s="453"/>
      <c r="AB296" s="453"/>
      <c r="AC296" s="453"/>
      <c r="AD296" s="453"/>
      <c r="AE296" s="5"/>
      <c r="AF296" s="661"/>
    </row>
    <row r="297" spans="1:32" s="27" customFormat="1" ht="30" customHeight="1">
      <c r="A297" s="5"/>
      <c r="B297" s="655"/>
      <c r="C297" s="655"/>
      <c r="D297" s="15"/>
      <c r="E297" s="658"/>
      <c r="F297" s="676"/>
      <c r="G297" s="469" t="s">
        <v>1841</v>
      </c>
      <c r="H297" s="470" t="s">
        <v>1843</v>
      </c>
      <c r="I297" s="470"/>
      <c r="J297" s="475"/>
      <c r="K297" s="475"/>
      <c r="L297" s="475"/>
      <c r="M297" s="475"/>
      <c r="N297" s="475"/>
      <c r="O297" s="475"/>
      <c r="P297" s="475"/>
      <c r="Q297" s="475"/>
      <c r="R297" s="475"/>
      <c r="S297" s="475"/>
      <c r="T297" s="475"/>
      <c r="U297" s="475"/>
      <c r="V297" s="475"/>
      <c r="W297" s="475"/>
      <c r="X297" s="475"/>
      <c r="Y297" s="475"/>
      <c r="Z297" s="476"/>
      <c r="AA297" s="475"/>
      <c r="AB297" s="475"/>
      <c r="AC297" s="475"/>
      <c r="AD297" s="475"/>
      <c r="AE297" s="477"/>
      <c r="AF297" s="661"/>
    </row>
    <row r="298" spans="1:32" s="27" customFormat="1" ht="30" customHeight="1">
      <c r="A298" s="5"/>
      <c r="B298" s="656"/>
      <c r="C298" s="656"/>
      <c r="D298" s="15"/>
      <c r="E298" s="659"/>
      <c r="F298" s="677"/>
      <c r="G298" s="487" t="s">
        <v>235</v>
      </c>
      <c r="H298" s="488">
        <f t="shared" si="8"/>
        <v>0</v>
      </c>
      <c r="I298" s="488"/>
      <c r="J298" s="489"/>
      <c r="K298" s="488"/>
      <c r="L298" s="490"/>
      <c r="M298" s="490">
        <v>0</v>
      </c>
      <c r="N298" s="490"/>
      <c r="O298" s="490"/>
      <c r="P298" s="490"/>
      <c r="Q298" s="490"/>
      <c r="R298" s="490"/>
      <c r="S298" s="490"/>
      <c r="T298" s="490"/>
      <c r="U298" s="490"/>
      <c r="V298" s="490"/>
      <c r="W298" s="490"/>
      <c r="X298" s="490"/>
      <c r="Y298" s="490"/>
      <c r="Z298" s="490"/>
      <c r="AA298" s="490"/>
      <c r="AB298" s="490"/>
      <c r="AC298" s="490"/>
      <c r="AD298" s="490"/>
      <c r="AE298" s="323"/>
      <c r="AF298" s="662"/>
    </row>
    <row r="299" spans="1:32" s="27" customFormat="1" ht="31.5" customHeight="1">
      <c r="A299" s="5" t="s">
        <v>58</v>
      </c>
      <c r="B299" s="654">
        <f>IF(D299="","",SUBTOTAL(3,$D$7:D299))</f>
        <v>73</v>
      </c>
      <c r="C299" s="654" t="str">
        <f>A299&amp;"."&amp;B299</f>
        <v>N05.73</v>
      </c>
      <c r="D299" s="15" t="s">
        <v>387</v>
      </c>
      <c r="E299" s="657" t="s">
        <v>61</v>
      </c>
      <c r="F299" s="675" t="s">
        <v>3</v>
      </c>
      <c r="G299" s="15" t="s">
        <v>220</v>
      </c>
      <c r="H299" s="455">
        <f t="shared" si="8"/>
        <v>2650</v>
      </c>
      <c r="I299" s="455"/>
      <c r="J299" s="453">
        <v>780</v>
      </c>
      <c r="K299" s="455">
        <v>960</v>
      </c>
      <c r="L299" s="452">
        <v>540</v>
      </c>
      <c r="M299" s="452">
        <v>10</v>
      </c>
      <c r="N299" s="452">
        <v>360</v>
      </c>
      <c r="O299" s="452"/>
      <c r="P299" s="452"/>
      <c r="Q299" s="452"/>
      <c r="R299" s="452"/>
      <c r="S299" s="452"/>
      <c r="T299" s="452"/>
      <c r="U299" s="452"/>
      <c r="V299" s="452"/>
      <c r="W299" s="452"/>
      <c r="X299" s="452"/>
      <c r="Y299" s="452"/>
      <c r="Z299" s="452"/>
      <c r="AA299" s="452"/>
      <c r="AB299" s="452"/>
      <c r="AC299" s="452"/>
      <c r="AD299" s="452"/>
      <c r="AE299" s="5"/>
      <c r="AF299" s="660" t="s">
        <v>1898</v>
      </c>
    </row>
    <row r="300" spans="1:32" s="27" customFormat="1" ht="32.25" customHeight="1">
      <c r="A300" s="5"/>
      <c r="B300" s="655"/>
      <c r="C300" s="655"/>
      <c r="D300" s="15"/>
      <c r="E300" s="658"/>
      <c r="F300" s="676"/>
      <c r="G300" s="465" t="s">
        <v>221</v>
      </c>
      <c r="H300" s="466">
        <f t="shared" si="8"/>
        <v>1268</v>
      </c>
      <c r="I300" s="455"/>
      <c r="J300" s="453">
        <v>546</v>
      </c>
      <c r="K300" s="453">
        <v>457</v>
      </c>
      <c r="L300" s="453">
        <v>255</v>
      </c>
      <c r="M300" s="453">
        <v>10</v>
      </c>
      <c r="N300" s="453"/>
      <c r="O300" s="453"/>
      <c r="P300" s="453"/>
      <c r="Q300" s="453"/>
      <c r="R300" s="453"/>
      <c r="S300" s="453"/>
      <c r="T300" s="453"/>
      <c r="U300" s="453"/>
      <c r="V300" s="453"/>
      <c r="W300" s="453"/>
      <c r="X300" s="453"/>
      <c r="Y300" s="453"/>
      <c r="Z300" s="452"/>
      <c r="AA300" s="453"/>
      <c r="AB300" s="453"/>
      <c r="AC300" s="453"/>
      <c r="AD300" s="453"/>
      <c r="AE300" s="5"/>
      <c r="AF300" s="661"/>
    </row>
    <row r="301" spans="1:32" s="27" customFormat="1" ht="30" customHeight="1">
      <c r="A301" s="5"/>
      <c r="B301" s="655"/>
      <c r="C301" s="655"/>
      <c r="D301" s="15"/>
      <c r="E301" s="658"/>
      <c r="F301" s="676"/>
      <c r="G301" s="469" t="s">
        <v>1841</v>
      </c>
      <c r="H301" s="471">
        <v>2298</v>
      </c>
      <c r="I301" s="470"/>
      <c r="J301" s="475">
        <v>800</v>
      </c>
      <c r="K301" s="475">
        <v>960</v>
      </c>
      <c r="L301" s="475">
        <v>400</v>
      </c>
      <c r="M301" s="475">
        <v>37.5</v>
      </c>
      <c r="N301" s="475">
        <v>100</v>
      </c>
      <c r="O301" s="475"/>
      <c r="P301" s="475"/>
      <c r="Q301" s="475"/>
      <c r="R301" s="475"/>
      <c r="S301" s="475"/>
      <c r="T301" s="475"/>
      <c r="U301" s="475"/>
      <c r="V301" s="475"/>
      <c r="W301" s="475"/>
      <c r="X301" s="475"/>
      <c r="Y301" s="475"/>
      <c r="Z301" s="476"/>
      <c r="AA301" s="475"/>
      <c r="AB301" s="475"/>
      <c r="AC301" s="475"/>
      <c r="AD301" s="475"/>
      <c r="AE301" s="477"/>
      <c r="AF301" s="661"/>
    </row>
    <row r="302" spans="1:32" s="27" customFormat="1" ht="30" customHeight="1">
      <c r="A302" s="5"/>
      <c r="B302" s="656"/>
      <c r="C302" s="656"/>
      <c r="D302" s="15"/>
      <c r="E302" s="659"/>
      <c r="F302" s="677"/>
      <c r="G302" s="487" t="s">
        <v>235</v>
      </c>
      <c r="H302" s="488">
        <f t="shared" si="8"/>
        <v>2235.5</v>
      </c>
      <c r="I302" s="488"/>
      <c r="J302" s="489">
        <v>780</v>
      </c>
      <c r="K302" s="489">
        <f t="shared" ref="K302" si="11">K300*1.5</f>
        <v>685.5</v>
      </c>
      <c r="L302" s="489">
        <v>400</v>
      </c>
      <c r="M302" s="489">
        <v>10</v>
      </c>
      <c r="N302" s="489">
        <v>360</v>
      </c>
      <c r="O302" s="490"/>
      <c r="P302" s="490"/>
      <c r="Q302" s="490"/>
      <c r="R302" s="490"/>
      <c r="S302" s="490"/>
      <c r="T302" s="490"/>
      <c r="U302" s="490"/>
      <c r="V302" s="490"/>
      <c r="W302" s="490"/>
      <c r="X302" s="490"/>
      <c r="Y302" s="490"/>
      <c r="Z302" s="490"/>
      <c r="AA302" s="490"/>
      <c r="AB302" s="490"/>
      <c r="AC302" s="490"/>
      <c r="AD302" s="490"/>
      <c r="AE302" s="323"/>
      <c r="AF302" s="662"/>
    </row>
    <row r="303" spans="1:32" s="27" customFormat="1" ht="30" customHeight="1">
      <c r="A303" s="5"/>
      <c r="B303" s="13" t="s">
        <v>62</v>
      </c>
      <c r="C303" s="24" t="s">
        <v>63</v>
      </c>
      <c r="D303" s="24"/>
      <c r="E303" s="352"/>
      <c r="F303" s="22"/>
      <c r="G303" s="22"/>
      <c r="H303" s="455"/>
      <c r="I303" s="455"/>
      <c r="J303" s="453"/>
      <c r="K303" s="455"/>
      <c r="L303" s="452"/>
      <c r="M303" s="452"/>
      <c r="N303" s="452"/>
      <c r="O303" s="452"/>
      <c r="P303" s="452"/>
      <c r="Q303" s="452"/>
      <c r="R303" s="452"/>
      <c r="S303" s="452"/>
      <c r="T303" s="452"/>
      <c r="U303" s="452"/>
      <c r="V303" s="452"/>
      <c r="W303" s="452"/>
      <c r="X303" s="452"/>
      <c r="Y303" s="452"/>
      <c r="Z303" s="452"/>
      <c r="AA303" s="452"/>
      <c r="AB303" s="452"/>
      <c r="AC303" s="452"/>
      <c r="AD303" s="452"/>
      <c r="AE303" s="5"/>
      <c r="AF303" s="17"/>
    </row>
    <row r="304" spans="1:32" s="27" customFormat="1" ht="30" customHeight="1">
      <c r="A304" s="5" t="s">
        <v>62</v>
      </c>
      <c r="B304" s="654">
        <f>IF(D304="","",SUBTOTAL(3,$D$7:D304))</f>
        <v>74</v>
      </c>
      <c r="C304" s="654" t="str">
        <f>A304&amp;"."&amp;B304</f>
        <v>N06.74</v>
      </c>
      <c r="D304" s="15" t="s">
        <v>388</v>
      </c>
      <c r="E304" s="657" t="s">
        <v>64</v>
      </c>
      <c r="F304" s="675" t="s">
        <v>115</v>
      </c>
      <c r="G304" s="15" t="s">
        <v>220</v>
      </c>
      <c r="H304" s="455">
        <f t="shared" si="8"/>
        <v>1440</v>
      </c>
      <c r="I304" s="455"/>
      <c r="J304" s="453">
        <v>1440</v>
      </c>
      <c r="K304" s="455"/>
      <c r="L304" s="452"/>
      <c r="M304" s="452"/>
      <c r="N304" s="452"/>
      <c r="O304" s="452"/>
      <c r="P304" s="452"/>
      <c r="Q304" s="452"/>
      <c r="R304" s="452"/>
      <c r="S304" s="452"/>
      <c r="T304" s="452"/>
      <c r="U304" s="452"/>
      <c r="V304" s="452"/>
      <c r="W304" s="452"/>
      <c r="X304" s="452"/>
      <c r="Y304" s="452"/>
      <c r="Z304" s="452"/>
      <c r="AA304" s="452"/>
      <c r="AB304" s="452"/>
      <c r="AC304" s="452"/>
      <c r="AD304" s="452"/>
      <c r="AE304" s="5"/>
      <c r="AF304" s="660" t="s">
        <v>1899</v>
      </c>
    </row>
    <row r="305" spans="1:33" s="27" customFormat="1" ht="30" customHeight="1">
      <c r="A305" s="5"/>
      <c r="B305" s="655"/>
      <c r="C305" s="655"/>
      <c r="D305" s="15"/>
      <c r="E305" s="658"/>
      <c r="F305" s="676"/>
      <c r="G305" s="465" t="s">
        <v>221</v>
      </c>
      <c r="H305" s="466">
        <f t="shared" si="8"/>
        <v>934</v>
      </c>
      <c r="I305" s="455"/>
      <c r="J305" s="453">
        <v>934</v>
      </c>
      <c r="K305" s="453"/>
      <c r="L305" s="453"/>
      <c r="M305" s="453"/>
      <c r="N305" s="453"/>
      <c r="O305" s="453"/>
      <c r="P305" s="453"/>
      <c r="Q305" s="453"/>
      <c r="R305" s="453"/>
      <c r="S305" s="453"/>
      <c r="T305" s="453"/>
      <c r="U305" s="453"/>
      <c r="V305" s="453"/>
      <c r="W305" s="453"/>
      <c r="X305" s="453"/>
      <c r="Y305" s="453"/>
      <c r="Z305" s="452"/>
      <c r="AA305" s="453"/>
      <c r="AB305" s="453"/>
      <c r="AC305" s="453"/>
      <c r="AD305" s="453"/>
      <c r="AE305" s="5"/>
      <c r="AF305" s="661"/>
    </row>
    <row r="306" spans="1:33" s="27" customFormat="1" ht="30" customHeight="1">
      <c r="A306" s="5"/>
      <c r="B306" s="655"/>
      <c r="C306" s="655"/>
      <c r="D306" s="15"/>
      <c r="E306" s="658"/>
      <c r="F306" s="676"/>
      <c r="G306" s="469" t="s">
        <v>1841</v>
      </c>
      <c r="H306" s="471">
        <v>1440</v>
      </c>
      <c r="I306" s="470"/>
      <c r="J306" s="475">
        <v>1440</v>
      </c>
      <c r="K306" s="475"/>
      <c r="L306" s="475"/>
      <c r="M306" s="475"/>
      <c r="N306" s="475"/>
      <c r="O306" s="475"/>
      <c r="P306" s="475"/>
      <c r="Q306" s="475"/>
      <c r="R306" s="475"/>
      <c r="S306" s="475"/>
      <c r="T306" s="475"/>
      <c r="U306" s="475"/>
      <c r="V306" s="475"/>
      <c r="W306" s="475"/>
      <c r="X306" s="475"/>
      <c r="Y306" s="475"/>
      <c r="Z306" s="476"/>
      <c r="AA306" s="475"/>
      <c r="AB306" s="475"/>
      <c r="AC306" s="475"/>
      <c r="AD306" s="475"/>
      <c r="AE306" s="477"/>
      <c r="AF306" s="661"/>
    </row>
    <row r="307" spans="1:33" s="27" customFormat="1" ht="30" customHeight="1">
      <c r="A307" s="5"/>
      <c r="B307" s="656"/>
      <c r="C307" s="656"/>
      <c r="D307" s="15"/>
      <c r="E307" s="659"/>
      <c r="F307" s="677"/>
      <c r="G307" s="487" t="s">
        <v>235</v>
      </c>
      <c r="H307" s="488">
        <f t="shared" si="8"/>
        <v>1440</v>
      </c>
      <c r="I307" s="488"/>
      <c r="J307" s="489">
        <v>1440</v>
      </c>
      <c r="K307" s="488"/>
      <c r="L307" s="490"/>
      <c r="M307" s="490"/>
      <c r="N307" s="490"/>
      <c r="O307" s="490"/>
      <c r="P307" s="490"/>
      <c r="Q307" s="490"/>
      <c r="R307" s="490"/>
      <c r="S307" s="490"/>
      <c r="T307" s="490"/>
      <c r="U307" s="490"/>
      <c r="V307" s="490"/>
      <c r="W307" s="490"/>
      <c r="X307" s="490"/>
      <c r="Y307" s="490"/>
      <c r="Z307" s="490"/>
      <c r="AA307" s="490"/>
      <c r="AB307" s="490"/>
      <c r="AC307" s="490"/>
      <c r="AD307" s="490"/>
      <c r="AE307" s="323"/>
      <c r="AF307" s="662"/>
    </row>
    <row r="308" spans="1:33" s="27" customFormat="1" ht="30" customHeight="1">
      <c r="A308" s="5" t="s">
        <v>62</v>
      </c>
      <c r="B308" s="654">
        <f>IF(D308="","",SUBTOTAL(3,$D$7:D308))</f>
        <v>75</v>
      </c>
      <c r="C308" s="654" t="str">
        <f>A308&amp;"."&amp;B308</f>
        <v>N06.75</v>
      </c>
      <c r="D308" s="15" t="s">
        <v>389</v>
      </c>
      <c r="E308" s="657" t="s">
        <v>65</v>
      </c>
      <c r="F308" s="675" t="s">
        <v>115</v>
      </c>
      <c r="G308" s="15" t="s">
        <v>220</v>
      </c>
      <c r="H308" s="455">
        <f t="shared" si="8"/>
        <v>1200</v>
      </c>
      <c r="I308" s="455"/>
      <c r="J308" s="453">
        <v>1200</v>
      </c>
      <c r="K308" s="455"/>
      <c r="L308" s="452"/>
      <c r="M308" s="452"/>
      <c r="N308" s="452"/>
      <c r="O308" s="452"/>
      <c r="P308" s="452"/>
      <c r="Q308" s="452"/>
      <c r="R308" s="452"/>
      <c r="S308" s="452"/>
      <c r="T308" s="452"/>
      <c r="U308" s="452"/>
      <c r="V308" s="452"/>
      <c r="W308" s="452"/>
      <c r="X308" s="452"/>
      <c r="Y308" s="452"/>
      <c r="Z308" s="452"/>
      <c r="AA308" s="452"/>
      <c r="AB308" s="452"/>
      <c r="AC308" s="452"/>
      <c r="AD308" s="452"/>
      <c r="AE308" s="5"/>
      <c r="AF308" s="660" t="s">
        <v>1899</v>
      </c>
    </row>
    <row r="309" spans="1:33" s="27" customFormat="1" ht="30" customHeight="1">
      <c r="A309" s="5"/>
      <c r="B309" s="655"/>
      <c r="C309" s="655"/>
      <c r="D309" s="15"/>
      <c r="E309" s="658"/>
      <c r="F309" s="676"/>
      <c r="G309" s="465" t="s">
        <v>221</v>
      </c>
      <c r="H309" s="466">
        <f t="shared" si="8"/>
        <v>899</v>
      </c>
      <c r="I309" s="455"/>
      <c r="J309" s="453">
        <v>899</v>
      </c>
      <c r="K309" s="453"/>
      <c r="L309" s="453"/>
      <c r="M309" s="453"/>
      <c r="N309" s="453"/>
      <c r="O309" s="453"/>
      <c r="P309" s="453"/>
      <c r="Q309" s="453"/>
      <c r="R309" s="453"/>
      <c r="S309" s="453"/>
      <c r="T309" s="453"/>
      <c r="U309" s="453"/>
      <c r="V309" s="453"/>
      <c r="W309" s="453"/>
      <c r="X309" s="453"/>
      <c r="Y309" s="453"/>
      <c r="Z309" s="452"/>
      <c r="AA309" s="453"/>
      <c r="AB309" s="453"/>
      <c r="AC309" s="453"/>
      <c r="AD309" s="453"/>
      <c r="AE309" s="5"/>
      <c r="AF309" s="661"/>
    </row>
    <row r="310" spans="1:33" s="27" customFormat="1" ht="30" customHeight="1">
      <c r="A310" s="5"/>
      <c r="B310" s="655"/>
      <c r="C310" s="655"/>
      <c r="D310" s="15"/>
      <c r="E310" s="658"/>
      <c r="F310" s="676"/>
      <c r="G310" s="469" t="s">
        <v>1841</v>
      </c>
      <c r="H310" s="471">
        <v>1200</v>
      </c>
      <c r="I310" s="470"/>
      <c r="J310" s="475">
        <v>1200</v>
      </c>
      <c r="K310" s="475"/>
      <c r="L310" s="475"/>
      <c r="M310" s="475"/>
      <c r="N310" s="475"/>
      <c r="O310" s="475"/>
      <c r="P310" s="475"/>
      <c r="Q310" s="475"/>
      <c r="R310" s="475"/>
      <c r="S310" s="475"/>
      <c r="T310" s="475"/>
      <c r="U310" s="475"/>
      <c r="V310" s="475"/>
      <c r="W310" s="475"/>
      <c r="X310" s="475"/>
      <c r="Y310" s="475"/>
      <c r="Z310" s="476"/>
      <c r="AA310" s="475"/>
      <c r="AB310" s="475"/>
      <c r="AC310" s="475"/>
      <c r="AD310" s="475"/>
      <c r="AE310" s="477"/>
      <c r="AF310" s="661"/>
    </row>
    <row r="311" spans="1:33" s="27" customFormat="1" ht="30" customHeight="1">
      <c r="A311" s="5"/>
      <c r="B311" s="656"/>
      <c r="C311" s="656"/>
      <c r="D311" s="15"/>
      <c r="E311" s="659"/>
      <c r="F311" s="677"/>
      <c r="G311" s="487" t="s">
        <v>235</v>
      </c>
      <c r="H311" s="488">
        <f t="shared" si="8"/>
        <v>1200</v>
      </c>
      <c r="I311" s="488"/>
      <c r="J311" s="489">
        <v>1200</v>
      </c>
      <c r="K311" s="488"/>
      <c r="L311" s="490"/>
      <c r="M311" s="490"/>
      <c r="N311" s="490"/>
      <c r="O311" s="490"/>
      <c r="P311" s="490"/>
      <c r="Q311" s="490"/>
      <c r="R311" s="490"/>
      <c r="S311" s="490"/>
      <c r="T311" s="490"/>
      <c r="U311" s="490"/>
      <c r="V311" s="490"/>
      <c r="W311" s="490"/>
      <c r="X311" s="490"/>
      <c r="Y311" s="490"/>
      <c r="Z311" s="490"/>
      <c r="AA311" s="490"/>
      <c r="AB311" s="490"/>
      <c r="AC311" s="490"/>
      <c r="AD311" s="490"/>
      <c r="AE311" s="323"/>
      <c r="AF311" s="662"/>
    </row>
    <row r="312" spans="1:33" s="27" customFormat="1" ht="30" customHeight="1">
      <c r="A312" s="5" t="s">
        <v>62</v>
      </c>
      <c r="B312" s="654">
        <f>IF(D312="","",SUBTOTAL(3,$D$7:D312))</f>
        <v>76</v>
      </c>
      <c r="C312" s="654" t="str">
        <f>A312&amp;"."&amp;B312</f>
        <v>N06.76</v>
      </c>
      <c r="D312" s="15" t="s">
        <v>390</v>
      </c>
      <c r="E312" s="657" t="s">
        <v>66</v>
      </c>
      <c r="F312" s="675" t="s">
        <v>115</v>
      </c>
      <c r="G312" s="15" t="s">
        <v>220</v>
      </c>
      <c r="H312" s="455">
        <f t="shared" si="8"/>
        <v>120</v>
      </c>
      <c r="I312" s="455"/>
      <c r="J312" s="453">
        <v>120</v>
      </c>
      <c r="K312" s="455"/>
      <c r="L312" s="452"/>
      <c r="M312" s="452"/>
      <c r="N312" s="452"/>
      <c r="O312" s="452"/>
      <c r="P312" s="452"/>
      <c r="Q312" s="452"/>
      <c r="R312" s="452"/>
      <c r="S312" s="452"/>
      <c r="T312" s="452"/>
      <c r="U312" s="452"/>
      <c r="V312" s="452"/>
      <c r="W312" s="452"/>
      <c r="X312" s="452"/>
      <c r="Y312" s="452"/>
      <c r="Z312" s="452"/>
      <c r="AA312" s="452"/>
      <c r="AB312" s="452"/>
      <c r="AC312" s="452"/>
      <c r="AD312" s="452"/>
      <c r="AE312" s="5"/>
      <c r="AF312" s="660" t="s">
        <v>1900</v>
      </c>
    </row>
    <row r="313" spans="1:33" s="27" customFormat="1" ht="30" customHeight="1">
      <c r="A313" s="5"/>
      <c r="B313" s="655"/>
      <c r="C313" s="655"/>
      <c r="D313" s="15"/>
      <c r="E313" s="658"/>
      <c r="F313" s="676"/>
      <c r="G313" s="465" t="s">
        <v>221</v>
      </c>
      <c r="H313" s="466">
        <f t="shared" si="8"/>
        <v>0</v>
      </c>
      <c r="I313" s="455"/>
      <c r="J313" s="453"/>
      <c r="K313" s="453"/>
      <c r="L313" s="453"/>
      <c r="M313" s="453"/>
      <c r="N313" s="453"/>
      <c r="O313" s="453"/>
      <c r="P313" s="453"/>
      <c r="Q313" s="453"/>
      <c r="R313" s="453"/>
      <c r="S313" s="453"/>
      <c r="T313" s="453"/>
      <c r="U313" s="453"/>
      <c r="V313" s="453"/>
      <c r="W313" s="453"/>
      <c r="X313" s="453"/>
      <c r="Y313" s="453"/>
      <c r="Z313" s="452"/>
      <c r="AA313" s="453"/>
      <c r="AB313" s="453"/>
      <c r="AC313" s="453"/>
      <c r="AD313" s="453"/>
      <c r="AE313" s="5"/>
      <c r="AF313" s="661"/>
    </row>
    <row r="314" spans="1:33" s="27" customFormat="1" ht="34.5" customHeight="1">
      <c r="A314" s="5"/>
      <c r="B314" s="655"/>
      <c r="C314" s="655"/>
      <c r="D314" s="15"/>
      <c r="E314" s="658"/>
      <c r="F314" s="676"/>
      <c r="G314" s="469" t="s">
        <v>1841</v>
      </c>
      <c r="H314" s="471">
        <v>189</v>
      </c>
      <c r="I314" s="470"/>
      <c r="J314" s="475">
        <v>153</v>
      </c>
      <c r="K314" s="475">
        <v>0</v>
      </c>
      <c r="L314" s="475">
        <v>36</v>
      </c>
      <c r="M314" s="475"/>
      <c r="N314" s="475"/>
      <c r="O314" s="475"/>
      <c r="P314" s="475"/>
      <c r="Q314" s="475"/>
      <c r="R314" s="475"/>
      <c r="S314" s="475"/>
      <c r="T314" s="475"/>
      <c r="U314" s="475"/>
      <c r="V314" s="475"/>
      <c r="W314" s="475"/>
      <c r="X314" s="475"/>
      <c r="Y314" s="475"/>
      <c r="Z314" s="476"/>
      <c r="AA314" s="475"/>
      <c r="AB314" s="475"/>
      <c r="AC314" s="475"/>
      <c r="AD314" s="475"/>
      <c r="AE314" s="477"/>
      <c r="AF314" s="661"/>
    </row>
    <row r="315" spans="1:33" s="27" customFormat="1" ht="33.75" customHeight="1">
      <c r="A315" s="5"/>
      <c r="B315" s="656"/>
      <c r="C315" s="656"/>
      <c r="D315" s="15"/>
      <c r="E315" s="659"/>
      <c r="F315" s="677"/>
      <c r="G315" s="487" t="s">
        <v>235</v>
      </c>
      <c r="H315" s="488">
        <f t="shared" si="8"/>
        <v>60</v>
      </c>
      <c r="I315" s="488"/>
      <c r="J315" s="489">
        <v>60</v>
      </c>
      <c r="K315" s="488"/>
      <c r="L315" s="490"/>
      <c r="M315" s="490"/>
      <c r="N315" s="490"/>
      <c r="O315" s="490"/>
      <c r="P315" s="490"/>
      <c r="Q315" s="490"/>
      <c r="R315" s="490"/>
      <c r="S315" s="490"/>
      <c r="T315" s="490"/>
      <c r="U315" s="490"/>
      <c r="V315" s="490"/>
      <c r="W315" s="490"/>
      <c r="X315" s="490"/>
      <c r="Y315" s="490"/>
      <c r="Z315" s="490"/>
      <c r="AA315" s="490"/>
      <c r="AB315" s="490"/>
      <c r="AC315" s="490"/>
      <c r="AD315" s="490"/>
      <c r="AE315" s="323"/>
      <c r="AF315" s="662"/>
    </row>
    <row r="316" spans="1:33" s="27" customFormat="1" ht="30" customHeight="1">
      <c r="A316" s="5" t="s">
        <v>62</v>
      </c>
      <c r="B316" s="654">
        <f>IF(D316="","",SUBTOTAL(3,$D$7:D316))</f>
        <v>77</v>
      </c>
      <c r="C316" s="654" t="str">
        <f>A316&amp;"."&amp;B316</f>
        <v>N06.77</v>
      </c>
      <c r="D316" s="15" t="s">
        <v>391</v>
      </c>
      <c r="E316" s="657" t="s">
        <v>67</v>
      </c>
      <c r="F316" s="675" t="s">
        <v>115</v>
      </c>
      <c r="G316" s="15" t="s">
        <v>220</v>
      </c>
      <c r="H316" s="455">
        <f t="shared" si="8"/>
        <v>818</v>
      </c>
      <c r="I316" s="455"/>
      <c r="J316" s="453">
        <v>300</v>
      </c>
      <c r="K316" s="455">
        <v>180</v>
      </c>
      <c r="L316" s="452">
        <v>96</v>
      </c>
      <c r="M316" s="452"/>
      <c r="N316" s="452"/>
      <c r="O316" s="452">
        <v>240</v>
      </c>
      <c r="P316" s="452"/>
      <c r="Q316" s="452"/>
      <c r="R316" s="452"/>
      <c r="S316" s="452"/>
      <c r="T316" s="452"/>
      <c r="U316" s="452">
        <v>2</v>
      </c>
      <c r="V316" s="452"/>
      <c r="W316" s="452"/>
      <c r="X316" s="452"/>
      <c r="Y316" s="452"/>
      <c r="Z316" s="452"/>
      <c r="AA316" s="452"/>
      <c r="AB316" s="452"/>
      <c r="AC316" s="452"/>
      <c r="AD316" s="452"/>
      <c r="AE316" s="5"/>
      <c r="AF316" s="660" t="s">
        <v>1901</v>
      </c>
    </row>
    <row r="317" spans="1:33" s="27" customFormat="1" ht="30" customHeight="1">
      <c r="A317" s="5"/>
      <c r="B317" s="655"/>
      <c r="C317" s="655"/>
      <c r="D317" s="15"/>
      <c r="E317" s="658"/>
      <c r="F317" s="676"/>
      <c r="G317" s="465" t="s">
        <v>221</v>
      </c>
      <c r="H317" s="466">
        <f t="shared" si="8"/>
        <v>470</v>
      </c>
      <c r="I317" s="455"/>
      <c r="J317" s="453">
        <v>298</v>
      </c>
      <c r="K317" s="453">
        <v>78</v>
      </c>
      <c r="L317" s="453">
        <v>12</v>
      </c>
      <c r="M317" s="453"/>
      <c r="N317" s="453"/>
      <c r="O317" s="453">
        <v>80</v>
      </c>
      <c r="P317" s="453"/>
      <c r="Q317" s="453"/>
      <c r="R317" s="453"/>
      <c r="S317" s="453"/>
      <c r="T317" s="453"/>
      <c r="U317" s="453">
        <v>2</v>
      </c>
      <c r="V317" s="453"/>
      <c r="W317" s="453"/>
      <c r="X317" s="453"/>
      <c r="Y317" s="453"/>
      <c r="Z317" s="452"/>
      <c r="AA317" s="453"/>
      <c r="AB317" s="453"/>
      <c r="AC317" s="453"/>
      <c r="AD317" s="453"/>
      <c r="AE317" s="5"/>
      <c r="AF317" s="661"/>
    </row>
    <row r="318" spans="1:33" s="27" customFormat="1" ht="66.75" customHeight="1">
      <c r="A318" s="5"/>
      <c r="B318" s="655"/>
      <c r="C318" s="655"/>
      <c r="D318" s="15"/>
      <c r="E318" s="658"/>
      <c r="F318" s="676"/>
      <c r="G318" s="469" t="s">
        <v>1841</v>
      </c>
      <c r="H318" s="471">
        <v>540</v>
      </c>
      <c r="I318" s="470"/>
      <c r="J318" s="475">
        <v>300</v>
      </c>
      <c r="K318" s="475">
        <v>120</v>
      </c>
      <c r="L318" s="475"/>
      <c r="M318" s="475"/>
      <c r="N318" s="475"/>
      <c r="O318" s="475">
        <v>120</v>
      </c>
      <c r="P318" s="475"/>
      <c r="Q318" s="475"/>
      <c r="R318" s="475"/>
      <c r="S318" s="475"/>
      <c r="T318" s="475"/>
      <c r="U318" s="475"/>
      <c r="V318" s="475"/>
      <c r="W318" s="475"/>
      <c r="X318" s="475"/>
      <c r="Y318" s="475"/>
      <c r="Z318" s="476"/>
      <c r="AA318" s="475"/>
      <c r="AB318" s="475"/>
      <c r="AC318" s="475"/>
      <c r="AD318" s="475"/>
      <c r="AE318" s="477"/>
      <c r="AF318" s="661"/>
      <c r="AG318" s="513"/>
    </row>
    <row r="319" spans="1:33" s="27" customFormat="1" ht="30" customHeight="1">
      <c r="A319" s="5"/>
      <c r="B319" s="656"/>
      <c r="C319" s="656"/>
      <c r="D319" s="15"/>
      <c r="E319" s="659"/>
      <c r="F319" s="677"/>
      <c r="G319" s="487" t="s">
        <v>235</v>
      </c>
      <c r="H319" s="488">
        <f t="shared" si="8"/>
        <v>569</v>
      </c>
      <c r="I319" s="488"/>
      <c r="J319" s="489">
        <v>300</v>
      </c>
      <c r="K319" s="488">
        <f>K317*1.5</f>
        <v>117</v>
      </c>
      <c r="L319" s="488">
        <v>30</v>
      </c>
      <c r="M319" s="490"/>
      <c r="N319" s="490"/>
      <c r="O319" s="488">
        <f>O317*1.5</f>
        <v>120</v>
      </c>
      <c r="P319" s="490"/>
      <c r="Q319" s="490"/>
      <c r="R319" s="490"/>
      <c r="S319" s="490"/>
      <c r="T319" s="490"/>
      <c r="U319" s="490">
        <v>2</v>
      </c>
      <c r="V319" s="490"/>
      <c r="W319" s="490"/>
      <c r="X319" s="490"/>
      <c r="Y319" s="490"/>
      <c r="Z319" s="490"/>
      <c r="AA319" s="490"/>
      <c r="AB319" s="490"/>
      <c r="AC319" s="490"/>
      <c r="AD319" s="490"/>
      <c r="AE319" s="323"/>
      <c r="AF319" s="662"/>
    </row>
    <row r="320" spans="1:33" s="27" customFormat="1" ht="30" customHeight="1">
      <c r="A320" s="5" t="s">
        <v>62</v>
      </c>
      <c r="B320" s="654">
        <f>IF(D320="","",SUBTOTAL(3,$D$7:D320))</f>
        <v>78</v>
      </c>
      <c r="C320" s="654" t="str">
        <f>A320&amp;"."&amp;B320</f>
        <v>N06.78</v>
      </c>
      <c r="D320" s="15" t="s">
        <v>392</v>
      </c>
      <c r="E320" s="657" t="s">
        <v>68</v>
      </c>
      <c r="F320" s="675" t="s">
        <v>115</v>
      </c>
      <c r="G320" s="15" t="s">
        <v>220</v>
      </c>
      <c r="H320" s="455">
        <f t="shared" si="8"/>
        <v>2810</v>
      </c>
      <c r="I320" s="455"/>
      <c r="J320" s="453">
        <v>1560</v>
      </c>
      <c r="K320" s="455"/>
      <c r="L320" s="452"/>
      <c r="M320" s="452"/>
      <c r="N320" s="452"/>
      <c r="O320" s="452">
        <v>1200</v>
      </c>
      <c r="P320" s="452">
        <v>50</v>
      </c>
      <c r="Q320" s="452"/>
      <c r="R320" s="452"/>
      <c r="S320" s="452"/>
      <c r="T320" s="452"/>
      <c r="U320" s="452"/>
      <c r="V320" s="452"/>
      <c r="W320" s="452"/>
      <c r="X320" s="452"/>
      <c r="Y320" s="452"/>
      <c r="Z320" s="452"/>
      <c r="AA320" s="452"/>
      <c r="AB320" s="452"/>
      <c r="AC320" s="452"/>
      <c r="AD320" s="452"/>
      <c r="AE320" s="5"/>
      <c r="AF320" s="660" t="s">
        <v>1902</v>
      </c>
    </row>
    <row r="321" spans="1:32" s="27" customFormat="1" ht="30" customHeight="1">
      <c r="A321" s="5"/>
      <c r="B321" s="655"/>
      <c r="C321" s="655"/>
      <c r="D321" s="15"/>
      <c r="E321" s="658"/>
      <c r="F321" s="676"/>
      <c r="G321" s="465" t="s">
        <v>221</v>
      </c>
      <c r="H321" s="466">
        <f t="shared" si="8"/>
        <v>2460</v>
      </c>
      <c r="I321" s="455"/>
      <c r="J321" s="453">
        <v>1253</v>
      </c>
      <c r="K321" s="453"/>
      <c r="L321" s="453"/>
      <c r="M321" s="453"/>
      <c r="N321" s="453"/>
      <c r="O321" s="453">
        <v>1150</v>
      </c>
      <c r="P321" s="453">
        <v>45</v>
      </c>
      <c r="Q321" s="453"/>
      <c r="R321" s="453"/>
      <c r="S321" s="453">
        <v>12</v>
      </c>
      <c r="T321" s="453"/>
      <c r="U321" s="453"/>
      <c r="V321" s="453"/>
      <c r="W321" s="453"/>
      <c r="X321" s="453"/>
      <c r="Y321" s="453"/>
      <c r="Z321" s="452"/>
      <c r="AA321" s="453"/>
      <c r="AB321" s="453"/>
      <c r="AC321" s="453"/>
      <c r="AD321" s="453"/>
      <c r="AE321" s="5"/>
      <c r="AF321" s="661"/>
    </row>
    <row r="322" spans="1:32" s="27" customFormat="1" ht="30" customHeight="1">
      <c r="A322" s="5"/>
      <c r="B322" s="655"/>
      <c r="C322" s="655"/>
      <c r="D322" s="15"/>
      <c r="E322" s="658"/>
      <c r="F322" s="676"/>
      <c r="G322" s="469" t="s">
        <v>1841</v>
      </c>
      <c r="H322" s="470" t="s">
        <v>1843</v>
      </c>
      <c r="I322" s="470"/>
      <c r="J322" s="475"/>
      <c r="K322" s="475"/>
      <c r="L322" s="475"/>
      <c r="M322" s="475"/>
      <c r="N322" s="475"/>
      <c r="O322" s="475"/>
      <c r="P322" s="475"/>
      <c r="Q322" s="475"/>
      <c r="R322" s="475"/>
      <c r="S322" s="475"/>
      <c r="T322" s="475"/>
      <c r="U322" s="475"/>
      <c r="V322" s="475"/>
      <c r="W322" s="475"/>
      <c r="X322" s="475"/>
      <c r="Y322" s="475"/>
      <c r="Z322" s="476"/>
      <c r="AA322" s="475"/>
      <c r="AB322" s="475"/>
      <c r="AC322" s="475"/>
      <c r="AD322" s="475"/>
      <c r="AE322" s="477"/>
      <c r="AF322" s="661"/>
    </row>
    <row r="323" spans="1:32" s="27" customFormat="1" ht="30" customHeight="1">
      <c r="A323" s="5"/>
      <c r="B323" s="656"/>
      <c r="C323" s="656"/>
      <c r="D323" s="15"/>
      <c r="E323" s="659"/>
      <c r="F323" s="677"/>
      <c r="G323" s="487" t="s">
        <v>235</v>
      </c>
      <c r="H323" s="488">
        <f t="shared" si="8"/>
        <v>2810</v>
      </c>
      <c r="I323" s="488"/>
      <c r="J323" s="489">
        <v>1560</v>
      </c>
      <c r="K323" s="488"/>
      <c r="L323" s="490"/>
      <c r="M323" s="490"/>
      <c r="N323" s="490"/>
      <c r="O323" s="489">
        <v>1200</v>
      </c>
      <c r="P323" s="489">
        <v>50</v>
      </c>
      <c r="Q323" s="490"/>
      <c r="R323" s="490"/>
      <c r="S323" s="489"/>
      <c r="T323" s="490"/>
      <c r="U323" s="490"/>
      <c r="V323" s="490"/>
      <c r="W323" s="490"/>
      <c r="X323" s="490"/>
      <c r="Y323" s="490"/>
      <c r="Z323" s="490"/>
      <c r="AA323" s="490"/>
      <c r="AB323" s="490"/>
      <c r="AC323" s="490"/>
      <c r="AD323" s="490"/>
      <c r="AE323" s="323"/>
      <c r="AF323" s="662"/>
    </row>
    <row r="324" spans="1:32" s="27" customFormat="1" ht="30" customHeight="1">
      <c r="A324" s="5" t="s">
        <v>62</v>
      </c>
      <c r="B324" s="654">
        <f>IF(D324="","",SUBTOTAL(3,$D$7:D324))</f>
        <v>79</v>
      </c>
      <c r="C324" s="654" t="str">
        <f>A324&amp;"."&amp;B324</f>
        <v>N06.79</v>
      </c>
      <c r="D324" s="15" t="s">
        <v>393</v>
      </c>
      <c r="E324" s="657" t="s">
        <v>69</v>
      </c>
      <c r="F324" s="675" t="s">
        <v>115</v>
      </c>
      <c r="G324" s="15" t="s">
        <v>220</v>
      </c>
      <c r="H324" s="455">
        <f t="shared" si="8"/>
        <v>18</v>
      </c>
      <c r="I324" s="455"/>
      <c r="J324" s="453">
        <v>6</v>
      </c>
      <c r="K324" s="455">
        <v>12</v>
      </c>
      <c r="L324" s="452"/>
      <c r="M324" s="452"/>
      <c r="N324" s="452"/>
      <c r="O324" s="452"/>
      <c r="P324" s="452"/>
      <c r="Q324" s="452"/>
      <c r="R324" s="452"/>
      <c r="S324" s="452"/>
      <c r="T324" s="452"/>
      <c r="U324" s="452"/>
      <c r="V324" s="452"/>
      <c r="W324" s="452"/>
      <c r="X324" s="452"/>
      <c r="Y324" s="452"/>
      <c r="Z324" s="452"/>
      <c r="AA324" s="452"/>
      <c r="AB324" s="452"/>
      <c r="AC324" s="452"/>
      <c r="AD324" s="452"/>
      <c r="AE324" s="5"/>
      <c r="AF324" s="660" t="s">
        <v>1903</v>
      </c>
    </row>
    <row r="325" spans="1:32" s="27" customFormat="1" ht="30" customHeight="1">
      <c r="A325" s="5"/>
      <c r="B325" s="655"/>
      <c r="C325" s="655"/>
      <c r="D325" s="15"/>
      <c r="E325" s="658"/>
      <c r="F325" s="676"/>
      <c r="G325" s="465" t="s">
        <v>221</v>
      </c>
      <c r="H325" s="466">
        <f t="shared" si="8"/>
        <v>6</v>
      </c>
      <c r="I325" s="455"/>
      <c r="J325" s="453">
        <v>2</v>
      </c>
      <c r="K325" s="453">
        <v>4</v>
      </c>
      <c r="L325" s="453"/>
      <c r="M325" s="453"/>
      <c r="N325" s="453"/>
      <c r="O325" s="453"/>
      <c r="P325" s="453"/>
      <c r="Q325" s="453"/>
      <c r="R325" s="453"/>
      <c r="S325" s="453"/>
      <c r="T325" s="453"/>
      <c r="U325" s="453"/>
      <c r="V325" s="453"/>
      <c r="W325" s="453"/>
      <c r="X325" s="453"/>
      <c r="Y325" s="453"/>
      <c r="Z325" s="452"/>
      <c r="AA325" s="453"/>
      <c r="AB325" s="453"/>
      <c r="AC325" s="453"/>
      <c r="AD325" s="453"/>
      <c r="AE325" s="5"/>
      <c r="AF325" s="661"/>
    </row>
    <row r="326" spans="1:32" s="27" customFormat="1" ht="30" customHeight="1">
      <c r="A326" s="5"/>
      <c r="B326" s="655"/>
      <c r="C326" s="655"/>
      <c r="D326" s="15"/>
      <c r="E326" s="658"/>
      <c r="F326" s="676"/>
      <c r="G326" s="469" t="s">
        <v>1841</v>
      </c>
      <c r="H326" s="471">
        <v>18</v>
      </c>
      <c r="I326" s="470"/>
      <c r="J326" s="475">
        <v>6</v>
      </c>
      <c r="K326" s="475">
        <v>12</v>
      </c>
      <c r="L326" s="475"/>
      <c r="M326" s="475"/>
      <c r="N326" s="475"/>
      <c r="O326" s="475"/>
      <c r="P326" s="475"/>
      <c r="Q326" s="475"/>
      <c r="R326" s="475"/>
      <c r="S326" s="475"/>
      <c r="T326" s="475"/>
      <c r="U326" s="475"/>
      <c r="V326" s="475"/>
      <c r="W326" s="475"/>
      <c r="X326" s="475"/>
      <c r="Y326" s="475"/>
      <c r="Z326" s="476"/>
      <c r="AA326" s="475"/>
      <c r="AB326" s="475"/>
      <c r="AC326" s="475"/>
      <c r="AD326" s="475"/>
      <c r="AE326" s="477"/>
      <c r="AF326" s="661"/>
    </row>
    <row r="327" spans="1:32" s="27" customFormat="1" ht="30" customHeight="1">
      <c r="A327" s="5"/>
      <c r="B327" s="656"/>
      <c r="C327" s="656"/>
      <c r="D327" s="15"/>
      <c r="E327" s="659"/>
      <c r="F327" s="677"/>
      <c r="G327" s="487" t="s">
        <v>235</v>
      </c>
      <c r="H327" s="488">
        <f t="shared" si="8"/>
        <v>18</v>
      </c>
      <c r="I327" s="488"/>
      <c r="J327" s="489">
        <v>6</v>
      </c>
      <c r="K327" s="489">
        <v>12</v>
      </c>
      <c r="L327" s="490"/>
      <c r="M327" s="490"/>
      <c r="N327" s="490"/>
      <c r="O327" s="490"/>
      <c r="P327" s="490"/>
      <c r="Q327" s="490"/>
      <c r="R327" s="490"/>
      <c r="S327" s="490"/>
      <c r="T327" s="490"/>
      <c r="U327" s="490"/>
      <c r="V327" s="490"/>
      <c r="W327" s="490"/>
      <c r="X327" s="490"/>
      <c r="Y327" s="490"/>
      <c r="Z327" s="490"/>
      <c r="AA327" s="490"/>
      <c r="AB327" s="490"/>
      <c r="AC327" s="490"/>
      <c r="AD327" s="490"/>
      <c r="AE327" s="323"/>
      <c r="AF327" s="662"/>
    </row>
    <row r="328" spans="1:32" s="27" customFormat="1" ht="30" customHeight="1">
      <c r="A328" s="5" t="s">
        <v>62</v>
      </c>
      <c r="B328" s="654">
        <f>IF(D328="","",SUBTOTAL(3,$D$7:D328))</f>
        <v>80</v>
      </c>
      <c r="C328" s="654" t="str">
        <f>A328&amp;"."&amp;B328</f>
        <v>N06.80</v>
      </c>
      <c r="D328" s="15" t="s">
        <v>394</v>
      </c>
      <c r="E328" s="657" t="s">
        <v>70</v>
      </c>
      <c r="F328" s="675" t="s">
        <v>115</v>
      </c>
      <c r="G328" s="15" t="s">
        <v>220</v>
      </c>
      <c r="H328" s="455">
        <f t="shared" si="8"/>
        <v>3328</v>
      </c>
      <c r="I328" s="455"/>
      <c r="J328" s="453">
        <v>900</v>
      </c>
      <c r="K328" s="455">
        <v>144</v>
      </c>
      <c r="L328" s="452">
        <v>60</v>
      </c>
      <c r="M328" s="452">
        <v>2</v>
      </c>
      <c r="N328" s="452"/>
      <c r="O328" s="452">
        <v>432</v>
      </c>
      <c r="P328" s="452">
        <v>480</v>
      </c>
      <c r="Q328" s="452"/>
      <c r="R328" s="452">
        <v>2</v>
      </c>
      <c r="S328" s="452">
        <v>144</v>
      </c>
      <c r="T328" s="452"/>
      <c r="U328" s="452">
        <v>1152</v>
      </c>
      <c r="V328" s="452"/>
      <c r="W328" s="452"/>
      <c r="X328" s="452">
        <v>12</v>
      </c>
      <c r="Y328" s="452"/>
      <c r="Z328" s="452"/>
      <c r="AA328" s="452"/>
      <c r="AB328" s="452"/>
      <c r="AC328" s="452"/>
      <c r="AD328" s="452"/>
      <c r="AE328" s="5"/>
      <c r="AF328" s="660" t="s">
        <v>1904</v>
      </c>
    </row>
    <row r="329" spans="1:32" s="27" customFormat="1" ht="30" customHeight="1">
      <c r="A329" s="5"/>
      <c r="B329" s="655"/>
      <c r="C329" s="655"/>
      <c r="D329" s="15"/>
      <c r="E329" s="658"/>
      <c r="F329" s="676"/>
      <c r="G329" s="465" t="s">
        <v>221</v>
      </c>
      <c r="H329" s="466">
        <f t="shared" si="8"/>
        <v>2667</v>
      </c>
      <c r="I329" s="455"/>
      <c r="J329" s="453">
        <v>564</v>
      </c>
      <c r="K329" s="453">
        <v>132</v>
      </c>
      <c r="L329" s="453">
        <v>70</v>
      </c>
      <c r="M329" s="453"/>
      <c r="N329" s="453"/>
      <c r="O329" s="453">
        <v>528</v>
      </c>
      <c r="P329" s="453">
        <v>443</v>
      </c>
      <c r="Q329" s="453"/>
      <c r="R329" s="453"/>
      <c r="S329" s="453">
        <v>80</v>
      </c>
      <c r="T329" s="453"/>
      <c r="U329" s="453">
        <v>840</v>
      </c>
      <c r="V329" s="453"/>
      <c r="W329" s="453"/>
      <c r="X329" s="453">
        <v>10</v>
      </c>
      <c r="Y329" s="453"/>
      <c r="Z329" s="452"/>
      <c r="AA329" s="453"/>
      <c r="AB329" s="453"/>
      <c r="AC329" s="453"/>
      <c r="AD329" s="453"/>
      <c r="AE329" s="5"/>
      <c r="AF329" s="661"/>
    </row>
    <row r="330" spans="1:32" s="27" customFormat="1" ht="30" customHeight="1">
      <c r="A330" s="5"/>
      <c r="B330" s="655"/>
      <c r="C330" s="655"/>
      <c r="D330" s="15"/>
      <c r="E330" s="658"/>
      <c r="F330" s="676"/>
      <c r="G330" s="469" t="s">
        <v>1841</v>
      </c>
      <c r="H330" s="471">
        <v>3883</v>
      </c>
      <c r="I330" s="470"/>
      <c r="J330" s="475">
        <v>882</v>
      </c>
      <c r="K330" s="475">
        <v>144</v>
      </c>
      <c r="L330" s="475">
        <v>67.5</v>
      </c>
      <c r="M330" s="475">
        <v>1.5</v>
      </c>
      <c r="N330" s="475"/>
      <c r="O330" s="475">
        <v>738</v>
      </c>
      <c r="P330" s="475">
        <v>600</v>
      </c>
      <c r="Q330" s="475"/>
      <c r="R330" s="475">
        <v>36</v>
      </c>
      <c r="S330" s="475">
        <v>30</v>
      </c>
      <c r="T330" s="475"/>
      <c r="U330" s="475">
        <v>1300</v>
      </c>
      <c r="V330" s="475">
        <v>60</v>
      </c>
      <c r="W330" s="475"/>
      <c r="X330" s="475">
        <v>24</v>
      </c>
      <c r="Y330" s="475"/>
      <c r="Z330" s="476"/>
      <c r="AA330" s="475"/>
      <c r="AB330" s="475"/>
      <c r="AC330" s="475"/>
      <c r="AD330" s="475"/>
      <c r="AE330" s="477"/>
      <c r="AF330" s="661"/>
    </row>
    <row r="331" spans="1:32" s="27" customFormat="1" ht="30" customHeight="1">
      <c r="A331" s="5"/>
      <c r="B331" s="656"/>
      <c r="C331" s="656"/>
      <c r="D331" s="15"/>
      <c r="E331" s="659"/>
      <c r="F331" s="677"/>
      <c r="G331" s="487" t="s">
        <v>235</v>
      </c>
      <c r="H331" s="488">
        <f t="shared" si="8"/>
        <v>3356</v>
      </c>
      <c r="I331" s="488"/>
      <c r="J331" s="489">
        <f>J329*1.5</f>
        <v>846</v>
      </c>
      <c r="K331" s="489">
        <v>144</v>
      </c>
      <c r="L331" s="489">
        <v>70</v>
      </c>
      <c r="M331" s="490">
        <v>2</v>
      </c>
      <c r="N331" s="490"/>
      <c r="O331" s="489">
        <v>528</v>
      </c>
      <c r="P331" s="489">
        <v>480</v>
      </c>
      <c r="Q331" s="490"/>
      <c r="R331" s="490">
        <v>2</v>
      </c>
      <c r="S331" s="489">
        <f>S329*1.5</f>
        <v>120</v>
      </c>
      <c r="T331" s="490"/>
      <c r="U331" s="489">
        <v>1152</v>
      </c>
      <c r="V331" s="490"/>
      <c r="W331" s="490"/>
      <c r="X331" s="489">
        <v>12</v>
      </c>
      <c r="Y331" s="490"/>
      <c r="Z331" s="490"/>
      <c r="AA331" s="490"/>
      <c r="AB331" s="490"/>
      <c r="AC331" s="490"/>
      <c r="AD331" s="490"/>
      <c r="AE331" s="323"/>
      <c r="AF331" s="662"/>
    </row>
    <row r="332" spans="1:32" s="46" customFormat="1" ht="30" customHeight="1">
      <c r="A332" s="45" t="s">
        <v>62</v>
      </c>
      <c r="B332" s="663">
        <f>IF(D332="","",SUBTOTAL(3,$D$7:D332))</f>
        <v>81</v>
      </c>
      <c r="C332" s="663" t="str">
        <f>A332&amp;"."&amp;B332</f>
        <v>N06.81</v>
      </c>
      <c r="D332" s="44" t="s">
        <v>395</v>
      </c>
      <c r="E332" s="666" t="s">
        <v>71</v>
      </c>
      <c r="F332" s="678" t="s">
        <v>116</v>
      </c>
      <c r="G332" s="44" t="s">
        <v>220</v>
      </c>
      <c r="H332" s="460">
        <f t="shared" si="8"/>
        <v>2940</v>
      </c>
      <c r="I332" s="460"/>
      <c r="J332" s="451"/>
      <c r="K332" s="460">
        <v>840</v>
      </c>
      <c r="L332" s="456"/>
      <c r="M332" s="456">
        <v>180</v>
      </c>
      <c r="N332" s="456"/>
      <c r="O332" s="456">
        <v>1200</v>
      </c>
      <c r="P332" s="456"/>
      <c r="Q332" s="456"/>
      <c r="R332" s="456">
        <v>600</v>
      </c>
      <c r="S332" s="456"/>
      <c r="T332" s="456"/>
      <c r="U332" s="456">
        <v>60</v>
      </c>
      <c r="V332" s="456"/>
      <c r="W332" s="456"/>
      <c r="X332" s="456">
        <v>60</v>
      </c>
      <c r="Y332" s="456"/>
      <c r="Z332" s="456"/>
      <c r="AA332" s="456"/>
      <c r="AB332" s="456"/>
      <c r="AC332" s="456"/>
      <c r="AD332" s="456"/>
      <c r="AE332" s="45"/>
      <c r="AF332" s="669" t="s">
        <v>1905</v>
      </c>
    </row>
    <row r="333" spans="1:32" s="46" customFormat="1" ht="30" customHeight="1">
      <c r="A333" s="45"/>
      <c r="B333" s="664"/>
      <c r="C333" s="664"/>
      <c r="D333" s="44"/>
      <c r="E333" s="667"/>
      <c r="F333" s="679"/>
      <c r="G333" s="467" t="s">
        <v>221</v>
      </c>
      <c r="H333" s="468">
        <f t="shared" si="8"/>
        <v>2163</v>
      </c>
      <c r="I333" s="460"/>
      <c r="J333" s="451">
        <v>50</v>
      </c>
      <c r="K333" s="451">
        <v>700</v>
      </c>
      <c r="L333" s="451"/>
      <c r="M333" s="451">
        <v>50</v>
      </c>
      <c r="N333" s="451"/>
      <c r="O333" s="451">
        <v>963</v>
      </c>
      <c r="P333" s="451"/>
      <c r="Q333" s="451"/>
      <c r="R333" s="451">
        <v>400</v>
      </c>
      <c r="S333" s="451"/>
      <c r="T333" s="451"/>
      <c r="U333" s="451"/>
      <c r="V333" s="451"/>
      <c r="W333" s="451"/>
      <c r="X333" s="451"/>
      <c r="Y333" s="451"/>
      <c r="Z333" s="456"/>
      <c r="AA333" s="451"/>
      <c r="AB333" s="451"/>
      <c r="AC333" s="451"/>
      <c r="AD333" s="451"/>
      <c r="AE333" s="45"/>
      <c r="AF333" s="670"/>
    </row>
    <row r="334" spans="1:32" s="46" customFormat="1" ht="30" customHeight="1">
      <c r="A334" s="45"/>
      <c r="B334" s="664"/>
      <c r="C334" s="664"/>
      <c r="D334" s="44"/>
      <c r="E334" s="667"/>
      <c r="F334" s="679"/>
      <c r="G334" s="472" t="s">
        <v>1841</v>
      </c>
      <c r="H334" s="473">
        <v>2500</v>
      </c>
      <c r="I334" s="474"/>
      <c r="J334" s="478"/>
      <c r="K334" s="478">
        <v>240</v>
      </c>
      <c r="L334" s="478"/>
      <c r="M334" s="478">
        <v>150</v>
      </c>
      <c r="N334" s="478"/>
      <c r="O334" s="478">
        <v>1200</v>
      </c>
      <c r="P334" s="478"/>
      <c r="Q334" s="478"/>
      <c r="R334" s="478">
        <v>750</v>
      </c>
      <c r="S334" s="478"/>
      <c r="T334" s="478"/>
      <c r="U334" s="478">
        <v>100</v>
      </c>
      <c r="V334" s="478"/>
      <c r="W334" s="478"/>
      <c r="X334" s="478">
        <v>60</v>
      </c>
      <c r="Y334" s="478"/>
      <c r="Z334" s="479"/>
      <c r="AA334" s="478"/>
      <c r="AB334" s="478"/>
      <c r="AC334" s="478"/>
      <c r="AD334" s="478"/>
      <c r="AE334" s="480"/>
      <c r="AF334" s="670"/>
    </row>
    <row r="335" spans="1:32" s="46" customFormat="1" ht="30" customHeight="1">
      <c r="A335" s="45"/>
      <c r="B335" s="665"/>
      <c r="C335" s="665"/>
      <c r="D335" s="44"/>
      <c r="E335" s="668"/>
      <c r="F335" s="680"/>
      <c r="G335" s="492" t="s">
        <v>235</v>
      </c>
      <c r="H335" s="493">
        <f t="shared" si="8"/>
        <v>3289.5</v>
      </c>
      <c r="I335" s="493"/>
      <c r="J335" s="494"/>
      <c r="K335" s="493">
        <f>K333*1.5</f>
        <v>1050</v>
      </c>
      <c r="L335" s="493"/>
      <c r="M335" s="493">
        <f t="shared" ref="M335:R335" si="12">M333*1.5</f>
        <v>75</v>
      </c>
      <c r="N335" s="493"/>
      <c r="O335" s="493">
        <f t="shared" si="12"/>
        <v>1444.5</v>
      </c>
      <c r="P335" s="493"/>
      <c r="Q335" s="493"/>
      <c r="R335" s="493">
        <f t="shared" si="12"/>
        <v>600</v>
      </c>
      <c r="S335" s="493"/>
      <c r="T335" s="493"/>
      <c r="U335" s="493">
        <v>60</v>
      </c>
      <c r="V335" s="493"/>
      <c r="W335" s="493"/>
      <c r="X335" s="493">
        <v>60</v>
      </c>
      <c r="Y335" s="495"/>
      <c r="Z335" s="495"/>
      <c r="AA335" s="495"/>
      <c r="AB335" s="495"/>
      <c r="AC335" s="495"/>
      <c r="AD335" s="495"/>
      <c r="AE335" s="322"/>
      <c r="AF335" s="671"/>
    </row>
    <row r="336" spans="1:32" s="27" customFormat="1" ht="30" customHeight="1">
      <c r="A336" s="5" t="s">
        <v>62</v>
      </c>
      <c r="B336" s="654">
        <f>IF(D336="","",SUBTOTAL(3,$D$7:D336))</f>
        <v>82</v>
      </c>
      <c r="C336" s="654" t="str">
        <f>A336&amp;"."&amp;B336</f>
        <v>N06.82</v>
      </c>
      <c r="D336" s="15" t="s">
        <v>396</v>
      </c>
      <c r="E336" s="657" t="s">
        <v>72</v>
      </c>
      <c r="F336" s="675" t="s">
        <v>114</v>
      </c>
      <c r="G336" s="15" t="s">
        <v>220</v>
      </c>
      <c r="H336" s="455">
        <f t="shared" si="8"/>
        <v>299</v>
      </c>
      <c r="I336" s="455"/>
      <c r="J336" s="453">
        <v>8</v>
      </c>
      <c r="K336" s="455">
        <v>6</v>
      </c>
      <c r="L336" s="452">
        <v>1</v>
      </c>
      <c r="M336" s="452">
        <v>2</v>
      </c>
      <c r="N336" s="452"/>
      <c r="O336" s="452">
        <v>120</v>
      </c>
      <c r="P336" s="452">
        <v>30</v>
      </c>
      <c r="Q336" s="452"/>
      <c r="R336" s="452"/>
      <c r="S336" s="452"/>
      <c r="T336" s="452"/>
      <c r="U336" s="452">
        <v>120</v>
      </c>
      <c r="V336" s="452"/>
      <c r="W336" s="452"/>
      <c r="X336" s="452">
        <v>12</v>
      </c>
      <c r="Y336" s="452"/>
      <c r="Z336" s="452"/>
      <c r="AA336" s="452"/>
      <c r="AB336" s="452"/>
      <c r="AC336" s="452"/>
      <c r="AD336" s="452"/>
      <c r="AE336" s="5"/>
      <c r="AF336" s="660" t="s">
        <v>1906</v>
      </c>
    </row>
    <row r="337" spans="1:32" s="27" customFormat="1" ht="30" customHeight="1">
      <c r="A337" s="5"/>
      <c r="B337" s="655"/>
      <c r="C337" s="655"/>
      <c r="D337" s="458"/>
      <c r="E337" s="658"/>
      <c r="F337" s="676"/>
      <c r="G337" s="465" t="s">
        <v>221</v>
      </c>
      <c r="H337" s="466">
        <f t="shared" si="8"/>
        <v>123</v>
      </c>
      <c r="I337" s="455"/>
      <c r="J337" s="453"/>
      <c r="K337" s="453"/>
      <c r="L337" s="453"/>
      <c r="M337" s="453"/>
      <c r="N337" s="453"/>
      <c r="O337" s="453">
        <v>50</v>
      </c>
      <c r="P337" s="453"/>
      <c r="Q337" s="453"/>
      <c r="R337" s="453"/>
      <c r="S337" s="453"/>
      <c r="T337" s="453"/>
      <c r="U337" s="453">
        <v>70</v>
      </c>
      <c r="V337" s="453"/>
      <c r="W337" s="453"/>
      <c r="X337" s="453">
        <v>3</v>
      </c>
      <c r="Y337" s="452"/>
      <c r="Z337" s="452"/>
      <c r="AA337" s="452"/>
      <c r="AB337" s="452"/>
      <c r="AC337" s="452"/>
      <c r="AD337" s="453"/>
      <c r="AE337" s="5"/>
      <c r="AF337" s="661"/>
    </row>
    <row r="338" spans="1:32" s="27" customFormat="1" ht="30" customHeight="1">
      <c r="A338" s="5"/>
      <c r="B338" s="655"/>
      <c r="C338" s="655"/>
      <c r="D338" s="347"/>
      <c r="E338" s="658"/>
      <c r="F338" s="676"/>
      <c r="G338" s="469" t="s">
        <v>1841</v>
      </c>
      <c r="H338" s="470" t="s">
        <v>1843</v>
      </c>
      <c r="I338" s="470"/>
      <c r="J338" s="475"/>
      <c r="K338" s="475"/>
      <c r="L338" s="475"/>
      <c r="M338" s="475"/>
      <c r="N338" s="475"/>
      <c r="O338" s="475"/>
      <c r="P338" s="475"/>
      <c r="Q338" s="475"/>
      <c r="R338" s="475"/>
      <c r="S338" s="475"/>
      <c r="T338" s="475"/>
      <c r="U338" s="475"/>
      <c r="V338" s="475"/>
      <c r="W338" s="475"/>
      <c r="X338" s="475"/>
      <c r="Y338" s="476"/>
      <c r="Z338" s="476"/>
      <c r="AA338" s="476"/>
      <c r="AB338" s="476"/>
      <c r="AC338" s="476"/>
      <c r="AD338" s="475"/>
      <c r="AE338" s="477"/>
      <c r="AF338" s="661"/>
    </row>
    <row r="339" spans="1:32" s="27" customFormat="1" ht="30" customHeight="1">
      <c r="A339" s="5"/>
      <c r="B339" s="656"/>
      <c r="C339" s="656"/>
      <c r="D339" s="5"/>
      <c r="E339" s="659"/>
      <c r="F339" s="677"/>
      <c r="G339" s="487" t="s">
        <v>235</v>
      </c>
      <c r="H339" s="488">
        <f t="shared" si="8"/>
        <v>231.5</v>
      </c>
      <c r="I339" s="488"/>
      <c r="J339" s="489">
        <v>8</v>
      </c>
      <c r="K339" s="488">
        <v>6</v>
      </c>
      <c r="L339" s="490">
        <v>1</v>
      </c>
      <c r="M339" s="490">
        <v>2</v>
      </c>
      <c r="N339" s="490"/>
      <c r="O339" s="490">
        <f>O337*1.5</f>
        <v>75</v>
      </c>
      <c r="P339" s="490">
        <v>30</v>
      </c>
      <c r="Q339" s="490"/>
      <c r="R339" s="490"/>
      <c r="S339" s="490"/>
      <c r="T339" s="490"/>
      <c r="U339" s="490">
        <f>U337*1.5</f>
        <v>105</v>
      </c>
      <c r="V339" s="490"/>
      <c r="W339" s="490"/>
      <c r="X339" s="490">
        <f>X337*1.5</f>
        <v>4.5</v>
      </c>
      <c r="Y339" s="490"/>
      <c r="Z339" s="490"/>
      <c r="AA339" s="490"/>
      <c r="AB339" s="490"/>
      <c r="AC339" s="490"/>
      <c r="AD339" s="490"/>
      <c r="AE339" s="323"/>
      <c r="AF339" s="662"/>
    </row>
    <row r="340" spans="1:32" s="27" customFormat="1" ht="30" customHeight="1">
      <c r="A340" s="5"/>
      <c r="B340" s="13" t="s">
        <v>73</v>
      </c>
      <c r="C340" s="24" t="s">
        <v>74</v>
      </c>
      <c r="E340" s="18"/>
      <c r="F340" s="22"/>
      <c r="G340" s="15"/>
      <c r="H340" s="455"/>
      <c r="I340" s="455"/>
      <c r="J340" s="453"/>
      <c r="K340" s="455"/>
      <c r="L340" s="452"/>
      <c r="M340" s="452"/>
      <c r="N340" s="452"/>
      <c r="O340" s="452"/>
      <c r="P340" s="452"/>
      <c r="Q340" s="452"/>
      <c r="R340" s="452"/>
      <c r="S340" s="452"/>
      <c r="T340" s="452"/>
      <c r="U340" s="452"/>
      <c r="V340" s="452"/>
      <c r="W340" s="452"/>
      <c r="X340" s="452"/>
      <c r="Y340" s="452"/>
      <c r="Z340" s="452"/>
      <c r="AA340" s="452"/>
      <c r="AB340" s="452"/>
      <c r="AC340" s="452"/>
      <c r="AD340" s="452"/>
      <c r="AE340" s="5"/>
      <c r="AF340" s="17"/>
    </row>
    <row r="341" spans="1:32" s="27" customFormat="1" ht="30" customHeight="1">
      <c r="A341" s="5" t="s">
        <v>73</v>
      </c>
      <c r="B341" s="654">
        <f>IF(D341="","",SUBTOTAL(3,$D$7:D341))</f>
        <v>83</v>
      </c>
      <c r="C341" s="654" t="str">
        <f>A341&amp;"."&amp;B341</f>
        <v>N07.83</v>
      </c>
      <c r="D341" s="15" t="s">
        <v>397</v>
      </c>
      <c r="E341" s="657" t="s">
        <v>75</v>
      </c>
      <c r="F341" s="675" t="s">
        <v>117</v>
      </c>
      <c r="G341" s="15" t="s">
        <v>220</v>
      </c>
      <c r="H341" s="455">
        <f t="shared" si="8"/>
        <v>14168</v>
      </c>
      <c r="I341" s="455"/>
      <c r="J341" s="453">
        <v>840</v>
      </c>
      <c r="K341" s="455">
        <v>3600</v>
      </c>
      <c r="L341" s="452">
        <v>2640</v>
      </c>
      <c r="M341" s="452">
        <v>108</v>
      </c>
      <c r="N341" s="452"/>
      <c r="O341" s="452">
        <v>1800</v>
      </c>
      <c r="P341" s="452">
        <v>20</v>
      </c>
      <c r="Q341" s="452"/>
      <c r="R341" s="452">
        <v>600</v>
      </c>
      <c r="S341" s="452"/>
      <c r="T341" s="452"/>
      <c r="U341" s="452"/>
      <c r="V341" s="452">
        <v>3600</v>
      </c>
      <c r="W341" s="457"/>
      <c r="X341" s="452">
        <v>960</v>
      </c>
      <c r="Y341" s="452"/>
      <c r="Z341" s="452"/>
      <c r="AA341" s="452"/>
      <c r="AB341" s="452"/>
      <c r="AC341" s="452"/>
      <c r="AD341" s="452"/>
      <c r="AE341" s="5"/>
      <c r="AF341" s="660" t="s">
        <v>1907</v>
      </c>
    </row>
    <row r="342" spans="1:32" s="27" customFormat="1" ht="30" customHeight="1">
      <c r="A342" s="5"/>
      <c r="B342" s="655"/>
      <c r="C342" s="655"/>
      <c r="D342" s="15"/>
      <c r="E342" s="658"/>
      <c r="F342" s="676"/>
      <c r="G342" s="465" t="s">
        <v>221</v>
      </c>
      <c r="H342" s="466">
        <f t="shared" si="8"/>
        <v>7527</v>
      </c>
      <c r="I342" s="455"/>
      <c r="J342" s="453">
        <v>1361</v>
      </c>
      <c r="K342" s="453">
        <v>1886</v>
      </c>
      <c r="L342" s="453">
        <v>1828</v>
      </c>
      <c r="M342" s="453">
        <v>30</v>
      </c>
      <c r="N342" s="453"/>
      <c r="O342" s="453"/>
      <c r="P342" s="453">
        <v>11</v>
      </c>
      <c r="Q342" s="453"/>
      <c r="R342" s="453">
        <v>250</v>
      </c>
      <c r="S342" s="453"/>
      <c r="T342" s="453"/>
      <c r="U342" s="453"/>
      <c r="V342" s="453">
        <v>1450</v>
      </c>
      <c r="W342" s="453"/>
      <c r="X342" s="453">
        <v>711</v>
      </c>
      <c r="Y342" s="452"/>
      <c r="Z342" s="452"/>
      <c r="AA342" s="452"/>
      <c r="AB342" s="452"/>
      <c r="AC342" s="452"/>
      <c r="AD342" s="453"/>
      <c r="AE342" s="5"/>
      <c r="AF342" s="661"/>
    </row>
    <row r="343" spans="1:32" s="27" customFormat="1" ht="30" customHeight="1">
      <c r="A343" s="5"/>
      <c r="B343" s="655"/>
      <c r="C343" s="655"/>
      <c r="D343" s="15"/>
      <c r="E343" s="658"/>
      <c r="F343" s="676"/>
      <c r="G343" s="469" t="s">
        <v>1841</v>
      </c>
      <c r="H343" s="471">
        <v>7927</v>
      </c>
      <c r="I343" s="470"/>
      <c r="J343" s="475">
        <v>820</v>
      </c>
      <c r="K343" s="475">
        <v>2400</v>
      </c>
      <c r="L343" s="475">
        <v>2640</v>
      </c>
      <c r="M343" s="475">
        <v>180</v>
      </c>
      <c r="N343" s="475"/>
      <c r="O343" s="475"/>
      <c r="P343" s="475">
        <v>12</v>
      </c>
      <c r="Q343" s="475"/>
      <c r="R343" s="475">
        <v>525</v>
      </c>
      <c r="S343" s="475"/>
      <c r="T343" s="475"/>
      <c r="U343" s="475"/>
      <c r="V343" s="475"/>
      <c r="W343" s="475"/>
      <c r="X343" s="475">
        <v>1350</v>
      </c>
      <c r="Y343" s="476"/>
      <c r="Z343" s="476"/>
      <c r="AA343" s="476"/>
      <c r="AB343" s="476"/>
      <c r="AC343" s="476"/>
      <c r="AD343" s="475"/>
      <c r="AE343" s="477"/>
      <c r="AF343" s="661"/>
    </row>
    <row r="344" spans="1:32" s="27" customFormat="1" ht="27.75" customHeight="1">
      <c r="A344" s="5"/>
      <c r="B344" s="656"/>
      <c r="C344" s="656"/>
      <c r="D344" s="15"/>
      <c r="E344" s="659"/>
      <c r="F344" s="677"/>
      <c r="G344" s="487" t="s">
        <v>235</v>
      </c>
      <c r="H344" s="488">
        <f t="shared" si="8"/>
        <v>13786.5</v>
      </c>
      <c r="I344" s="488"/>
      <c r="J344" s="489">
        <v>1361</v>
      </c>
      <c r="K344" s="489">
        <f t="shared" ref="K344:M344" si="13">K342*1.5</f>
        <v>2829</v>
      </c>
      <c r="L344" s="489">
        <v>2800</v>
      </c>
      <c r="M344" s="489">
        <f t="shared" si="13"/>
        <v>45</v>
      </c>
      <c r="N344" s="489"/>
      <c r="O344" s="489">
        <v>1800</v>
      </c>
      <c r="P344" s="489">
        <f t="shared" ref="P344" si="14">P342*1.5</f>
        <v>16.5</v>
      </c>
      <c r="Q344" s="489"/>
      <c r="R344" s="489">
        <f t="shared" ref="R344" si="15">R342*1.5</f>
        <v>375</v>
      </c>
      <c r="S344" s="489"/>
      <c r="T344" s="489"/>
      <c r="U344" s="489"/>
      <c r="V344" s="489">
        <v>3600</v>
      </c>
      <c r="W344" s="489"/>
      <c r="X344" s="489">
        <v>960</v>
      </c>
      <c r="Y344" s="489"/>
      <c r="Z344" s="490"/>
      <c r="AA344" s="489"/>
      <c r="AB344" s="489"/>
      <c r="AC344" s="489"/>
      <c r="AD344" s="489"/>
      <c r="AE344" s="323"/>
      <c r="AF344" s="662"/>
    </row>
    <row r="345" spans="1:32" s="27" customFormat="1" ht="34.5" customHeight="1">
      <c r="A345" s="5" t="s">
        <v>73</v>
      </c>
      <c r="B345" s="654">
        <f>IF(D345="","",SUBTOTAL(3,$D$7:D345))</f>
        <v>84</v>
      </c>
      <c r="C345" s="654" t="str">
        <f>A345&amp;"."&amp;B345</f>
        <v>N07.84</v>
      </c>
      <c r="D345" s="15" t="s">
        <v>398</v>
      </c>
      <c r="E345" s="657" t="s">
        <v>399</v>
      </c>
      <c r="F345" s="675" t="s">
        <v>117</v>
      </c>
      <c r="G345" s="15" t="s">
        <v>220</v>
      </c>
      <c r="H345" s="455">
        <f t="shared" si="8"/>
        <v>7740</v>
      </c>
      <c r="I345" s="455"/>
      <c r="J345" s="453">
        <v>2940</v>
      </c>
      <c r="K345" s="455"/>
      <c r="L345" s="452">
        <v>3600</v>
      </c>
      <c r="M345" s="452"/>
      <c r="N345" s="452"/>
      <c r="O345" s="452">
        <v>1200</v>
      </c>
      <c r="P345" s="452"/>
      <c r="Q345" s="452"/>
      <c r="R345" s="452"/>
      <c r="S345" s="452"/>
      <c r="T345" s="452"/>
      <c r="U345" s="452"/>
      <c r="V345" s="452"/>
      <c r="W345" s="452"/>
      <c r="X345" s="452"/>
      <c r="Y345" s="452"/>
      <c r="Z345" s="452"/>
      <c r="AA345" s="452"/>
      <c r="AB345" s="452"/>
      <c r="AC345" s="452"/>
      <c r="AD345" s="452"/>
      <c r="AE345" s="5"/>
      <c r="AF345" s="660" t="s">
        <v>1908</v>
      </c>
    </row>
    <row r="346" spans="1:32" s="27" customFormat="1" ht="30" customHeight="1">
      <c r="A346" s="5"/>
      <c r="B346" s="655"/>
      <c r="C346" s="655"/>
      <c r="D346" s="15"/>
      <c r="E346" s="658"/>
      <c r="F346" s="676"/>
      <c r="G346" s="465" t="s">
        <v>221</v>
      </c>
      <c r="H346" s="466">
        <f t="shared" si="8"/>
        <v>3050</v>
      </c>
      <c r="I346" s="455"/>
      <c r="J346" s="453">
        <v>700</v>
      </c>
      <c r="K346" s="453"/>
      <c r="L346" s="453">
        <v>1350</v>
      </c>
      <c r="M346" s="453"/>
      <c r="N346" s="453"/>
      <c r="O346" s="453">
        <v>1000</v>
      </c>
      <c r="P346" s="453"/>
      <c r="Q346" s="453"/>
      <c r="R346" s="453"/>
      <c r="S346" s="453"/>
      <c r="T346" s="453"/>
      <c r="U346" s="453"/>
      <c r="V346" s="453"/>
      <c r="W346" s="453"/>
      <c r="X346" s="453"/>
      <c r="Y346" s="452"/>
      <c r="Z346" s="452"/>
      <c r="AA346" s="452"/>
      <c r="AB346" s="452"/>
      <c r="AC346" s="452"/>
      <c r="AD346" s="453"/>
      <c r="AE346" s="5"/>
      <c r="AF346" s="661"/>
    </row>
    <row r="347" spans="1:32" s="27" customFormat="1" ht="30" customHeight="1">
      <c r="A347" s="5"/>
      <c r="B347" s="655"/>
      <c r="C347" s="655"/>
      <c r="D347" s="15"/>
      <c r="E347" s="658"/>
      <c r="F347" s="676"/>
      <c r="G347" s="469" t="s">
        <v>1841</v>
      </c>
      <c r="H347" s="470" t="s">
        <v>1843</v>
      </c>
      <c r="I347" s="470"/>
      <c r="J347" s="475"/>
      <c r="K347" s="475"/>
      <c r="L347" s="475"/>
      <c r="M347" s="475"/>
      <c r="N347" s="475"/>
      <c r="O347" s="475"/>
      <c r="P347" s="475"/>
      <c r="Q347" s="475"/>
      <c r="R347" s="475"/>
      <c r="S347" s="475"/>
      <c r="T347" s="475"/>
      <c r="U347" s="475"/>
      <c r="V347" s="475"/>
      <c r="W347" s="475"/>
      <c r="X347" s="475"/>
      <c r="Y347" s="476"/>
      <c r="Z347" s="476"/>
      <c r="AA347" s="476"/>
      <c r="AB347" s="476"/>
      <c r="AC347" s="476"/>
      <c r="AD347" s="475"/>
      <c r="AE347" s="477"/>
      <c r="AF347" s="661"/>
    </row>
    <row r="348" spans="1:32" s="27" customFormat="1" ht="30" customHeight="1">
      <c r="A348" s="5"/>
      <c r="B348" s="656"/>
      <c r="C348" s="656"/>
      <c r="D348" s="15"/>
      <c r="E348" s="659"/>
      <c r="F348" s="677"/>
      <c r="G348" s="487" t="s">
        <v>235</v>
      </c>
      <c r="H348" s="488">
        <f t="shared" si="8"/>
        <v>4275</v>
      </c>
      <c r="I348" s="488"/>
      <c r="J348" s="489">
        <f>J346*1.5</f>
        <v>1050</v>
      </c>
      <c r="K348" s="489"/>
      <c r="L348" s="489">
        <f>L346*1.5</f>
        <v>2025</v>
      </c>
      <c r="M348" s="489"/>
      <c r="N348" s="489"/>
      <c r="O348" s="489">
        <v>1200</v>
      </c>
      <c r="P348" s="489"/>
      <c r="Q348" s="489"/>
      <c r="R348" s="489"/>
      <c r="S348" s="489"/>
      <c r="T348" s="489"/>
      <c r="U348" s="489"/>
      <c r="V348" s="489"/>
      <c r="W348" s="489"/>
      <c r="X348" s="489"/>
      <c r="Y348" s="489"/>
      <c r="Z348" s="490"/>
      <c r="AA348" s="489"/>
      <c r="AB348" s="489"/>
      <c r="AC348" s="489"/>
      <c r="AD348" s="489"/>
      <c r="AE348" s="323"/>
      <c r="AF348" s="662"/>
    </row>
    <row r="349" spans="1:32" s="27" customFormat="1" ht="30" customHeight="1">
      <c r="A349" s="5" t="s">
        <v>73</v>
      </c>
      <c r="B349" s="654">
        <f>IF(D349="","",SUBTOTAL(3,$D$7:D349))</f>
        <v>85</v>
      </c>
      <c r="C349" s="654" t="str">
        <f>A349&amp;"."&amp;B349</f>
        <v>N07.85</v>
      </c>
      <c r="D349" s="15" t="s">
        <v>400</v>
      </c>
      <c r="E349" s="657" t="s">
        <v>76</v>
      </c>
      <c r="F349" s="675" t="s">
        <v>117</v>
      </c>
      <c r="G349" s="15" t="s">
        <v>220</v>
      </c>
      <c r="H349" s="455">
        <f t="shared" si="8"/>
        <v>177200</v>
      </c>
      <c r="I349" s="455"/>
      <c r="J349" s="453">
        <v>20400</v>
      </c>
      <c r="K349" s="455">
        <v>3000</v>
      </c>
      <c r="L349" s="452">
        <v>13200</v>
      </c>
      <c r="M349" s="452">
        <v>7200</v>
      </c>
      <c r="N349" s="452">
        <v>26400</v>
      </c>
      <c r="O349" s="452">
        <v>12000</v>
      </c>
      <c r="P349" s="452">
        <v>6000</v>
      </c>
      <c r="Q349" s="452">
        <v>600</v>
      </c>
      <c r="R349" s="452">
        <v>2400</v>
      </c>
      <c r="S349" s="452">
        <v>30000</v>
      </c>
      <c r="T349" s="452">
        <v>12000</v>
      </c>
      <c r="U349" s="452">
        <v>18000</v>
      </c>
      <c r="V349" s="452">
        <v>3000</v>
      </c>
      <c r="W349" s="452">
        <v>3000</v>
      </c>
      <c r="X349" s="452">
        <v>18000</v>
      </c>
      <c r="Y349" s="452"/>
      <c r="Z349" s="452"/>
      <c r="AA349" s="452"/>
      <c r="AB349" s="452">
        <v>100</v>
      </c>
      <c r="AC349" s="452">
        <v>100</v>
      </c>
      <c r="AD349" s="452">
        <v>1800</v>
      </c>
      <c r="AE349" s="5"/>
      <c r="AF349" s="660" t="s">
        <v>1909</v>
      </c>
    </row>
    <row r="350" spans="1:32" s="27" customFormat="1" ht="30" customHeight="1">
      <c r="A350" s="5"/>
      <c r="B350" s="655"/>
      <c r="C350" s="655"/>
      <c r="D350" s="15"/>
      <c r="E350" s="658"/>
      <c r="F350" s="676"/>
      <c r="G350" s="465" t="s">
        <v>221</v>
      </c>
      <c r="H350" s="466">
        <f t="shared" ref="H350:H433" si="16">SUM(I350:AD350)</f>
        <v>161715</v>
      </c>
      <c r="I350" s="455"/>
      <c r="J350" s="453">
        <v>14000</v>
      </c>
      <c r="K350" s="453">
        <v>2300</v>
      </c>
      <c r="L350" s="453">
        <v>7700</v>
      </c>
      <c r="M350" s="453">
        <v>5000</v>
      </c>
      <c r="N350" s="453">
        <v>28125</v>
      </c>
      <c r="O350" s="453">
        <v>14400</v>
      </c>
      <c r="P350" s="453">
        <v>7000</v>
      </c>
      <c r="Q350" s="453">
        <v>300</v>
      </c>
      <c r="R350" s="453">
        <v>800</v>
      </c>
      <c r="S350" s="453">
        <v>28590</v>
      </c>
      <c r="T350" s="453">
        <v>10000</v>
      </c>
      <c r="U350" s="453">
        <v>21500</v>
      </c>
      <c r="V350" s="453">
        <v>500</v>
      </c>
      <c r="W350" s="453">
        <v>2500</v>
      </c>
      <c r="X350" s="453">
        <v>17500</v>
      </c>
      <c r="Y350" s="452"/>
      <c r="Z350" s="452"/>
      <c r="AA350" s="452"/>
      <c r="AB350" s="452"/>
      <c r="AC350" s="452"/>
      <c r="AD350" s="453">
        <v>1500</v>
      </c>
      <c r="AE350" s="5"/>
      <c r="AF350" s="661"/>
    </row>
    <row r="351" spans="1:32" s="27" customFormat="1" ht="30" customHeight="1">
      <c r="A351" s="5"/>
      <c r="B351" s="655"/>
      <c r="C351" s="655"/>
      <c r="D351" s="15"/>
      <c r="E351" s="658"/>
      <c r="F351" s="676"/>
      <c r="G351" s="469" t="s">
        <v>1841</v>
      </c>
      <c r="H351" s="471">
        <v>225500</v>
      </c>
      <c r="I351" s="470"/>
      <c r="J351" s="475">
        <v>21000</v>
      </c>
      <c r="K351" s="475">
        <v>2400</v>
      </c>
      <c r="L351" s="475">
        <v>13050</v>
      </c>
      <c r="M351" s="475">
        <v>9300</v>
      </c>
      <c r="N351" s="475">
        <v>31500</v>
      </c>
      <c r="O351" s="475">
        <v>21600</v>
      </c>
      <c r="P351" s="475">
        <v>9000</v>
      </c>
      <c r="Q351" s="475">
        <v>600</v>
      </c>
      <c r="R351" s="475">
        <v>2250</v>
      </c>
      <c r="S351" s="475">
        <v>44250</v>
      </c>
      <c r="T351" s="475">
        <v>15600</v>
      </c>
      <c r="U351" s="475">
        <v>22500</v>
      </c>
      <c r="V351" s="475">
        <v>2400</v>
      </c>
      <c r="W351" s="475">
        <v>4200</v>
      </c>
      <c r="X351" s="475">
        <v>25350</v>
      </c>
      <c r="Y351" s="476">
        <v>0</v>
      </c>
      <c r="Z351" s="476">
        <v>0</v>
      </c>
      <c r="AA351" s="476">
        <v>0</v>
      </c>
      <c r="AB351" s="476">
        <v>100</v>
      </c>
      <c r="AC351" s="476">
        <v>100</v>
      </c>
      <c r="AD351" s="475">
        <v>300</v>
      </c>
      <c r="AE351" s="477"/>
      <c r="AF351" s="661"/>
    </row>
    <row r="352" spans="1:32" s="27" customFormat="1" ht="30" customHeight="1">
      <c r="A352" s="5"/>
      <c r="B352" s="656"/>
      <c r="C352" s="656"/>
      <c r="D352" s="15"/>
      <c r="E352" s="659"/>
      <c r="F352" s="677"/>
      <c r="G352" s="487" t="s">
        <v>235</v>
      </c>
      <c r="H352" s="488">
        <f t="shared" si="16"/>
        <v>180825</v>
      </c>
      <c r="I352" s="488"/>
      <c r="J352" s="489">
        <v>20400</v>
      </c>
      <c r="K352" s="489">
        <v>3000</v>
      </c>
      <c r="L352" s="489">
        <f t="shared" ref="L352:R352" si="17">L350*1.5</f>
        <v>11550</v>
      </c>
      <c r="M352" s="489">
        <v>7200</v>
      </c>
      <c r="N352" s="489">
        <v>28125</v>
      </c>
      <c r="O352" s="489">
        <v>14400</v>
      </c>
      <c r="P352" s="489">
        <v>7000</v>
      </c>
      <c r="Q352" s="489">
        <f t="shared" si="17"/>
        <v>450</v>
      </c>
      <c r="R352" s="489">
        <f t="shared" si="17"/>
        <v>1200</v>
      </c>
      <c r="S352" s="489">
        <v>30000</v>
      </c>
      <c r="T352" s="489">
        <v>12000</v>
      </c>
      <c r="U352" s="489">
        <v>21500</v>
      </c>
      <c r="V352" s="489">
        <v>1000</v>
      </c>
      <c r="W352" s="489">
        <v>3000</v>
      </c>
      <c r="X352" s="489">
        <v>18000</v>
      </c>
      <c r="Y352" s="489"/>
      <c r="Z352" s="490"/>
      <c r="AA352" s="489"/>
      <c r="AB352" s="489">
        <v>100</v>
      </c>
      <c r="AC352" s="489">
        <v>100</v>
      </c>
      <c r="AD352" s="489">
        <v>1800</v>
      </c>
      <c r="AE352" s="323"/>
      <c r="AF352" s="662"/>
    </row>
    <row r="353" spans="1:32" s="27" customFormat="1" ht="30" customHeight="1">
      <c r="A353" s="5"/>
      <c r="B353" s="13" t="s">
        <v>77</v>
      </c>
      <c r="C353" s="26" t="s">
        <v>78</v>
      </c>
      <c r="D353" s="26"/>
      <c r="E353" s="352"/>
      <c r="F353" s="22"/>
      <c r="G353" s="15"/>
      <c r="H353" s="455"/>
      <c r="I353" s="455"/>
      <c r="J353" s="453"/>
      <c r="K353" s="455"/>
      <c r="L353" s="452"/>
      <c r="M353" s="452"/>
      <c r="N353" s="452"/>
      <c r="O353" s="452"/>
      <c r="P353" s="452"/>
      <c r="Q353" s="452"/>
      <c r="R353" s="452"/>
      <c r="S353" s="452"/>
      <c r="T353" s="452"/>
      <c r="U353" s="452"/>
      <c r="V353" s="452"/>
      <c r="W353" s="452"/>
      <c r="X353" s="452"/>
      <c r="Y353" s="452"/>
      <c r="Z353" s="452"/>
      <c r="AA353" s="452"/>
      <c r="AB353" s="452"/>
      <c r="AC353" s="452"/>
      <c r="AD353" s="452"/>
      <c r="AE353" s="5"/>
      <c r="AF353" s="17"/>
    </row>
    <row r="354" spans="1:32" s="27" customFormat="1" ht="30" customHeight="1">
      <c r="A354" s="5" t="s">
        <v>77</v>
      </c>
      <c r="B354" s="654">
        <f>IF(D354="","",SUBTOTAL(3,$D$7:D354))</f>
        <v>86</v>
      </c>
      <c r="C354" s="654" t="str">
        <f>A354&amp;"."&amp;B354</f>
        <v>N08.86</v>
      </c>
      <c r="D354" s="15" t="s">
        <v>401</v>
      </c>
      <c r="E354" s="657" t="s">
        <v>402</v>
      </c>
      <c r="F354" s="675" t="s">
        <v>118</v>
      </c>
      <c r="G354" s="15" t="s">
        <v>220</v>
      </c>
      <c r="H354" s="455">
        <f t="shared" si="16"/>
        <v>296</v>
      </c>
      <c r="I354" s="455"/>
      <c r="J354" s="453">
        <v>24</v>
      </c>
      <c r="K354" s="455">
        <v>1</v>
      </c>
      <c r="L354" s="452">
        <v>36</v>
      </c>
      <c r="M354" s="452">
        <v>5</v>
      </c>
      <c r="N354" s="452">
        <v>18</v>
      </c>
      <c r="O354" s="452">
        <v>24</v>
      </c>
      <c r="P354" s="452">
        <v>12</v>
      </c>
      <c r="Q354" s="452"/>
      <c r="R354" s="452">
        <v>2</v>
      </c>
      <c r="S354" s="452">
        <v>4</v>
      </c>
      <c r="T354" s="452">
        <v>2</v>
      </c>
      <c r="U354" s="452">
        <v>48</v>
      </c>
      <c r="V354" s="452">
        <v>72</v>
      </c>
      <c r="W354" s="452"/>
      <c r="X354" s="452">
        <v>48</v>
      </c>
      <c r="Y354" s="452"/>
      <c r="Z354" s="452"/>
      <c r="AA354" s="452"/>
      <c r="AB354" s="452"/>
      <c r="AC354" s="452"/>
      <c r="AD354" s="452"/>
      <c r="AE354" s="5"/>
      <c r="AF354" s="660" t="s">
        <v>1910</v>
      </c>
    </row>
    <row r="355" spans="1:32" s="27" customFormat="1" ht="30" customHeight="1">
      <c r="A355" s="5"/>
      <c r="B355" s="655"/>
      <c r="C355" s="655"/>
      <c r="D355" s="15"/>
      <c r="E355" s="658"/>
      <c r="F355" s="676"/>
      <c r="G355" s="465" t="s">
        <v>221</v>
      </c>
      <c r="H355" s="466">
        <f t="shared" si="16"/>
        <v>185</v>
      </c>
      <c r="I355" s="455"/>
      <c r="J355" s="453">
        <v>13</v>
      </c>
      <c r="K355" s="453">
        <v>1</v>
      </c>
      <c r="L355" s="453">
        <v>20</v>
      </c>
      <c r="M355" s="453">
        <v>2</v>
      </c>
      <c r="N355" s="453">
        <v>17</v>
      </c>
      <c r="O355" s="453">
        <v>24</v>
      </c>
      <c r="P355" s="453">
        <v>17</v>
      </c>
      <c r="Q355" s="453"/>
      <c r="R355" s="453">
        <v>2</v>
      </c>
      <c r="S355" s="453">
        <v>2</v>
      </c>
      <c r="T355" s="453"/>
      <c r="U355" s="453">
        <v>38</v>
      </c>
      <c r="V355" s="453">
        <v>44</v>
      </c>
      <c r="W355" s="453"/>
      <c r="X355" s="453">
        <v>5</v>
      </c>
      <c r="Y355" s="453"/>
      <c r="Z355" s="452"/>
      <c r="AA355" s="453"/>
      <c r="AB355" s="453"/>
      <c r="AC355" s="453"/>
      <c r="AD355" s="453"/>
      <c r="AE355" s="5"/>
      <c r="AF355" s="661"/>
    </row>
    <row r="356" spans="1:32" s="27" customFormat="1" ht="30" customHeight="1">
      <c r="A356" s="5"/>
      <c r="B356" s="655"/>
      <c r="C356" s="655"/>
      <c r="D356" s="15"/>
      <c r="E356" s="658"/>
      <c r="F356" s="676"/>
      <c r="G356" s="469" t="s">
        <v>1841</v>
      </c>
      <c r="H356" s="471">
        <v>302</v>
      </c>
      <c r="I356" s="470"/>
      <c r="J356" s="475">
        <v>20</v>
      </c>
      <c r="K356" s="475">
        <v>1</v>
      </c>
      <c r="L356" s="475">
        <v>36</v>
      </c>
      <c r="M356" s="475">
        <v>3</v>
      </c>
      <c r="N356" s="475">
        <v>24</v>
      </c>
      <c r="O356" s="475">
        <v>34.5</v>
      </c>
      <c r="P356" s="475">
        <v>24</v>
      </c>
      <c r="Q356" s="475"/>
      <c r="R356" s="475">
        <v>3</v>
      </c>
      <c r="S356" s="475">
        <v>3</v>
      </c>
      <c r="T356" s="475">
        <v>1.5</v>
      </c>
      <c r="U356" s="475">
        <v>57</v>
      </c>
      <c r="V356" s="475">
        <v>80</v>
      </c>
      <c r="W356" s="475"/>
      <c r="X356" s="475">
        <v>15</v>
      </c>
      <c r="Y356" s="475"/>
      <c r="Z356" s="476"/>
      <c r="AA356" s="475"/>
      <c r="AB356" s="475"/>
      <c r="AC356" s="475"/>
      <c r="AD356" s="475"/>
      <c r="AE356" s="477"/>
      <c r="AF356" s="661"/>
    </row>
    <row r="357" spans="1:32" s="27" customFormat="1" ht="30" customHeight="1">
      <c r="A357" s="5"/>
      <c r="B357" s="656"/>
      <c r="C357" s="656"/>
      <c r="D357" s="15"/>
      <c r="E357" s="659"/>
      <c r="F357" s="677"/>
      <c r="G357" s="487" t="s">
        <v>235</v>
      </c>
      <c r="H357" s="488">
        <f t="shared" si="16"/>
        <v>258.5</v>
      </c>
      <c r="I357" s="488"/>
      <c r="J357" s="489">
        <f>J355*1.5</f>
        <v>19.5</v>
      </c>
      <c r="K357" s="489">
        <v>1</v>
      </c>
      <c r="L357" s="489">
        <f t="shared" ref="L357:M357" si="18">L355*1.5</f>
        <v>30</v>
      </c>
      <c r="M357" s="489">
        <f t="shared" si="18"/>
        <v>3</v>
      </c>
      <c r="N357" s="489">
        <v>18</v>
      </c>
      <c r="O357" s="489">
        <v>24</v>
      </c>
      <c r="P357" s="489">
        <v>17</v>
      </c>
      <c r="Q357" s="489"/>
      <c r="R357" s="489">
        <v>2</v>
      </c>
      <c r="S357" s="489">
        <v>4</v>
      </c>
      <c r="T357" s="489">
        <v>2</v>
      </c>
      <c r="U357" s="489">
        <v>48</v>
      </c>
      <c r="V357" s="489">
        <v>72</v>
      </c>
      <c r="W357" s="489"/>
      <c r="X357" s="489">
        <v>18</v>
      </c>
      <c r="Y357" s="490"/>
      <c r="Z357" s="490"/>
      <c r="AA357" s="490"/>
      <c r="AB357" s="490"/>
      <c r="AC357" s="490"/>
      <c r="AD357" s="490"/>
      <c r="AE357" s="323"/>
      <c r="AF357" s="662"/>
    </row>
    <row r="358" spans="1:32" s="27" customFormat="1" ht="30" customHeight="1">
      <c r="A358" s="5" t="s">
        <v>77</v>
      </c>
      <c r="B358" s="654">
        <f>IF(D358="","",SUBTOTAL(3,$D$7:D358))</f>
        <v>87</v>
      </c>
      <c r="C358" s="654" t="str">
        <f>A358&amp;"."&amp;B358</f>
        <v>N08.87</v>
      </c>
      <c r="D358" s="15" t="s">
        <v>403</v>
      </c>
      <c r="E358" s="657" t="s">
        <v>404</v>
      </c>
      <c r="F358" s="675" t="s">
        <v>118</v>
      </c>
      <c r="G358" s="15" t="s">
        <v>220</v>
      </c>
      <c r="H358" s="455">
        <f t="shared" si="16"/>
        <v>36</v>
      </c>
      <c r="I358" s="455"/>
      <c r="J358" s="453">
        <v>36</v>
      </c>
      <c r="K358" s="455"/>
      <c r="L358" s="452"/>
      <c r="M358" s="452"/>
      <c r="N358" s="452"/>
      <c r="O358" s="452"/>
      <c r="P358" s="452"/>
      <c r="Q358" s="452"/>
      <c r="R358" s="452"/>
      <c r="S358" s="452"/>
      <c r="T358" s="452"/>
      <c r="U358" s="452"/>
      <c r="V358" s="452"/>
      <c r="W358" s="452"/>
      <c r="X358" s="452"/>
      <c r="Y358" s="452"/>
      <c r="Z358" s="452"/>
      <c r="AA358" s="452"/>
      <c r="AB358" s="452"/>
      <c r="AC358" s="452"/>
      <c r="AD358" s="452"/>
      <c r="AE358" s="5"/>
      <c r="AF358" s="660" t="s">
        <v>1911</v>
      </c>
    </row>
    <row r="359" spans="1:32" s="27" customFormat="1" ht="30" customHeight="1">
      <c r="A359" s="5"/>
      <c r="B359" s="655"/>
      <c r="C359" s="655"/>
      <c r="D359" s="15"/>
      <c r="E359" s="658"/>
      <c r="F359" s="676"/>
      <c r="G359" s="465" t="s">
        <v>221</v>
      </c>
      <c r="H359" s="466">
        <f t="shared" si="16"/>
        <v>25</v>
      </c>
      <c r="I359" s="455"/>
      <c r="J359" s="453">
        <v>25</v>
      </c>
      <c r="K359" s="453"/>
      <c r="L359" s="453"/>
      <c r="M359" s="453"/>
      <c r="N359" s="453"/>
      <c r="O359" s="453"/>
      <c r="P359" s="453"/>
      <c r="Q359" s="453"/>
      <c r="R359" s="453"/>
      <c r="S359" s="453"/>
      <c r="T359" s="453"/>
      <c r="U359" s="453"/>
      <c r="V359" s="453"/>
      <c r="W359" s="453"/>
      <c r="X359" s="453"/>
      <c r="Y359" s="453"/>
      <c r="Z359" s="452"/>
      <c r="AA359" s="453"/>
      <c r="AB359" s="453"/>
      <c r="AC359" s="453"/>
      <c r="AD359" s="453"/>
      <c r="AE359" s="5"/>
      <c r="AF359" s="661"/>
    </row>
    <row r="360" spans="1:32" s="27" customFormat="1" ht="30" customHeight="1">
      <c r="A360" s="5"/>
      <c r="B360" s="655"/>
      <c r="C360" s="655"/>
      <c r="D360" s="15"/>
      <c r="E360" s="658"/>
      <c r="F360" s="676"/>
      <c r="G360" s="469" t="s">
        <v>1841</v>
      </c>
      <c r="H360" s="471">
        <v>36</v>
      </c>
      <c r="I360" s="470"/>
      <c r="J360" s="475">
        <v>36</v>
      </c>
      <c r="K360" s="475"/>
      <c r="L360" s="475"/>
      <c r="M360" s="475"/>
      <c r="N360" s="475"/>
      <c r="O360" s="475"/>
      <c r="P360" s="475"/>
      <c r="Q360" s="475"/>
      <c r="R360" s="475"/>
      <c r="S360" s="475"/>
      <c r="T360" s="475"/>
      <c r="U360" s="475"/>
      <c r="V360" s="475"/>
      <c r="W360" s="475"/>
      <c r="X360" s="475"/>
      <c r="Y360" s="475"/>
      <c r="Z360" s="476"/>
      <c r="AA360" s="475"/>
      <c r="AB360" s="475"/>
      <c r="AC360" s="475"/>
      <c r="AD360" s="475"/>
      <c r="AE360" s="477"/>
      <c r="AF360" s="661"/>
    </row>
    <row r="361" spans="1:32" s="27" customFormat="1" ht="30" customHeight="1">
      <c r="A361" s="5"/>
      <c r="B361" s="656"/>
      <c r="C361" s="656"/>
      <c r="D361" s="15"/>
      <c r="E361" s="659"/>
      <c r="F361" s="677"/>
      <c r="G361" s="487" t="s">
        <v>235</v>
      </c>
      <c r="H361" s="488">
        <f t="shared" si="16"/>
        <v>36</v>
      </c>
      <c r="I361" s="488"/>
      <c r="J361" s="489">
        <v>36</v>
      </c>
      <c r="K361" s="488"/>
      <c r="L361" s="490"/>
      <c r="M361" s="490"/>
      <c r="N361" s="490"/>
      <c r="O361" s="490"/>
      <c r="P361" s="490"/>
      <c r="Q361" s="490"/>
      <c r="R361" s="490"/>
      <c r="S361" s="490"/>
      <c r="T361" s="490"/>
      <c r="U361" s="490"/>
      <c r="V361" s="490"/>
      <c r="W361" s="490"/>
      <c r="X361" s="490"/>
      <c r="Y361" s="490"/>
      <c r="Z361" s="490"/>
      <c r="AA361" s="490"/>
      <c r="AB361" s="490"/>
      <c r="AC361" s="490"/>
      <c r="AD361" s="490"/>
      <c r="AE361" s="323"/>
      <c r="AF361" s="662"/>
    </row>
    <row r="362" spans="1:32" s="27" customFormat="1" ht="30" customHeight="1">
      <c r="A362" s="5" t="s">
        <v>77</v>
      </c>
      <c r="B362" s="654">
        <f>IF(D362="","",SUBTOTAL(3,$D$7:D362))</f>
        <v>88</v>
      </c>
      <c r="C362" s="654" t="str">
        <f>A362&amp;"."&amp;B362</f>
        <v>N08.88</v>
      </c>
      <c r="D362" s="15" t="s">
        <v>405</v>
      </c>
      <c r="E362" s="657" t="s">
        <v>406</v>
      </c>
      <c r="F362" s="675" t="s">
        <v>116</v>
      </c>
      <c r="G362" s="15" t="s">
        <v>220</v>
      </c>
      <c r="H362" s="455">
        <f t="shared" si="16"/>
        <v>207000</v>
      </c>
      <c r="I362" s="455"/>
      <c r="J362" s="453">
        <v>84000</v>
      </c>
      <c r="K362" s="455">
        <v>36000</v>
      </c>
      <c r="L362" s="452">
        <v>8400</v>
      </c>
      <c r="M362" s="452">
        <v>3000</v>
      </c>
      <c r="N362" s="452"/>
      <c r="O362" s="452">
        <v>24000</v>
      </c>
      <c r="P362" s="452">
        <v>12000</v>
      </c>
      <c r="Q362" s="452"/>
      <c r="R362" s="452">
        <v>2400</v>
      </c>
      <c r="S362" s="452">
        <v>36000</v>
      </c>
      <c r="T362" s="452"/>
      <c r="U362" s="452"/>
      <c r="V362" s="452"/>
      <c r="W362" s="452"/>
      <c r="X362" s="452">
        <v>1200</v>
      </c>
      <c r="Y362" s="452"/>
      <c r="Z362" s="452"/>
      <c r="AA362" s="452"/>
      <c r="AB362" s="452"/>
      <c r="AC362" s="452"/>
      <c r="AD362" s="452"/>
      <c r="AE362" s="5"/>
      <c r="AF362" s="660" t="s">
        <v>1907</v>
      </c>
    </row>
    <row r="363" spans="1:32" s="27" customFormat="1" ht="30" customHeight="1">
      <c r="A363" s="5"/>
      <c r="B363" s="655"/>
      <c r="C363" s="655"/>
      <c r="D363" s="15"/>
      <c r="E363" s="658"/>
      <c r="F363" s="676"/>
      <c r="G363" s="465" t="s">
        <v>221</v>
      </c>
      <c r="H363" s="466">
        <f t="shared" si="16"/>
        <v>165649</v>
      </c>
      <c r="I363" s="455"/>
      <c r="J363" s="453">
        <v>75440</v>
      </c>
      <c r="K363" s="453">
        <v>19301</v>
      </c>
      <c r="L363" s="453">
        <v>5600</v>
      </c>
      <c r="M363" s="453">
        <v>200</v>
      </c>
      <c r="N363" s="453"/>
      <c r="O363" s="453">
        <v>27900</v>
      </c>
      <c r="P363" s="453">
        <v>2350</v>
      </c>
      <c r="Q363" s="453"/>
      <c r="R363" s="453">
        <v>500</v>
      </c>
      <c r="S363" s="453">
        <v>33658</v>
      </c>
      <c r="T363" s="453"/>
      <c r="U363" s="453"/>
      <c r="V363" s="453"/>
      <c r="W363" s="453"/>
      <c r="X363" s="453">
        <v>700</v>
      </c>
      <c r="Y363" s="453"/>
      <c r="Z363" s="452"/>
      <c r="AA363" s="453"/>
      <c r="AB363" s="453"/>
      <c r="AC363" s="453"/>
      <c r="AD363" s="453"/>
      <c r="AE363" s="5"/>
      <c r="AF363" s="661"/>
    </row>
    <row r="364" spans="1:32" s="27" customFormat="1" ht="30" customHeight="1">
      <c r="A364" s="5"/>
      <c r="B364" s="655"/>
      <c r="C364" s="655"/>
      <c r="D364" s="15"/>
      <c r="E364" s="658"/>
      <c r="F364" s="676"/>
      <c r="G364" s="469" t="s">
        <v>1841</v>
      </c>
      <c r="H364" s="471">
        <v>251390</v>
      </c>
      <c r="I364" s="470"/>
      <c r="J364" s="475">
        <v>101299.5</v>
      </c>
      <c r="K364" s="475">
        <v>36000</v>
      </c>
      <c r="L364" s="475">
        <v>8400</v>
      </c>
      <c r="M364" s="475">
        <v>3240</v>
      </c>
      <c r="N364" s="475">
        <v>0</v>
      </c>
      <c r="O364" s="475">
        <v>55875</v>
      </c>
      <c r="P364" s="475">
        <v>1500</v>
      </c>
      <c r="Q364" s="475"/>
      <c r="R364" s="475">
        <v>4500</v>
      </c>
      <c r="S364" s="475">
        <v>39000</v>
      </c>
      <c r="T364" s="475"/>
      <c r="U364" s="475"/>
      <c r="V364" s="475"/>
      <c r="W364" s="475"/>
      <c r="X364" s="475">
        <v>1575</v>
      </c>
      <c r="Y364" s="475"/>
      <c r="Z364" s="476"/>
      <c r="AA364" s="475"/>
      <c r="AB364" s="475"/>
      <c r="AC364" s="475"/>
      <c r="AD364" s="475"/>
      <c r="AE364" s="477"/>
      <c r="AF364" s="661"/>
    </row>
    <row r="365" spans="1:32" s="27" customFormat="1" ht="30" customHeight="1">
      <c r="A365" s="5"/>
      <c r="B365" s="656"/>
      <c r="C365" s="656"/>
      <c r="D365" s="15"/>
      <c r="E365" s="659"/>
      <c r="F365" s="677"/>
      <c r="G365" s="487" t="s">
        <v>235</v>
      </c>
      <c r="H365" s="488">
        <f t="shared" si="16"/>
        <v>192251.5</v>
      </c>
      <c r="I365" s="488"/>
      <c r="J365" s="489">
        <v>84000</v>
      </c>
      <c r="K365" s="489">
        <f t="shared" ref="K365:L365" si="19">K363*1.5</f>
        <v>28951.5</v>
      </c>
      <c r="L365" s="489">
        <f t="shared" si="19"/>
        <v>8400</v>
      </c>
      <c r="M365" s="489">
        <v>200</v>
      </c>
      <c r="N365" s="490"/>
      <c r="O365" s="489">
        <v>27900</v>
      </c>
      <c r="P365" s="489">
        <v>5000</v>
      </c>
      <c r="Q365" s="490"/>
      <c r="R365" s="489">
        <f t="shared" ref="R365" si="20">R363*1.5</f>
        <v>750</v>
      </c>
      <c r="S365" s="489">
        <v>36000</v>
      </c>
      <c r="T365" s="490"/>
      <c r="U365" s="490"/>
      <c r="V365" s="490"/>
      <c r="W365" s="490"/>
      <c r="X365" s="489">
        <f t="shared" ref="X365" si="21">X363*1.5</f>
        <v>1050</v>
      </c>
      <c r="Y365" s="490"/>
      <c r="Z365" s="490"/>
      <c r="AA365" s="490"/>
      <c r="AB365" s="490"/>
      <c r="AC365" s="490"/>
      <c r="AD365" s="490"/>
      <c r="AE365" s="323"/>
      <c r="AF365" s="662"/>
    </row>
    <row r="366" spans="1:32" s="27" customFormat="1" ht="29.25" customHeight="1">
      <c r="A366" s="5" t="s">
        <v>77</v>
      </c>
      <c r="B366" s="654">
        <f>IF(D366="","",SUBTOTAL(3,$D$7:D366))</f>
        <v>89</v>
      </c>
      <c r="C366" s="654" t="str">
        <f>A366&amp;"."&amp;B366</f>
        <v>N08.89</v>
      </c>
      <c r="D366" s="15" t="s">
        <v>407</v>
      </c>
      <c r="E366" s="657" t="s">
        <v>408</v>
      </c>
      <c r="F366" s="675" t="s">
        <v>116</v>
      </c>
      <c r="G366" s="15" t="s">
        <v>220</v>
      </c>
      <c r="H366" s="455">
        <f t="shared" si="16"/>
        <v>120</v>
      </c>
      <c r="I366" s="455"/>
      <c r="J366" s="453"/>
      <c r="K366" s="455">
        <v>120</v>
      </c>
      <c r="L366" s="452"/>
      <c r="M366" s="452"/>
      <c r="N366" s="452"/>
      <c r="O366" s="452"/>
      <c r="P366" s="452"/>
      <c r="Q366" s="452"/>
      <c r="R366" s="452"/>
      <c r="S366" s="452"/>
      <c r="T366" s="452"/>
      <c r="U366" s="452"/>
      <c r="V366" s="452"/>
      <c r="W366" s="452"/>
      <c r="X366" s="452"/>
      <c r="Y366" s="452"/>
      <c r="Z366" s="452"/>
      <c r="AA366" s="452"/>
      <c r="AB366" s="452"/>
      <c r="AC366" s="452"/>
      <c r="AD366" s="452"/>
      <c r="AE366" s="5"/>
      <c r="AF366" s="660" t="s">
        <v>1912</v>
      </c>
    </row>
    <row r="367" spans="1:32" s="27" customFormat="1" ht="30" customHeight="1">
      <c r="A367" s="5"/>
      <c r="B367" s="655"/>
      <c r="C367" s="655"/>
      <c r="D367" s="15"/>
      <c r="E367" s="658"/>
      <c r="F367" s="676"/>
      <c r="G367" s="465" t="s">
        <v>221</v>
      </c>
      <c r="H367" s="466">
        <f t="shared" si="16"/>
        <v>20</v>
      </c>
      <c r="I367" s="455"/>
      <c r="J367" s="453"/>
      <c r="K367" s="453">
        <v>20</v>
      </c>
      <c r="L367" s="453"/>
      <c r="M367" s="453"/>
      <c r="N367" s="453"/>
      <c r="O367" s="453"/>
      <c r="P367" s="453"/>
      <c r="Q367" s="453"/>
      <c r="R367" s="453"/>
      <c r="S367" s="453"/>
      <c r="T367" s="453"/>
      <c r="U367" s="453"/>
      <c r="V367" s="453"/>
      <c r="W367" s="453"/>
      <c r="X367" s="453"/>
      <c r="Y367" s="453"/>
      <c r="Z367" s="452"/>
      <c r="AA367" s="453"/>
      <c r="AB367" s="453"/>
      <c r="AC367" s="453"/>
      <c r="AD367" s="453"/>
      <c r="AE367" s="5"/>
      <c r="AF367" s="661"/>
    </row>
    <row r="368" spans="1:32" s="27" customFormat="1" ht="30" customHeight="1">
      <c r="A368" s="5"/>
      <c r="B368" s="655"/>
      <c r="C368" s="655"/>
      <c r="D368" s="15"/>
      <c r="E368" s="658"/>
      <c r="F368" s="676"/>
      <c r="G368" s="469" t="s">
        <v>1841</v>
      </c>
      <c r="H368" s="470" t="s">
        <v>1843</v>
      </c>
      <c r="I368" s="470"/>
      <c r="J368" s="475"/>
      <c r="K368" s="475"/>
      <c r="L368" s="475"/>
      <c r="M368" s="475"/>
      <c r="N368" s="475"/>
      <c r="O368" s="475"/>
      <c r="P368" s="475"/>
      <c r="Q368" s="475"/>
      <c r="R368" s="475"/>
      <c r="S368" s="475"/>
      <c r="T368" s="475"/>
      <c r="U368" s="475"/>
      <c r="V368" s="475"/>
      <c r="W368" s="475"/>
      <c r="X368" s="475"/>
      <c r="Y368" s="475"/>
      <c r="Z368" s="476"/>
      <c r="AA368" s="475"/>
      <c r="AB368" s="475"/>
      <c r="AC368" s="475"/>
      <c r="AD368" s="475"/>
      <c r="AE368" s="477"/>
      <c r="AF368" s="661"/>
    </row>
    <row r="369" spans="1:33" s="27" customFormat="1" ht="30" customHeight="1">
      <c r="A369" s="5"/>
      <c r="B369" s="656"/>
      <c r="C369" s="656"/>
      <c r="D369" s="15"/>
      <c r="E369" s="659"/>
      <c r="F369" s="677"/>
      <c r="G369" s="487" t="s">
        <v>235</v>
      </c>
      <c r="H369" s="488">
        <f t="shared" si="16"/>
        <v>30</v>
      </c>
      <c r="I369" s="488"/>
      <c r="J369" s="489"/>
      <c r="K369" s="488">
        <f>K367*1.5</f>
        <v>30</v>
      </c>
      <c r="L369" s="490"/>
      <c r="M369" s="490"/>
      <c r="N369" s="490"/>
      <c r="O369" s="490"/>
      <c r="P369" s="490"/>
      <c r="Q369" s="490"/>
      <c r="R369" s="490"/>
      <c r="S369" s="490"/>
      <c r="T369" s="490"/>
      <c r="U369" s="490"/>
      <c r="V369" s="490"/>
      <c r="W369" s="490"/>
      <c r="X369" s="490"/>
      <c r="Y369" s="490"/>
      <c r="Z369" s="490"/>
      <c r="AA369" s="490"/>
      <c r="AB369" s="490"/>
      <c r="AC369" s="490"/>
      <c r="AD369" s="490"/>
      <c r="AE369" s="323"/>
      <c r="AF369" s="662"/>
    </row>
    <row r="370" spans="1:33" s="27" customFormat="1" ht="30" customHeight="1">
      <c r="A370" s="5" t="s">
        <v>77</v>
      </c>
      <c r="B370" s="654">
        <f>IF(D370="","",SUBTOTAL(3,$D$7:D370))</f>
        <v>90</v>
      </c>
      <c r="C370" s="654" t="str">
        <f>A370&amp;"."&amp;B370</f>
        <v>N08.90</v>
      </c>
      <c r="D370" s="15" t="s">
        <v>409</v>
      </c>
      <c r="E370" s="657" t="s">
        <v>81</v>
      </c>
      <c r="F370" s="675" t="s">
        <v>116</v>
      </c>
      <c r="G370" s="15" t="s">
        <v>220</v>
      </c>
      <c r="H370" s="455">
        <f t="shared" si="16"/>
        <v>60</v>
      </c>
      <c r="I370" s="455"/>
      <c r="J370" s="453"/>
      <c r="K370" s="455">
        <v>60</v>
      </c>
      <c r="L370" s="452"/>
      <c r="M370" s="452"/>
      <c r="N370" s="452"/>
      <c r="O370" s="452"/>
      <c r="P370" s="452"/>
      <c r="Q370" s="452"/>
      <c r="R370" s="452"/>
      <c r="S370" s="452"/>
      <c r="T370" s="452"/>
      <c r="U370" s="452"/>
      <c r="V370" s="452"/>
      <c r="W370" s="452"/>
      <c r="X370" s="452"/>
      <c r="Y370" s="452"/>
      <c r="Z370" s="452"/>
      <c r="AA370" s="452"/>
      <c r="AB370" s="452"/>
      <c r="AC370" s="452"/>
      <c r="AD370" s="452"/>
      <c r="AE370" s="5"/>
      <c r="AF370" s="660" t="s">
        <v>1912</v>
      </c>
    </row>
    <row r="371" spans="1:33" s="27" customFormat="1" ht="45" customHeight="1">
      <c r="A371" s="5"/>
      <c r="B371" s="655"/>
      <c r="C371" s="655"/>
      <c r="D371" s="15"/>
      <c r="E371" s="658"/>
      <c r="F371" s="676"/>
      <c r="G371" s="465" t="s">
        <v>221</v>
      </c>
      <c r="H371" s="466">
        <f t="shared" si="16"/>
        <v>0</v>
      </c>
      <c r="I371" s="455"/>
      <c r="J371" s="453"/>
      <c r="K371" s="453"/>
      <c r="L371" s="453"/>
      <c r="M371" s="453"/>
      <c r="N371" s="453"/>
      <c r="O371" s="453"/>
      <c r="P371" s="453"/>
      <c r="Q371" s="453"/>
      <c r="R371" s="453"/>
      <c r="S371" s="453"/>
      <c r="T371" s="453"/>
      <c r="U371" s="453"/>
      <c r="V371" s="453"/>
      <c r="W371" s="453"/>
      <c r="X371" s="453"/>
      <c r="Y371" s="453"/>
      <c r="Z371" s="452"/>
      <c r="AA371" s="453"/>
      <c r="AB371" s="453"/>
      <c r="AC371" s="453"/>
      <c r="AD371" s="453"/>
      <c r="AE371" s="5"/>
      <c r="AF371" s="661"/>
      <c r="AG371" s="513" t="s">
        <v>1118</v>
      </c>
    </row>
    <row r="372" spans="1:33" s="27" customFormat="1" ht="30" customHeight="1">
      <c r="A372" s="5"/>
      <c r="B372" s="655"/>
      <c r="C372" s="655"/>
      <c r="D372" s="15"/>
      <c r="E372" s="658"/>
      <c r="F372" s="676"/>
      <c r="G372" s="469" t="s">
        <v>1841</v>
      </c>
      <c r="H372" s="470" t="s">
        <v>1843</v>
      </c>
      <c r="I372" s="470"/>
      <c r="J372" s="475"/>
      <c r="K372" s="475"/>
      <c r="L372" s="475"/>
      <c r="M372" s="475"/>
      <c r="N372" s="475"/>
      <c r="O372" s="475"/>
      <c r="P372" s="475"/>
      <c r="Q372" s="475"/>
      <c r="R372" s="475"/>
      <c r="S372" s="475"/>
      <c r="T372" s="475"/>
      <c r="U372" s="475"/>
      <c r="V372" s="475"/>
      <c r="W372" s="475"/>
      <c r="X372" s="475"/>
      <c r="Y372" s="475"/>
      <c r="Z372" s="476"/>
      <c r="AA372" s="475"/>
      <c r="AB372" s="475"/>
      <c r="AC372" s="475"/>
      <c r="AD372" s="475"/>
      <c r="AE372" s="477"/>
      <c r="AF372" s="661"/>
    </row>
    <row r="373" spans="1:33" s="27" customFormat="1" ht="30" customHeight="1">
      <c r="A373" s="5"/>
      <c r="B373" s="656"/>
      <c r="C373" s="656"/>
      <c r="D373" s="15"/>
      <c r="E373" s="659"/>
      <c r="F373" s="677"/>
      <c r="G373" s="487" t="s">
        <v>235</v>
      </c>
      <c r="H373" s="488">
        <f t="shared" si="16"/>
        <v>60</v>
      </c>
      <c r="I373" s="488"/>
      <c r="J373" s="489"/>
      <c r="K373" s="488">
        <v>60</v>
      </c>
      <c r="L373" s="490"/>
      <c r="M373" s="490"/>
      <c r="N373" s="490"/>
      <c r="O373" s="490"/>
      <c r="P373" s="490"/>
      <c r="Q373" s="490"/>
      <c r="R373" s="490"/>
      <c r="S373" s="490"/>
      <c r="T373" s="490"/>
      <c r="U373" s="490"/>
      <c r="V373" s="490"/>
      <c r="W373" s="490"/>
      <c r="X373" s="490"/>
      <c r="Y373" s="490"/>
      <c r="Z373" s="490"/>
      <c r="AA373" s="490"/>
      <c r="AB373" s="490"/>
      <c r="AC373" s="490"/>
      <c r="AD373" s="490"/>
      <c r="AE373" s="323"/>
      <c r="AF373" s="662"/>
    </row>
    <row r="374" spans="1:33" s="27" customFormat="1" ht="30" customHeight="1">
      <c r="A374" s="5" t="s">
        <v>77</v>
      </c>
      <c r="B374" s="654">
        <f>IF(D374="","",SUBTOTAL(3,$D$7:D374))</f>
        <v>91</v>
      </c>
      <c r="C374" s="654" t="str">
        <f>A374&amp;"."&amp;B374</f>
        <v>N08.91</v>
      </c>
      <c r="D374" s="15" t="s">
        <v>410</v>
      </c>
      <c r="E374" s="657" t="s">
        <v>124</v>
      </c>
      <c r="F374" s="675" t="s">
        <v>125</v>
      </c>
      <c r="G374" s="15" t="s">
        <v>220</v>
      </c>
      <c r="H374" s="455">
        <f t="shared" si="16"/>
        <v>96</v>
      </c>
      <c r="I374" s="455"/>
      <c r="J374" s="453"/>
      <c r="K374" s="455"/>
      <c r="L374" s="452">
        <v>96</v>
      </c>
      <c r="M374" s="452"/>
      <c r="N374" s="452"/>
      <c r="O374" s="452"/>
      <c r="P374" s="452"/>
      <c r="Q374" s="452"/>
      <c r="R374" s="452"/>
      <c r="S374" s="452"/>
      <c r="T374" s="452"/>
      <c r="U374" s="452"/>
      <c r="V374" s="452"/>
      <c r="W374" s="452"/>
      <c r="X374" s="452"/>
      <c r="Y374" s="452"/>
      <c r="Z374" s="452"/>
      <c r="AA374" s="452"/>
      <c r="AB374" s="452"/>
      <c r="AC374" s="452"/>
      <c r="AD374" s="452"/>
      <c r="AE374" s="5"/>
      <c r="AF374" s="660" t="s">
        <v>1913</v>
      </c>
      <c r="AG374" s="514" t="s">
        <v>3852</v>
      </c>
    </row>
    <row r="375" spans="1:33" s="27" customFormat="1" ht="30" customHeight="1">
      <c r="A375" s="5"/>
      <c r="B375" s="655"/>
      <c r="C375" s="655"/>
      <c r="D375" s="15"/>
      <c r="E375" s="658"/>
      <c r="F375" s="676"/>
      <c r="G375" s="465" t="s">
        <v>221</v>
      </c>
      <c r="H375" s="466">
        <f t="shared" si="16"/>
        <v>0</v>
      </c>
      <c r="I375" s="455"/>
      <c r="J375" s="453"/>
      <c r="K375" s="453"/>
      <c r="L375" s="453"/>
      <c r="M375" s="453"/>
      <c r="N375" s="453"/>
      <c r="O375" s="453"/>
      <c r="P375" s="453"/>
      <c r="Q375" s="453"/>
      <c r="R375" s="453"/>
      <c r="S375" s="453"/>
      <c r="T375" s="453"/>
      <c r="U375" s="453"/>
      <c r="V375" s="453"/>
      <c r="W375" s="453"/>
      <c r="X375" s="453"/>
      <c r="Y375" s="453"/>
      <c r="Z375" s="452"/>
      <c r="AA375" s="453"/>
      <c r="AB375" s="453"/>
      <c r="AC375" s="453"/>
      <c r="AD375" s="453"/>
      <c r="AE375" s="5"/>
      <c r="AF375" s="661"/>
    </row>
    <row r="376" spans="1:33" s="27" customFormat="1" ht="30" customHeight="1">
      <c r="A376" s="5"/>
      <c r="B376" s="655"/>
      <c r="C376" s="655"/>
      <c r="D376" s="15"/>
      <c r="E376" s="658"/>
      <c r="F376" s="676"/>
      <c r="G376" s="469" t="s">
        <v>1841</v>
      </c>
      <c r="H376" s="470" t="s">
        <v>1843</v>
      </c>
      <c r="I376" s="470"/>
      <c r="J376" s="475"/>
      <c r="K376" s="475"/>
      <c r="L376" s="475"/>
      <c r="M376" s="475"/>
      <c r="N376" s="475"/>
      <c r="O376" s="475"/>
      <c r="P376" s="475"/>
      <c r="Q376" s="475"/>
      <c r="R376" s="475"/>
      <c r="S376" s="475"/>
      <c r="T376" s="475"/>
      <c r="U376" s="475"/>
      <c r="V376" s="475"/>
      <c r="W376" s="475"/>
      <c r="X376" s="475"/>
      <c r="Y376" s="475"/>
      <c r="Z376" s="476"/>
      <c r="AA376" s="475"/>
      <c r="AB376" s="475"/>
      <c r="AC376" s="475"/>
      <c r="AD376" s="475"/>
      <c r="AE376" s="477"/>
      <c r="AF376" s="661"/>
    </row>
    <row r="377" spans="1:33" s="27" customFormat="1" ht="30" customHeight="1">
      <c r="A377" s="5"/>
      <c r="B377" s="656"/>
      <c r="C377" s="656"/>
      <c r="D377" s="15"/>
      <c r="E377" s="659"/>
      <c r="F377" s="677"/>
      <c r="G377" s="487" t="s">
        <v>235</v>
      </c>
      <c r="H377" s="488">
        <f t="shared" si="16"/>
        <v>150</v>
      </c>
      <c r="I377" s="488"/>
      <c r="J377" s="489"/>
      <c r="K377" s="488"/>
      <c r="L377" s="490">
        <v>150</v>
      </c>
      <c r="M377" s="490"/>
      <c r="N377" s="490"/>
      <c r="O377" s="490"/>
      <c r="P377" s="490"/>
      <c r="Q377" s="490"/>
      <c r="R377" s="490"/>
      <c r="S377" s="490"/>
      <c r="T377" s="490"/>
      <c r="U377" s="490"/>
      <c r="V377" s="490"/>
      <c r="W377" s="490"/>
      <c r="X377" s="490"/>
      <c r="Y377" s="490"/>
      <c r="Z377" s="490"/>
      <c r="AA377" s="490"/>
      <c r="AB377" s="490"/>
      <c r="AC377" s="490"/>
      <c r="AD377" s="490"/>
      <c r="AE377" s="323"/>
      <c r="AF377" s="662"/>
    </row>
    <row r="378" spans="1:33" s="27" customFormat="1" ht="30" customHeight="1">
      <c r="A378" s="5" t="s">
        <v>77</v>
      </c>
      <c r="B378" s="654">
        <f>IF(D378="","",SUBTOTAL(3,$D$7:D378))</f>
        <v>92</v>
      </c>
      <c r="C378" s="654" t="str">
        <f>A378&amp;"."&amp;B378</f>
        <v>N08.92</v>
      </c>
      <c r="D378" s="15" t="s">
        <v>411</v>
      </c>
      <c r="E378" s="657" t="s">
        <v>82</v>
      </c>
      <c r="F378" s="675" t="s">
        <v>115</v>
      </c>
      <c r="G378" s="15" t="s">
        <v>220</v>
      </c>
      <c r="H378" s="455">
        <f t="shared" si="16"/>
        <v>84</v>
      </c>
      <c r="I378" s="455"/>
      <c r="J378" s="453">
        <v>36</v>
      </c>
      <c r="K378" s="455"/>
      <c r="L378" s="452"/>
      <c r="M378" s="452">
        <v>12</v>
      </c>
      <c r="N378" s="452"/>
      <c r="O378" s="452">
        <v>36</v>
      </c>
      <c r="P378" s="452"/>
      <c r="Q378" s="452"/>
      <c r="R378" s="452"/>
      <c r="S378" s="452"/>
      <c r="T378" s="452"/>
      <c r="U378" s="452"/>
      <c r="V378" s="452"/>
      <c r="W378" s="452"/>
      <c r="X378" s="452"/>
      <c r="Y378" s="452"/>
      <c r="Z378" s="452"/>
      <c r="AA378" s="452"/>
      <c r="AB378" s="452"/>
      <c r="AC378" s="452"/>
      <c r="AD378" s="452"/>
      <c r="AE378" s="5"/>
      <c r="AF378" s="660" t="s">
        <v>1914</v>
      </c>
    </row>
    <row r="379" spans="1:33" s="27" customFormat="1" ht="30" customHeight="1">
      <c r="A379" s="5"/>
      <c r="B379" s="655"/>
      <c r="C379" s="655"/>
      <c r="D379" s="15"/>
      <c r="E379" s="658"/>
      <c r="F379" s="676"/>
      <c r="G379" s="465" t="s">
        <v>221</v>
      </c>
      <c r="H379" s="466">
        <f t="shared" si="16"/>
        <v>52</v>
      </c>
      <c r="I379" s="455"/>
      <c r="J379" s="453">
        <v>35</v>
      </c>
      <c r="K379" s="453"/>
      <c r="L379" s="453"/>
      <c r="M379" s="453"/>
      <c r="N379" s="453"/>
      <c r="O379" s="453">
        <v>17</v>
      </c>
      <c r="P379" s="453"/>
      <c r="Q379" s="453"/>
      <c r="R379" s="453"/>
      <c r="S379" s="453"/>
      <c r="T379" s="453"/>
      <c r="U379" s="453"/>
      <c r="V379" s="453"/>
      <c r="W379" s="453"/>
      <c r="X379" s="453"/>
      <c r="Y379" s="453"/>
      <c r="Z379" s="452"/>
      <c r="AA379" s="453"/>
      <c r="AB379" s="453"/>
      <c r="AC379" s="453"/>
      <c r="AD379" s="453"/>
      <c r="AE379" s="5"/>
      <c r="AF379" s="661"/>
    </row>
    <row r="380" spans="1:33" s="27" customFormat="1" ht="30" customHeight="1">
      <c r="A380" s="5"/>
      <c r="B380" s="655"/>
      <c r="C380" s="655"/>
      <c r="D380" s="15"/>
      <c r="E380" s="658"/>
      <c r="F380" s="676"/>
      <c r="G380" s="469" t="s">
        <v>1841</v>
      </c>
      <c r="H380" s="470" t="s">
        <v>1843</v>
      </c>
      <c r="I380" s="470"/>
      <c r="J380" s="475"/>
      <c r="K380" s="475"/>
      <c r="L380" s="475"/>
      <c r="M380" s="475"/>
      <c r="N380" s="475"/>
      <c r="O380" s="475"/>
      <c r="P380" s="475"/>
      <c r="Q380" s="475"/>
      <c r="R380" s="475"/>
      <c r="S380" s="475"/>
      <c r="T380" s="475"/>
      <c r="U380" s="475"/>
      <c r="V380" s="475"/>
      <c r="W380" s="475"/>
      <c r="X380" s="475"/>
      <c r="Y380" s="475"/>
      <c r="Z380" s="476"/>
      <c r="AA380" s="475"/>
      <c r="AB380" s="475"/>
      <c r="AC380" s="475"/>
      <c r="AD380" s="475"/>
      <c r="AE380" s="477"/>
      <c r="AF380" s="661"/>
    </row>
    <row r="381" spans="1:33" s="27" customFormat="1" ht="30" customHeight="1">
      <c r="A381" s="5"/>
      <c r="B381" s="656"/>
      <c r="C381" s="656"/>
      <c r="D381" s="15"/>
      <c r="E381" s="659"/>
      <c r="F381" s="677"/>
      <c r="G381" s="487" t="s">
        <v>235</v>
      </c>
      <c r="H381" s="488">
        <f t="shared" si="16"/>
        <v>61.5</v>
      </c>
      <c r="I381" s="488"/>
      <c r="J381" s="489">
        <v>36</v>
      </c>
      <c r="K381" s="488"/>
      <c r="L381" s="490"/>
      <c r="M381" s="490">
        <v>0</v>
      </c>
      <c r="N381" s="490"/>
      <c r="O381" s="490">
        <f>O379*1.5</f>
        <v>25.5</v>
      </c>
      <c r="P381" s="490"/>
      <c r="Q381" s="490"/>
      <c r="R381" s="490"/>
      <c r="S381" s="490"/>
      <c r="T381" s="490"/>
      <c r="U381" s="490"/>
      <c r="V381" s="490"/>
      <c r="W381" s="490"/>
      <c r="X381" s="490"/>
      <c r="Y381" s="490"/>
      <c r="Z381" s="490"/>
      <c r="AA381" s="490"/>
      <c r="AB381" s="490"/>
      <c r="AC381" s="490"/>
      <c r="AD381" s="490"/>
      <c r="AE381" s="323"/>
      <c r="AF381" s="662"/>
    </row>
    <row r="382" spans="1:33" s="27" customFormat="1" ht="30.75" customHeight="1">
      <c r="A382" s="5" t="s">
        <v>77</v>
      </c>
      <c r="B382" s="654">
        <f>IF(D382="","",SUBTOTAL(3,$D$7:D382))</f>
        <v>93</v>
      </c>
      <c r="C382" s="654" t="str">
        <f>A382&amp;"."&amp;B382</f>
        <v>N08.93</v>
      </c>
      <c r="D382" s="15" t="s">
        <v>412</v>
      </c>
      <c r="E382" s="657" t="s">
        <v>278</v>
      </c>
      <c r="F382" s="675" t="s">
        <v>116</v>
      </c>
      <c r="G382" s="15" t="s">
        <v>220</v>
      </c>
      <c r="H382" s="455">
        <f t="shared" si="16"/>
        <v>300</v>
      </c>
      <c r="I382" s="455"/>
      <c r="J382" s="453"/>
      <c r="K382" s="455">
        <v>180</v>
      </c>
      <c r="L382" s="452"/>
      <c r="M382" s="452"/>
      <c r="N382" s="452">
        <v>120</v>
      </c>
      <c r="O382" s="452"/>
      <c r="P382" s="452"/>
      <c r="Q382" s="452"/>
      <c r="R382" s="452"/>
      <c r="S382" s="452"/>
      <c r="T382" s="452"/>
      <c r="U382" s="452"/>
      <c r="V382" s="452"/>
      <c r="W382" s="452"/>
      <c r="X382" s="452"/>
      <c r="Y382" s="452"/>
      <c r="Z382" s="452"/>
      <c r="AA382" s="452"/>
      <c r="AB382" s="452"/>
      <c r="AC382" s="452"/>
      <c r="AD382" s="452"/>
      <c r="AE382" s="5"/>
      <c r="AF382" s="660" t="s">
        <v>1915</v>
      </c>
    </row>
    <row r="383" spans="1:33" s="27" customFormat="1" ht="30" customHeight="1">
      <c r="A383" s="5"/>
      <c r="B383" s="655"/>
      <c r="C383" s="655"/>
      <c r="D383" s="15"/>
      <c r="E383" s="658"/>
      <c r="F383" s="676"/>
      <c r="G383" s="465" t="s">
        <v>221</v>
      </c>
      <c r="H383" s="466">
        <f t="shared" si="16"/>
        <v>23</v>
      </c>
      <c r="I383" s="455"/>
      <c r="J383" s="453"/>
      <c r="K383" s="453">
        <v>22</v>
      </c>
      <c r="L383" s="453"/>
      <c r="M383" s="453"/>
      <c r="N383" s="453">
        <v>1</v>
      </c>
      <c r="O383" s="453"/>
      <c r="P383" s="453"/>
      <c r="Q383" s="453"/>
      <c r="R383" s="453"/>
      <c r="S383" s="453"/>
      <c r="T383" s="453"/>
      <c r="U383" s="453"/>
      <c r="V383" s="453"/>
      <c r="W383" s="453"/>
      <c r="X383" s="453"/>
      <c r="Y383" s="453"/>
      <c r="Z383" s="452"/>
      <c r="AA383" s="453"/>
      <c r="AB383" s="453"/>
      <c r="AC383" s="453"/>
      <c r="AD383" s="453"/>
      <c r="AE383" s="5"/>
      <c r="AF383" s="661"/>
    </row>
    <row r="384" spans="1:33" s="27" customFormat="1" ht="30" customHeight="1">
      <c r="A384" s="5"/>
      <c r="B384" s="655"/>
      <c r="C384" s="655"/>
      <c r="D384" s="15"/>
      <c r="E384" s="658"/>
      <c r="F384" s="676"/>
      <c r="G384" s="469" t="s">
        <v>1841</v>
      </c>
      <c r="H384" s="471">
        <v>180</v>
      </c>
      <c r="I384" s="470"/>
      <c r="J384" s="475"/>
      <c r="K384" s="475">
        <v>180</v>
      </c>
      <c r="L384" s="475"/>
      <c r="M384" s="475"/>
      <c r="N384" s="475"/>
      <c r="O384" s="475"/>
      <c r="P384" s="475"/>
      <c r="Q384" s="475"/>
      <c r="R384" s="475"/>
      <c r="S384" s="475"/>
      <c r="T384" s="475"/>
      <c r="U384" s="475"/>
      <c r="V384" s="475"/>
      <c r="W384" s="475"/>
      <c r="X384" s="475"/>
      <c r="Y384" s="475"/>
      <c r="Z384" s="476"/>
      <c r="AA384" s="475"/>
      <c r="AB384" s="475"/>
      <c r="AC384" s="475"/>
      <c r="AD384" s="475"/>
      <c r="AE384" s="477"/>
      <c r="AF384" s="661"/>
    </row>
    <row r="385" spans="1:33" s="27" customFormat="1" ht="30" customHeight="1">
      <c r="A385" s="5"/>
      <c r="B385" s="656"/>
      <c r="C385" s="656"/>
      <c r="D385" s="15"/>
      <c r="E385" s="659"/>
      <c r="F385" s="677"/>
      <c r="G385" s="487" t="s">
        <v>235</v>
      </c>
      <c r="H385" s="488">
        <f t="shared" si="16"/>
        <v>300</v>
      </c>
      <c r="I385" s="488"/>
      <c r="J385" s="489"/>
      <c r="K385" s="488">
        <v>180</v>
      </c>
      <c r="L385" s="490"/>
      <c r="M385" s="490"/>
      <c r="N385" s="490">
        <v>120</v>
      </c>
      <c r="O385" s="490"/>
      <c r="P385" s="490"/>
      <c r="Q385" s="490"/>
      <c r="R385" s="490"/>
      <c r="S385" s="490"/>
      <c r="T385" s="490"/>
      <c r="U385" s="490"/>
      <c r="V385" s="490"/>
      <c r="W385" s="490"/>
      <c r="X385" s="490"/>
      <c r="Y385" s="490"/>
      <c r="Z385" s="490"/>
      <c r="AA385" s="490"/>
      <c r="AB385" s="490"/>
      <c r="AC385" s="490"/>
      <c r="AD385" s="490"/>
      <c r="AE385" s="323"/>
      <c r="AF385" s="662"/>
    </row>
    <row r="386" spans="1:33" s="27" customFormat="1" ht="30" customHeight="1">
      <c r="A386" s="5"/>
      <c r="B386" s="13" t="s">
        <v>83</v>
      </c>
      <c r="C386" s="24" t="s">
        <v>86</v>
      </c>
      <c r="D386" s="24"/>
      <c r="E386" s="352"/>
      <c r="F386" s="22"/>
      <c r="G386" s="15"/>
      <c r="H386" s="455"/>
      <c r="I386" s="455"/>
      <c r="J386" s="453"/>
      <c r="K386" s="455"/>
      <c r="L386" s="452"/>
      <c r="M386" s="452"/>
      <c r="N386" s="452"/>
      <c r="O386" s="452"/>
      <c r="P386" s="452"/>
      <c r="Q386" s="452"/>
      <c r="R386" s="452"/>
      <c r="S386" s="452"/>
      <c r="T386" s="452"/>
      <c r="U386" s="452"/>
      <c r="V386" s="452"/>
      <c r="W386" s="452"/>
      <c r="X386" s="452"/>
      <c r="Y386" s="452"/>
      <c r="Z386" s="452"/>
      <c r="AA386" s="452"/>
      <c r="AB386" s="452"/>
      <c r="AC386" s="452"/>
      <c r="AD386" s="452"/>
      <c r="AE386" s="5"/>
      <c r="AF386" s="17"/>
    </row>
    <row r="387" spans="1:33" s="27" customFormat="1" ht="30" customHeight="1">
      <c r="A387" s="5" t="s">
        <v>83</v>
      </c>
      <c r="B387" s="654">
        <f>IF(D387="","",SUBTOTAL(3,$D$7:D387))</f>
        <v>94</v>
      </c>
      <c r="C387" s="654" t="str">
        <f>A387&amp;"."&amp;B387</f>
        <v>N09.94</v>
      </c>
      <c r="D387" s="15" t="s">
        <v>413</v>
      </c>
      <c r="E387" s="657" t="s">
        <v>87</v>
      </c>
      <c r="F387" s="675" t="s">
        <v>118</v>
      </c>
      <c r="G387" s="15" t="s">
        <v>220</v>
      </c>
      <c r="H387" s="455">
        <f t="shared" si="16"/>
        <v>1053</v>
      </c>
      <c r="I387" s="455"/>
      <c r="J387" s="453"/>
      <c r="K387" s="455"/>
      <c r="L387" s="452">
        <v>3</v>
      </c>
      <c r="M387" s="452"/>
      <c r="N387" s="452"/>
      <c r="O387" s="452"/>
      <c r="P387" s="452"/>
      <c r="Q387" s="452"/>
      <c r="R387" s="452"/>
      <c r="S387" s="452"/>
      <c r="T387" s="452">
        <v>960</v>
      </c>
      <c r="U387" s="452"/>
      <c r="V387" s="452">
        <v>72</v>
      </c>
      <c r="W387" s="452"/>
      <c r="X387" s="452">
        <v>18</v>
      </c>
      <c r="Y387" s="452"/>
      <c r="Z387" s="452"/>
      <c r="AA387" s="452"/>
      <c r="AB387" s="452"/>
      <c r="AC387" s="452"/>
      <c r="AD387" s="452"/>
      <c r="AE387" s="5"/>
      <c r="AF387" s="660" t="s">
        <v>1916</v>
      </c>
    </row>
    <row r="388" spans="1:33" s="27" customFormat="1" ht="30" customHeight="1">
      <c r="A388" s="5"/>
      <c r="B388" s="655"/>
      <c r="C388" s="655"/>
      <c r="D388" s="15"/>
      <c r="E388" s="658"/>
      <c r="F388" s="676"/>
      <c r="G388" s="465" t="s">
        <v>221</v>
      </c>
      <c r="H388" s="466">
        <f t="shared" si="16"/>
        <v>695</v>
      </c>
      <c r="I388" s="455"/>
      <c r="J388" s="453"/>
      <c r="K388" s="453"/>
      <c r="L388" s="453"/>
      <c r="M388" s="453"/>
      <c r="N388" s="453"/>
      <c r="O388" s="453"/>
      <c r="P388" s="453"/>
      <c r="Q388" s="453"/>
      <c r="R388" s="453"/>
      <c r="S388" s="453"/>
      <c r="T388" s="453">
        <v>635</v>
      </c>
      <c r="U388" s="453"/>
      <c r="V388" s="453">
        <v>50</v>
      </c>
      <c r="W388" s="453"/>
      <c r="X388" s="453">
        <v>10</v>
      </c>
      <c r="Y388" s="453"/>
      <c r="Z388" s="452"/>
      <c r="AA388" s="453"/>
      <c r="AB388" s="453"/>
      <c r="AC388" s="453"/>
      <c r="AD388" s="453"/>
      <c r="AE388" s="5"/>
      <c r="AF388" s="661"/>
    </row>
    <row r="389" spans="1:33" s="27" customFormat="1" ht="30" customHeight="1">
      <c r="A389" s="5"/>
      <c r="B389" s="655"/>
      <c r="C389" s="655"/>
      <c r="D389" s="15"/>
      <c r="E389" s="658"/>
      <c r="F389" s="676"/>
      <c r="G389" s="469" t="s">
        <v>1841</v>
      </c>
      <c r="H389" s="470" t="s">
        <v>1843</v>
      </c>
      <c r="I389" s="470"/>
      <c r="J389" s="475"/>
      <c r="K389" s="475"/>
      <c r="L389" s="475"/>
      <c r="M389" s="475"/>
      <c r="N389" s="475"/>
      <c r="O389" s="475"/>
      <c r="P389" s="475"/>
      <c r="Q389" s="475"/>
      <c r="R389" s="475"/>
      <c r="S389" s="475"/>
      <c r="T389" s="475"/>
      <c r="U389" s="475"/>
      <c r="V389" s="475"/>
      <c r="W389" s="475"/>
      <c r="X389" s="475"/>
      <c r="Y389" s="475"/>
      <c r="Z389" s="476"/>
      <c r="AA389" s="475"/>
      <c r="AB389" s="475"/>
      <c r="AC389" s="475"/>
      <c r="AD389" s="475"/>
      <c r="AE389" s="477"/>
      <c r="AF389" s="661"/>
    </row>
    <row r="390" spans="1:33" s="27" customFormat="1" ht="30" customHeight="1">
      <c r="A390" s="5"/>
      <c r="B390" s="656"/>
      <c r="C390" s="656"/>
      <c r="D390" s="15"/>
      <c r="E390" s="659"/>
      <c r="F390" s="677"/>
      <c r="G390" s="487" t="s">
        <v>235</v>
      </c>
      <c r="H390" s="488">
        <f t="shared" si="16"/>
        <v>1053</v>
      </c>
      <c r="I390" s="488"/>
      <c r="J390" s="489"/>
      <c r="K390" s="488"/>
      <c r="L390" s="490">
        <v>3</v>
      </c>
      <c r="M390" s="490"/>
      <c r="N390" s="490"/>
      <c r="O390" s="490"/>
      <c r="P390" s="490"/>
      <c r="Q390" s="490"/>
      <c r="R390" s="490"/>
      <c r="S390" s="490"/>
      <c r="T390" s="490">
        <v>960</v>
      </c>
      <c r="U390" s="490"/>
      <c r="V390" s="490">
        <v>72</v>
      </c>
      <c r="W390" s="490"/>
      <c r="X390" s="490">
        <v>18</v>
      </c>
      <c r="Y390" s="490"/>
      <c r="Z390" s="490"/>
      <c r="AA390" s="490"/>
      <c r="AB390" s="490"/>
      <c r="AC390" s="490"/>
      <c r="AD390" s="490"/>
      <c r="AE390" s="323"/>
      <c r="AF390" s="662"/>
    </row>
    <row r="391" spans="1:33" s="27" customFormat="1" ht="30" customHeight="1">
      <c r="A391" s="5" t="s">
        <v>83</v>
      </c>
      <c r="B391" s="654">
        <f>IF(D391="","",SUBTOTAL(3,$D$7:D391))</f>
        <v>95</v>
      </c>
      <c r="C391" s="654" t="str">
        <f>A391&amp;"."&amp;B391</f>
        <v>N09.95</v>
      </c>
      <c r="D391" s="15" t="s">
        <v>414</v>
      </c>
      <c r="E391" s="657" t="s">
        <v>264</v>
      </c>
      <c r="F391" s="675" t="s">
        <v>214</v>
      </c>
      <c r="G391" s="15" t="s">
        <v>220</v>
      </c>
      <c r="H391" s="455">
        <f t="shared" si="16"/>
        <v>0</v>
      </c>
      <c r="I391" s="455"/>
      <c r="J391" s="453"/>
      <c r="K391" s="455"/>
      <c r="L391" s="452"/>
      <c r="M391" s="452"/>
      <c r="N391" s="452"/>
      <c r="O391" s="452"/>
      <c r="P391" s="452"/>
      <c r="Q391" s="452"/>
      <c r="R391" s="452"/>
      <c r="S391" s="452"/>
      <c r="T391" s="452"/>
      <c r="U391" s="452"/>
      <c r="V391" s="452"/>
      <c r="W391" s="452"/>
      <c r="X391" s="452"/>
      <c r="Y391" s="452"/>
      <c r="Z391" s="452"/>
      <c r="AA391" s="452"/>
      <c r="AB391" s="452"/>
      <c r="AC391" s="452"/>
      <c r="AD391" s="452"/>
      <c r="AE391" s="5"/>
      <c r="AF391" s="669" t="s">
        <v>1099</v>
      </c>
      <c r="AG391" s="46" t="s">
        <v>1974</v>
      </c>
    </row>
    <row r="392" spans="1:33" s="27" customFormat="1" ht="30" customHeight="1">
      <c r="A392" s="5"/>
      <c r="B392" s="655"/>
      <c r="C392" s="655"/>
      <c r="D392" s="15"/>
      <c r="E392" s="658"/>
      <c r="F392" s="676"/>
      <c r="G392" s="465" t="s">
        <v>221</v>
      </c>
      <c r="H392" s="466">
        <f t="shared" si="16"/>
        <v>40</v>
      </c>
      <c r="I392" s="455"/>
      <c r="J392" s="453"/>
      <c r="K392" s="453"/>
      <c r="L392" s="453">
        <v>40</v>
      </c>
      <c r="M392" s="453"/>
      <c r="N392" s="453"/>
      <c r="O392" s="453"/>
      <c r="P392" s="453"/>
      <c r="Q392" s="453"/>
      <c r="R392" s="453"/>
      <c r="S392" s="453"/>
      <c r="T392" s="453"/>
      <c r="U392" s="453"/>
      <c r="V392" s="453"/>
      <c r="W392" s="453"/>
      <c r="X392" s="453"/>
      <c r="Y392" s="453"/>
      <c r="Z392" s="452"/>
      <c r="AA392" s="453"/>
      <c r="AB392" s="453"/>
      <c r="AC392" s="453"/>
      <c r="AD392" s="453"/>
      <c r="AE392" s="5"/>
      <c r="AF392" s="670"/>
    </row>
    <row r="393" spans="1:33" s="27" customFormat="1" ht="30" customHeight="1">
      <c r="A393" s="5"/>
      <c r="B393" s="655"/>
      <c r="C393" s="655"/>
      <c r="D393" s="15"/>
      <c r="E393" s="658"/>
      <c r="F393" s="676"/>
      <c r="G393" s="469" t="s">
        <v>1841</v>
      </c>
      <c r="H393" s="470" t="s">
        <v>1843</v>
      </c>
      <c r="I393" s="470"/>
      <c r="J393" s="475"/>
      <c r="K393" s="475"/>
      <c r="L393" s="475"/>
      <c r="M393" s="475"/>
      <c r="N393" s="475"/>
      <c r="O393" s="475"/>
      <c r="P393" s="475"/>
      <c r="Q393" s="475"/>
      <c r="R393" s="475"/>
      <c r="S393" s="475"/>
      <c r="T393" s="475"/>
      <c r="U393" s="475"/>
      <c r="V393" s="475"/>
      <c r="W393" s="475"/>
      <c r="X393" s="475"/>
      <c r="Y393" s="475"/>
      <c r="Z393" s="476"/>
      <c r="AA393" s="475"/>
      <c r="AB393" s="475"/>
      <c r="AC393" s="475"/>
      <c r="AD393" s="475"/>
      <c r="AE393" s="477"/>
      <c r="AF393" s="670"/>
    </row>
    <row r="394" spans="1:33" s="27" customFormat="1" ht="30" customHeight="1">
      <c r="A394" s="5"/>
      <c r="B394" s="656"/>
      <c r="C394" s="656"/>
      <c r="D394" s="15"/>
      <c r="E394" s="659"/>
      <c r="F394" s="677"/>
      <c r="G394" s="487" t="s">
        <v>235</v>
      </c>
      <c r="H394" s="488">
        <f t="shared" si="16"/>
        <v>0</v>
      </c>
      <c r="I394" s="488"/>
      <c r="J394" s="489"/>
      <c r="K394" s="488"/>
      <c r="L394" s="490"/>
      <c r="M394" s="490"/>
      <c r="N394" s="490"/>
      <c r="O394" s="490"/>
      <c r="P394" s="490"/>
      <c r="Q394" s="490"/>
      <c r="R394" s="490"/>
      <c r="S394" s="490"/>
      <c r="T394" s="490"/>
      <c r="U394" s="490"/>
      <c r="V394" s="490"/>
      <c r="W394" s="490"/>
      <c r="X394" s="490"/>
      <c r="Y394" s="490"/>
      <c r="Z394" s="490"/>
      <c r="AA394" s="490"/>
      <c r="AB394" s="490"/>
      <c r="AC394" s="490"/>
      <c r="AD394" s="490"/>
      <c r="AE394" s="323"/>
      <c r="AF394" s="671"/>
    </row>
    <row r="395" spans="1:33" s="46" customFormat="1" ht="30" customHeight="1">
      <c r="A395" s="45" t="s">
        <v>83</v>
      </c>
      <c r="B395" s="663">
        <f>IF(D395="","",SUBTOTAL(3,$D$7:D395))</f>
        <v>96</v>
      </c>
      <c r="C395" s="663" t="str">
        <f>A395&amp;"."&amp;B395</f>
        <v>N09.96</v>
      </c>
      <c r="D395" s="44" t="s">
        <v>415</v>
      </c>
      <c r="E395" s="666" t="s">
        <v>416</v>
      </c>
      <c r="F395" s="678" t="s">
        <v>119</v>
      </c>
      <c r="G395" s="44" t="s">
        <v>220</v>
      </c>
      <c r="H395" s="460">
        <f t="shared" si="16"/>
        <v>38540</v>
      </c>
      <c r="I395" s="460"/>
      <c r="J395" s="451">
        <v>2952</v>
      </c>
      <c r="K395" s="460">
        <v>3936</v>
      </c>
      <c r="L395" s="456"/>
      <c r="M395" s="456"/>
      <c r="N395" s="456"/>
      <c r="O395" s="456">
        <v>1968</v>
      </c>
      <c r="P395" s="456">
        <v>164</v>
      </c>
      <c r="Q395" s="456"/>
      <c r="R395" s="456"/>
      <c r="S395" s="456">
        <v>29520</v>
      </c>
      <c r="T395" s="456"/>
      <c r="U395" s="456"/>
      <c r="V395" s="456"/>
      <c r="W395" s="456"/>
      <c r="X395" s="456"/>
      <c r="Y395" s="456"/>
      <c r="Z395" s="456"/>
      <c r="AA395" s="456"/>
      <c r="AB395" s="456"/>
      <c r="AC395" s="456"/>
      <c r="AD395" s="456"/>
      <c r="AE395" s="45"/>
      <c r="AF395" s="669" t="s">
        <v>1917</v>
      </c>
      <c r="AG395" s="46" t="s">
        <v>1972</v>
      </c>
    </row>
    <row r="396" spans="1:33" s="46" customFormat="1" ht="30" customHeight="1">
      <c r="A396" s="45"/>
      <c r="B396" s="664"/>
      <c r="C396" s="664"/>
      <c r="D396" s="44"/>
      <c r="E396" s="667"/>
      <c r="F396" s="679"/>
      <c r="G396" s="467" t="s">
        <v>221</v>
      </c>
      <c r="H396" s="468">
        <f t="shared" si="16"/>
        <v>18614</v>
      </c>
      <c r="I396" s="460"/>
      <c r="J396" s="451">
        <v>1148</v>
      </c>
      <c r="K396" s="451">
        <v>1968</v>
      </c>
      <c r="L396" s="451"/>
      <c r="M396" s="451"/>
      <c r="N396" s="451"/>
      <c r="O396" s="451">
        <v>1065</v>
      </c>
      <c r="P396" s="451">
        <v>83</v>
      </c>
      <c r="Q396" s="451"/>
      <c r="R396" s="451"/>
      <c r="S396" s="451">
        <v>14350</v>
      </c>
      <c r="T396" s="451"/>
      <c r="U396" s="451"/>
      <c r="V396" s="451"/>
      <c r="W396" s="451"/>
      <c r="X396" s="451"/>
      <c r="Y396" s="451"/>
      <c r="Z396" s="456"/>
      <c r="AA396" s="451"/>
      <c r="AB396" s="451"/>
      <c r="AC396" s="451"/>
      <c r="AD396" s="451"/>
      <c r="AE396" s="45"/>
      <c r="AF396" s="670"/>
    </row>
    <row r="397" spans="1:33" s="46" customFormat="1" ht="30" customHeight="1">
      <c r="A397" s="45"/>
      <c r="B397" s="664"/>
      <c r="C397" s="664"/>
      <c r="D397" s="44"/>
      <c r="E397" s="667"/>
      <c r="F397" s="679"/>
      <c r="G397" s="472" t="s">
        <v>1841</v>
      </c>
      <c r="H397" s="474" t="s">
        <v>1843</v>
      </c>
      <c r="I397" s="474"/>
      <c r="J397" s="478"/>
      <c r="K397" s="478"/>
      <c r="L397" s="478"/>
      <c r="M397" s="478"/>
      <c r="N397" s="478"/>
      <c r="O397" s="478"/>
      <c r="P397" s="478"/>
      <c r="Q397" s="478"/>
      <c r="R397" s="478"/>
      <c r="S397" s="478"/>
      <c r="T397" s="478"/>
      <c r="U397" s="478"/>
      <c r="V397" s="478"/>
      <c r="W397" s="478"/>
      <c r="X397" s="478"/>
      <c r="Y397" s="478"/>
      <c r="Z397" s="479"/>
      <c r="AA397" s="478"/>
      <c r="AB397" s="478"/>
      <c r="AC397" s="478"/>
      <c r="AD397" s="478"/>
      <c r="AE397" s="480"/>
      <c r="AF397" s="670"/>
    </row>
    <row r="398" spans="1:33" s="46" customFormat="1" ht="30" customHeight="1">
      <c r="A398" s="45"/>
      <c r="B398" s="665"/>
      <c r="C398" s="665"/>
      <c r="D398" s="44"/>
      <c r="E398" s="668"/>
      <c r="F398" s="680"/>
      <c r="G398" s="492" t="s">
        <v>235</v>
      </c>
      <c r="H398" s="493">
        <f t="shared" si="16"/>
        <v>31035.5</v>
      </c>
      <c r="I398" s="493"/>
      <c r="J398" s="494">
        <f>J396*1.5</f>
        <v>1722</v>
      </c>
      <c r="K398" s="494">
        <f t="shared" ref="K398:O398" si="22">K396*1.5</f>
        <v>2952</v>
      </c>
      <c r="L398" s="494"/>
      <c r="M398" s="494"/>
      <c r="N398" s="494"/>
      <c r="O398" s="494">
        <f t="shared" si="22"/>
        <v>1597.5</v>
      </c>
      <c r="P398" s="494">
        <v>164</v>
      </c>
      <c r="Q398" s="494"/>
      <c r="R398" s="494"/>
      <c r="S398" s="494">
        <v>24600</v>
      </c>
      <c r="T398" s="495"/>
      <c r="U398" s="495"/>
      <c r="V398" s="495"/>
      <c r="W398" s="495"/>
      <c r="X398" s="495"/>
      <c r="Y398" s="495"/>
      <c r="Z398" s="495"/>
      <c r="AA398" s="495"/>
      <c r="AB398" s="495"/>
      <c r="AC398" s="495"/>
      <c r="AD398" s="495"/>
      <c r="AE398" s="322"/>
      <c r="AF398" s="671"/>
    </row>
    <row r="399" spans="1:33" s="27" customFormat="1" ht="30" customHeight="1">
      <c r="A399" s="13" t="s">
        <v>84</v>
      </c>
      <c r="B399" s="13" t="s">
        <v>84</v>
      </c>
      <c r="C399" s="24" t="s">
        <v>90</v>
      </c>
      <c r="D399" s="24"/>
      <c r="E399" s="352"/>
      <c r="F399" s="22"/>
      <c r="G399" s="22"/>
      <c r="H399" s="455"/>
      <c r="I399" s="455"/>
      <c r="J399" s="453"/>
      <c r="K399" s="455"/>
      <c r="L399" s="452"/>
      <c r="M399" s="452"/>
      <c r="N399" s="452"/>
      <c r="O399" s="452"/>
      <c r="P399" s="452"/>
      <c r="Q399" s="452"/>
      <c r="R399" s="452"/>
      <c r="S399" s="452"/>
      <c r="T399" s="452"/>
      <c r="U399" s="452"/>
      <c r="V399" s="452"/>
      <c r="W399" s="452"/>
      <c r="X399" s="452"/>
      <c r="Y399" s="452"/>
      <c r="Z399" s="452"/>
      <c r="AA399" s="452"/>
      <c r="AB399" s="452"/>
      <c r="AC399" s="452"/>
      <c r="AD399" s="452"/>
      <c r="AE399" s="5"/>
      <c r="AF399" s="17"/>
    </row>
    <row r="400" spans="1:33" s="27" customFormat="1" ht="30" customHeight="1">
      <c r="A400" s="15" t="s">
        <v>84</v>
      </c>
      <c r="B400" s="654">
        <f>IF(D400="","",SUBTOTAL(3,$D$7:D400))</f>
        <v>97</v>
      </c>
      <c r="C400" s="654" t="str">
        <f>A400&amp;"."&amp;B400</f>
        <v>N10.97</v>
      </c>
      <c r="D400" s="15" t="s">
        <v>417</v>
      </c>
      <c r="E400" s="657" t="s">
        <v>91</v>
      </c>
      <c r="F400" s="675" t="s">
        <v>115</v>
      </c>
      <c r="G400" s="15" t="s">
        <v>220</v>
      </c>
      <c r="H400" s="455">
        <f t="shared" si="16"/>
        <v>270</v>
      </c>
      <c r="I400" s="455"/>
      <c r="J400" s="453"/>
      <c r="K400" s="455"/>
      <c r="L400" s="452"/>
      <c r="M400" s="452"/>
      <c r="N400" s="452"/>
      <c r="O400" s="452">
        <v>240</v>
      </c>
      <c r="P400" s="452">
        <v>30</v>
      </c>
      <c r="Q400" s="452"/>
      <c r="R400" s="452"/>
      <c r="S400" s="452"/>
      <c r="T400" s="452"/>
      <c r="U400" s="452"/>
      <c r="V400" s="452"/>
      <c r="W400" s="452"/>
      <c r="X400" s="452"/>
      <c r="Y400" s="452"/>
      <c r="Z400" s="452"/>
      <c r="AA400" s="452"/>
      <c r="AB400" s="452"/>
      <c r="AC400" s="452"/>
      <c r="AD400" s="452"/>
      <c r="AE400" s="5"/>
      <c r="AF400" s="660" t="s">
        <v>1967</v>
      </c>
    </row>
    <row r="401" spans="1:33" s="27" customFormat="1" ht="30" customHeight="1">
      <c r="A401" s="15"/>
      <c r="B401" s="655"/>
      <c r="C401" s="655"/>
      <c r="D401" s="15"/>
      <c r="E401" s="658"/>
      <c r="F401" s="676"/>
      <c r="G401" s="465" t="s">
        <v>221</v>
      </c>
      <c r="H401" s="466">
        <f t="shared" si="16"/>
        <v>490</v>
      </c>
      <c r="I401" s="455"/>
      <c r="J401" s="453"/>
      <c r="K401" s="453"/>
      <c r="L401" s="453"/>
      <c r="M401" s="453"/>
      <c r="N401" s="453"/>
      <c r="O401" s="453">
        <v>490</v>
      </c>
      <c r="P401" s="453"/>
      <c r="Q401" s="453"/>
      <c r="R401" s="453"/>
      <c r="S401" s="453"/>
      <c r="T401" s="453"/>
      <c r="U401" s="453"/>
      <c r="V401" s="453"/>
      <c r="W401" s="453"/>
      <c r="X401" s="453"/>
      <c r="Y401" s="453"/>
      <c r="Z401" s="452"/>
      <c r="AA401" s="453"/>
      <c r="AB401" s="453"/>
      <c r="AC401" s="453"/>
      <c r="AD401" s="453"/>
      <c r="AE401" s="5"/>
      <c r="AF401" s="661"/>
    </row>
    <row r="402" spans="1:33" s="27" customFormat="1" ht="30" customHeight="1">
      <c r="A402" s="15"/>
      <c r="B402" s="655"/>
      <c r="C402" s="655"/>
      <c r="D402" s="15"/>
      <c r="E402" s="658"/>
      <c r="F402" s="676"/>
      <c r="G402" s="469" t="s">
        <v>1841</v>
      </c>
      <c r="H402" s="471">
        <v>1245</v>
      </c>
      <c r="I402" s="470"/>
      <c r="J402" s="475"/>
      <c r="K402" s="475"/>
      <c r="L402" s="475"/>
      <c r="M402" s="475"/>
      <c r="N402" s="475"/>
      <c r="O402" s="475">
        <v>1200</v>
      </c>
      <c r="P402" s="475">
        <v>45</v>
      </c>
      <c r="Q402" s="475"/>
      <c r="R402" s="475"/>
      <c r="S402" s="475"/>
      <c r="T402" s="475"/>
      <c r="U402" s="475"/>
      <c r="V402" s="475"/>
      <c r="W402" s="475"/>
      <c r="X402" s="475"/>
      <c r="Y402" s="475"/>
      <c r="Z402" s="476"/>
      <c r="AA402" s="475"/>
      <c r="AB402" s="475"/>
      <c r="AC402" s="475"/>
      <c r="AD402" s="475"/>
      <c r="AE402" s="477"/>
      <c r="AF402" s="661"/>
    </row>
    <row r="403" spans="1:33" s="27" customFormat="1" ht="30" customHeight="1">
      <c r="A403" s="15"/>
      <c r="B403" s="656"/>
      <c r="C403" s="656"/>
      <c r="D403" s="15"/>
      <c r="E403" s="659"/>
      <c r="F403" s="677"/>
      <c r="G403" s="487" t="s">
        <v>235</v>
      </c>
      <c r="H403" s="488">
        <f t="shared" si="16"/>
        <v>630</v>
      </c>
      <c r="I403" s="488"/>
      <c r="J403" s="489"/>
      <c r="K403" s="488"/>
      <c r="L403" s="490"/>
      <c r="M403" s="490"/>
      <c r="N403" s="490"/>
      <c r="O403" s="490">
        <v>600</v>
      </c>
      <c r="P403" s="490">
        <v>30</v>
      </c>
      <c r="Q403" s="490"/>
      <c r="R403" s="490"/>
      <c r="S403" s="490"/>
      <c r="T403" s="490"/>
      <c r="U403" s="490"/>
      <c r="V403" s="490"/>
      <c r="W403" s="490"/>
      <c r="X403" s="490"/>
      <c r="Y403" s="490"/>
      <c r="Z403" s="490"/>
      <c r="AA403" s="490"/>
      <c r="AB403" s="490"/>
      <c r="AC403" s="490"/>
      <c r="AD403" s="490"/>
      <c r="AE403" s="323"/>
      <c r="AF403" s="662"/>
    </row>
    <row r="404" spans="1:33" s="27" customFormat="1" ht="30" customHeight="1">
      <c r="A404" s="15" t="s">
        <v>84</v>
      </c>
      <c r="B404" s="654">
        <f>IF(D404="","",SUBTOTAL(3,$D$7:D404))</f>
        <v>98</v>
      </c>
      <c r="C404" s="654" t="str">
        <f>A404&amp;"."&amp;B404</f>
        <v>N10.98</v>
      </c>
      <c r="D404" s="15" t="s">
        <v>418</v>
      </c>
      <c r="E404" s="657" t="s">
        <v>277</v>
      </c>
      <c r="F404" s="675" t="s">
        <v>115</v>
      </c>
      <c r="G404" s="15" t="s">
        <v>220</v>
      </c>
      <c r="H404" s="455">
        <f t="shared" si="16"/>
        <v>0</v>
      </c>
      <c r="I404" s="455"/>
      <c r="J404" s="453"/>
      <c r="K404" s="455"/>
      <c r="L404" s="452"/>
      <c r="M404" s="452"/>
      <c r="N404" s="452"/>
      <c r="O404" s="452"/>
      <c r="P404" s="452"/>
      <c r="Q404" s="452"/>
      <c r="R404" s="452"/>
      <c r="S404" s="452"/>
      <c r="T404" s="452"/>
      <c r="U404" s="452"/>
      <c r="V404" s="452"/>
      <c r="W404" s="452"/>
      <c r="X404" s="452"/>
      <c r="Y404" s="452"/>
      <c r="Z404" s="452"/>
      <c r="AA404" s="452"/>
      <c r="AB404" s="452"/>
      <c r="AC404" s="452"/>
      <c r="AD404" s="452"/>
      <c r="AE404" s="5"/>
      <c r="AF404" s="660"/>
      <c r="AG404" s="46" t="s">
        <v>1974</v>
      </c>
    </row>
    <row r="405" spans="1:33" s="27" customFormat="1" ht="30" customHeight="1">
      <c r="A405" s="15"/>
      <c r="B405" s="655"/>
      <c r="C405" s="655"/>
      <c r="D405" s="15"/>
      <c r="E405" s="658"/>
      <c r="F405" s="676"/>
      <c r="G405" s="465" t="s">
        <v>221</v>
      </c>
      <c r="H405" s="466">
        <f t="shared" si="16"/>
        <v>0</v>
      </c>
      <c r="I405" s="455"/>
      <c r="J405" s="453"/>
      <c r="K405" s="453"/>
      <c r="L405" s="453"/>
      <c r="M405" s="453"/>
      <c r="N405" s="453"/>
      <c r="O405" s="453"/>
      <c r="P405" s="453"/>
      <c r="Q405" s="453"/>
      <c r="R405" s="453"/>
      <c r="S405" s="453"/>
      <c r="T405" s="453"/>
      <c r="U405" s="453"/>
      <c r="V405" s="453"/>
      <c r="W405" s="453"/>
      <c r="X405" s="453"/>
      <c r="Y405" s="453"/>
      <c r="Z405" s="452"/>
      <c r="AA405" s="453"/>
      <c r="AB405" s="453"/>
      <c r="AC405" s="453"/>
      <c r="AD405" s="453"/>
      <c r="AE405" s="5"/>
      <c r="AF405" s="661"/>
    </row>
    <row r="406" spans="1:33" s="27" customFormat="1" ht="30" customHeight="1">
      <c r="A406" s="15"/>
      <c r="B406" s="655"/>
      <c r="C406" s="655"/>
      <c r="D406" s="15"/>
      <c r="E406" s="658"/>
      <c r="F406" s="676"/>
      <c r="G406" s="469" t="s">
        <v>1841</v>
      </c>
      <c r="H406" s="471">
        <v>72</v>
      </c>
      <c r="I406" s="470"/>
      <c r="J406" s="475"/>
      <c r="K406" s="475"/>
      <c r="L406" s="475"/>
      <c r="M406" s="475"/>
      <c r="N406" s="475"/>
      <c r="O406" s="475"/>
      <c r="P406" s="475"/>
      <c r="Q406" s="475"/>
      <c r="R406" s="475"/>
      <c r="S406" s="475"/>
      <c r="T406" s="475">
        <v>72</v>
      </c>
      <c r="U406" s="475"/>
      <c r="V406" s="475"/>
      <c r="W406" s="475"/>
      <c r="X406" s="475"/>
      <c r="Y406" s="475"/>
      <c r="Z406" s="476"/>
      <c r="AA406" s="475"/>
      <c r="AB406" s="475"/>
      <c r="AC406" s="475"/>
      <c r="AD406" s="475"/>
      <c r="AE406" s="477"/>
      <c r="AF406" s="661"/>
    </row>
    <row r="407" spans="1:33" s="27" customFormat="1" ht="30" customHeight="1">
      <c r="A407" s="15"/>
      <c r="B407" s="656"/>
      <c r="C407" s="656"/>
      <c r="D407" s="15"/>
      <c r="E407" s="659"/>
      <c r="F407" s="677"/>
      <c r="G407" s="487" t="s">
        <v>235</v>
      </c>
      <c r="H407" s="488">
        <f t="shared" si="16"/>
        <v>0</v>
      </c>
      <c r="I407" s="488"/>
      <c r="J407" s="489"/>
      <c r="K407" s="488"/>
      <c r="L407" s="490"/>
      <c r="M407" s="490"/>
      <c r="N407" s="490"/>
      <c r="O407" s="490"/>
      <c r="P407" s="490"/>
      <c r="Q407" s="490"/>
      <c r="R407" s="490"/>
      <c r="S407" s="490"/>
      <c r="T407" s="490"/>
      <c r="U407" s="490"/>
      <c r="V407" s="490"/>
      <c r="W407" s="490"/>
      <c r="X407" s="490"/>
      <c r="Y407" s="490"/>
      <c r="Z407" s="490"/>
      <c r="AA407" s="490"/>
      <c r="AB407" s="490"/>
      <c r="AC407" s="490"/>
      <c r="AD407" s="490"/>
      <c r="AE407" s="323"/>
      <c r="AF407" s="662"/>
    </row>
    <row r="408" spans="1:33" s="27" customFormat="1" ht="30" customHeight="1">
      <c r="A408" s="15" t="s">
        <v>84</v>
      </c>
      <c r="B408" s="654">
        <f>IF(D408="","",SUBTOTAL(3,$D$7:D408))</f>
        <v>99</v>
      </c>
      <c r="C408" s="654" t="str">
        <f>A408&amp;"."&amp;B408</f>
        <v>N10.99</v>
      </c>
      <c r="D408" s="15" t="s">
        <v>419</v>
      </c>
      <c r="E408" s="657" t="s">
        <v>257</v>
      </c>
      <c r="F408" s="675" t="s">
        <v>115</v>
      </c>
      <c r="G408" s="15" t="s">
        <v>220</v>
      </c>
      <c r="H408" s="455">
        <f t="shared" si="16"/>
        <v>60</v>
      </c>
      <c r="I408" s="455"/>
      <c r="J408" s="453"/>
      <c r="K408" s="455"/>
      <c r="L408" s="452">
        <v>60</v>
      </c>
      <c r="M408" s="452"/>
      <c r="N408" s="452"/>
      <c r="O408" s="452"/>
      <c r="P408" s="452"/>
      <c r="Q408" s="452"/>
      <c r="R408" s="452"/>
      <c r="S408" s="452"/>
      <c r="T408" s="452"/>
      <c r="U408" s="452"/>
      <c r="V408" s="452"/>
      <c r="W408" s="452"/>
      <c r="X408" s="452"/>
      <c r="Y408" s="452"/>
      <c r="Z408" s="452"/>
      <c r="AA408" s="452"/>
      <c r="AB408" s="452"/>
      <c r="AC408" s="452"/>
      <c r="AD408" s="452"/>
      <c r="AE408" s="5"/>
      <c r="AF408" s="660" t="s">
        <v>1918</v>
      </c>
      <c r="AG408" s="46" t="s">
        <v>1976</v>
      </c>
    </row>
    <row r="409" spans="1:33" s="27" customFormat="1" ht="30" customHeight="1">
      <c r="A409" s="15"/>
      <c r="B409" s="655"/>
      <c r="C409" s="655"/>
      <c r="D409" s="15"/>
      <c r="E409" s="658"/>
      <c r="F409" s="676"/>
      <c r="G409" s="465" t="s">
        <v>221</v>
      </c>
      <c r="H409" s="466">
        <f t="shared" si="16"/>
        <v>0</v>
      </c>
      <c r="I409" s="455"/>
      <c r="J409" s="453"/>
      <c r="K409" s="453"/>
      <c r="L409" s="453"/>
      <c r="M409" s="453"/>
      <c r="N409" s="453"/>
      <c r="O409" s="453"/>
      <c r="P409" s="453"/>
      <c r="Q409" s="453"/>
      <c r="R409" s="453"/>
      <c r="S409" s="453"/>
      <c r="T409" s="453"/>
      <c r="U409" s="453"/>
      <c r="V409" s="453"/>
      <c r="W409" s="453"/>
      <c r="X409" s="453"/>
      <c r="Y409" s="453"/>
      <c r="Z409" s="452"/>
      <c r="AA409" s="453"/>
      <c r="AB409" s="453"/>
      <c r="AC409" s="453"/>
      <c r="AD409" s="453"/>
      <c r="AE409" s="5"/>
      <c r="AF409" s="661"/>
    </row>
    <row r="410" spans="1:33" s="27" customFormat="1" ht="30" customHeight="1">
      <c r="A410" s="15"/>
      <c r="B410" s="655"/>
      <c r="C410" s="655"/>
      <c r="D410" s="15"/>
      <c r="E410" s="658"/>
      <c r="F410" s="676"/>
      <c r="G410" s="469" t="s">
        <v>1841</v>
      </c>
      <c r="H410" s="470" t="s">
        <v>1843</v>
      </c>
      <c r="I410" s="470"/>
      <c r="J410" s="475"/>
      <c r="K410" s="475"/>
      <c r="L410" s="475"/>
      <c r="M410" s="475"/>
      <c r="N410" s="475"/>
      <c r="O410" s="475"/>
      <c r="P410" s="475"/>
      <c r="Q410" s="475"/>
      <c r="R410" s="475"/>
      <c r="S410" s="475"/>
      <c r="T410" s="475"/>
      <c r="U410" s="475"/>
      <c r="V410" s="475"/>
      <c r="W410" s="475"/>
      <c r="X410" s="475"/>
      <c r="Y410" s="475"/>
      <c r="Z410" s="476"/>
      <c r="AA410" s="475"/>
      <c r="AB410" s="475"/>
      <c r="AC410" s="475"/>
      <c r="AD410" s="475"/>
      <c r="AE410" s="477"/>
      <c r="AF410" s="661"/>
    </row>
    <row r="411" spans="1:33" s="27" customFormat="1" ht="30" customHeight="1">
      <c r="A411" s="15"/>
      <c r="B411" s="656"/>
      <c r="C411" s="656"/>
      <c r="D411" s="15"/>
      <c r="E411" s="659"/>
      <c r="F411" s="677"/>
      <c r="G411" s="487" t="s">
        <v>235</v>
      </c>
      <c r="H411" s="488">
        <f t="shared" si="16"/>
        <v>0</v>
      </c>
      <c r="I411" s="488"/>
      <c r="J411" s="489"/>
      <c r="K411" s="488"/>
      <c r="L411" s="490">
        <v>0</v>
      </c>
      <c r="M411" s="490"/>
      <c r="N411" s="490"/>
      <c r="O411" s="490"/>
      <c r="P411" s="490"/>
      <c r="Q411" s="490"/>
      <c r="R411" s="490"/>
      <c r="S411" s="490"/>
      <c r="T411" s="490"/>
      <c r="U411" s="490"/>
      <c r="V411" s="490"/>
      <c r="W411" s="490"/>
      <c r="X411" s="490"/>
      <c r="Y411" s="490"/>
      <c r="Z411" s="490"/>
      <c r="AA411" s="490"/>
      <c r="AB411" s="490"/>
      <c r="AC411" s="490"/>
      <c r="AD411" s="490"/>
      <c r="AE411" s="323"/>
      <c r="AF411" s="662"/>
    </row>
    <row r="412" spans="1:33" s="46" customFormat="1" ht="30" customHeight="1">
      <c r="A412" s="44" t="s">
        <v>84</v>
      </c>
      <c r="B412" s="663">
        <f>IF(D412="","",SUBTOTAL(3,$D$7:D412))</f>
        <v>100</v>
      </c>
      <c r="C412" s="663" t="str">
        <f>A412&amp;"."&amp;B412</f>
        <v>N10.100</v>
      </c>
      <c r="D412" s="44" t="s">
        <v>420</v>
      </c>
      <c r="E412" s="666" t="s">
        <v>280</v>
      </c>
      <c r="F412" s="678" t="s">
        <v>120</v>
      </c>
      <c r="G412" s="44" t="s">
        <v>220</v>
      </c>
      <c r="H412" s="460">
        <f t="shared" si="16"/>
        <v>24</v>
      </c>
      <c r="I412" s="460"/>
      <c r="J412" s="451"/>
      <c r="K412" s="460"/>
      <c r="L412" s="456"/>
      <c r="M412" s="456"/>
      <c r="N412" s="456"/>
      <c r="O412" s="456"/>
      <c r="P412" s="456"/>
      <c r="Q412" s="456"/>
      <c r="R412" s="456"/>
      <c r="S412" s="456"/>
      <c r="T412" s="456"/>
      <c r="U412" s="456"/>
      <c r="V412" s="456"/>
      <c r="W412" s="456"/>
      <c r="X412" s="456">
        <v>24</v>
      </c>
      <c r="Y412" s="456"/>
      <c r="Z412" s="456"/>
      <c r="AA412" s="456"/>
      <c r="AB412" s="456"/>
      <c r="AC412" s="456"/>
      <c r="AD412" s="456"/>
      <c r="AE412" s="45"/>
      <c r="AF412" s="669" t="s">
        <v>1966</v>
      </c>
    </row>
    <row r="413" spans="1:33" s="46" customFormat="1" ht="30" customHeight="1">
      <c r="A413" s="44"/>
      <c r="B413" s="664"/>
      <c r="C413" s="664"/>
      <c r="D413" s="44"/>
      <c r="E413" s="667"/>
      <c r="F413" s="679"/>
      <c r="G413" s="467" t="s">
        <v>221</v>
      </c>
      <c r="H413" s="468">
        <f t="shared" si="16"/>
        <v>13</v>
      </c>
      <c r="I413" s="460"/>
      <c r="J413" s="451"/>
      <c r="K413" s="451"/>
      <c r="L413" s="451"/>
      <c r="M413" s="451"/>
      <c r="N413" s="451"/>
      <c r="O413" s="451"/>
      <c r="P413" s="451"/>
      <c r="Q413" s="451"/>
      <c r="R413" s="451"/>
      <c r="S413" s="451"/>
      <c r="T413" s="451"/>
      <c r="U413" s="451"/>
      <c r="V413" s="451"/>
      <c r="W413" s="451"/>
      <c r="X413" s="451">
        <v>13</v>
      </c>
      <c r="Y413" s="451"/>
      <c r="Z413" s="456"/>
      <c r="AA413" s="451"/>
      <c r="AB413" s="451"/>
      <c r="AC413" s="451"/>
      <c r="AD413" s="451"/>
      <c r="AE413" s="45"/>
      <c r="AF413" s="670"/>
    </row>
    <row r="414" spans="1:33" s="46" customFormat="1" ht="30" customHeight="1">
      <c r="A414" s="44"/>
      <c r="B414" s="664"/>
      <c r="C414" s="664"/>
      <c r="D414" s="44"/>
      <c r="E414" s="667"/>
      <c r="F414" s="679"/>
      <c r="G414" s="472" t="s">
        <v>1841</v>
      </c>
      <c r="H414" s="474" t="s">
        <v>1843</v>
      </c>
      <c r="I414" s="474"/>
      <c r="J414" s="478"/>
      <c r="K414" s="478"/>
      <c r="L414" s="478"/>
      <c r="M414" s="478"/>
      <c r="N414" s="478"/>
      <c r="O414" s="478"/>
      <c r="P414" s="478"/>
      <c r="Q414" s="478"/>
      <c r="R414" s="478"/>
      <c r="S414" s="478"/>
      <c r="T414" s="478"/>
      <c r="U414" s="478"/>
      <c r="V414" s="478"/>
      <c r="W414" s="478"/>
      <c r="X414" s="478"/>
      <c r="Y414" s="478"/>
      <c r="Z414" s="479"/>
      <c r="AA414" s="478"/>
      <c r="AB414" s="478"/>
      <c r="AC414" s="478"/>
      <c r="AD414" s="478"/>
      <c r="AE414" s="480"/>
      <c r="AF414" s="670"/>
    </row>
    <row r="415" spans="1:33" s="46" customFormat="1" ht="30" customHeight="1">
      <c r="A415" s="44"/>
      <c r="B415" s="665"/>
      <c r="C415" s="665"/>
      <c r="D415" s="44"/>
      <c r="E415" s="668"/>
      <c r="F415" s="680"/>
      <c r="G415" s="492" t="s">
        <v>235</v>
      </c>
      <c r="H415" s="493">
        <f t="shared" si="16"/>
        <v>19.5</v>
      </c>
      <c r="I415" s="493"/>
      <c r="J415" s="494"/>
      <c r="K415" s="493"/>
      <c r="L415" s="495"/>
      <c r="M415" s="495"/>
      <c r="N415" s="495"/>
      <c r="O415" s="495"/>
      <c r="P415" s="495"/>
      <c r="Q415" s="495"/>
      <c r="R415" s="495"/>
      <c r="S415" s="495"/>
      <c r="T415" s="495"/>
      <c r="U415" s="495"/>
      <c r="V415" s="495"/>
      <c r="W415" s="495"/>
      <c r="X415" s="495">
        <f>X413*1.5</f>
        <v>19.5</v>
      </c>
      <c r="Y415" s="495"/>
      <c r="Z415" s="495"/>
      <c r="AA415" s="495"/>
      <c r="AB415" s="495"/>
      <c r="AC415" s="495"/>
      <c r="AD415" s="495"/>
      <c r="AE415" s="322"/>
      <c r="AF415" s="671"/>
    </row>
    <row r="416" spans="1:33" s="27" customFormat="1" ht="30" customHeight="1">
      <c r="A416" s="15" t="s">
        <v>84</v>
      </c>
      <c r="B416" s="654">
        <f>IF(D416="","",SUBTOTAL(3,$D$7:D416))</f>
        <v>101</v>
      </c>
      <c r="C416" s="654" t="str">
        <f>A416&amp;"."&amp;B416</f>
        <v>N10.101</v>
      </c>
      <c r="D416" s="15" t="s">
        <v>421</v>
      </c>
      <c r="E416" s="657" t="s">
        <v>281</v>
      </c>
      <c r="F416" s="675" t="s">
        <v>120</v>
      </c>
      <c r="G416" s="15" t="s">
        <v>220</v>
      </c>
      <c r="H416" s="455">
        <f t="shared" si="16"/>
        <v>48</v>
      </c>
      <c r="I416" s="455"/>
      <c r="J416" s="453"/>
      <c r="K416" s="455"/>
      <c r="L416" s="452"/>
      <c r="M416" s="452"/>
      <c r="N416" s="452"/>
      <c r="O416" s="452"/>
      <c r="P416" s="452"/>
      <c r="Q416" s="452"/>
      <c r="R416" s="452"/>
      <c r="S416" s="452"/>
      <c r="T416" s="452"/>
      <c r="U416" s="452"/>
      <c r="V416" s="452"/>
      <c r="W416" s="452"/>
      <c r="X416" s="452">
        <v>48</v>
      </c>
      <c r="Y416" s="452"/>
      <c r="Z416" s="452"/>
      <c r="AA416" s="452"/>
      <c r="AB416" s="452"/>
      <c r="AC416" s="452"/>
      <c r="AD416" s="452"/>
      <c r="AE416" s="5"/>
      <c r="AF416" s="669" t="s">
        <v>1962</v>
      </c>
    </row>
    <row r="417" spans="1:32" s="27" customFormat="1" ht="30" customHeight="1">
      <c r="A417" s="15"/>
      <c r="B417" s="655"/>
      <c r="C417" s="655"/>
      <c r="D417" s="15"/>
      <c r="E417" s="658"/>
      <c r="F417" s="676"/>
      <c r="G417" s="465" t="s">
        <v>221</v>
      </c>
      <c r="H417" s="466">
        <f t="shared" si="16"/>
        <v>19</v>
      </c>
      <c r="I417" s="455"/>
      <c r="J417" s="453"/>
      <c r="K417" s="453"/>
      <c r="L417" s="453"/>
      <c r="M417" s="453"/>
      <c r="N417" s="453"/>
      <c r="O417" s="453"/>
      <c r="P417" s="453"/>
      <c r="Q417" s="453"/>
      <c r="R417" s="453"/>
      <c r="S417" s="453"/>
      <c r="T417" s="453"/>
      <c r="U417" s="453"/>
      <c r="V417" s="453"/>
      <c r="W417" s="453"/>
      <c r="X417" s="453">
        <v>19</v>
      </c>
      <c r="Y417" s="453"/>
      <c r="Z417" s="452"/>
      <c r="AA417" s="453"/>
      <c r="AB417" s="453"/>
      <c r="AC417" s="453"/>
      <c r="AD417" s="453"/>
      <c r="AE417" s="5"/>
      <c r="AF417" s="670"/>
    </row>
    <row r="418" spans="1:32" s="27" customFormat="1" ht="30" customHeight="1">
      <c r="A418" s="15"/>
      <c r="B418" s="655"/>
      <c r="C418" s="655"/>
      <c r="D418" s="15"/>
      <c r="E418" s="658"/>
      <c r="F418" s="676"/>
      <c r="G418" s="469" t="s">
        <v>1841</v>
      </c>
      <c r="H418" s="471">
        <v>48</v>
      </c>
      <c r="I418" s="470"/>
      <c r="J418" s="475"/>
      <c r="K418" s="475"/>
      <c r="L418" s="475"/>
      <c r="M418" s="475"/>
      <c r="N418" s="475"/>
      <c r="O418" s="475"/>
      <c r="P418" s="475"/>
      <c r="Q418" s="475"/>
      <c r="R418" s="475"/>
      <c r="S418" s="475"/>
      <c r="T418" s="475"/>
      <c r="U418" s="475"/>
      <c r="V418" s="475"/>
      <c r="W418" s="475"/>
      <c r="X418" s="475">
        <v>48</v>
      </c>
      <c r="Y418" s="475"/>
      <c r="Z418" s="476"/>
      <c r="AA418" s="475"/>
      <c r="AB418" s="475"/>
      <c r="AC418" s="475"/>
      <c r="AD418" s="475"/>
      <c r="AE418" s="477"/>
      <c r="AF418" s="670"/>
    </row>
    <row r="419" spans="1:32" s="27" customFormat="1" ht="30" customHeight="1">
      <c r="A419" s="15"/>
      <c r="B419" s="656"/>
      <c r="C419" s="656"/>
      <c r="D419" s="15"/>
      <c r="E419" s="659"/>
      <c r="F419" s="677"/>
      <c r="G419" s="487" t="s">
        <v>235</v>
      </c>
      <c r="H419" s="488">
        <f t="shared" si="16"/>
        <v>35</v>
      </c>
      <c r="I419" s="488"/>
      <c r="J419" s="489"/>
      <c r="K419" s="488"/>
      <c r="L419" s="490"/>
      <c r="M419" s="490"/>
      <c r="N419" s="490"/>
      <c r="O419" s="490"/>
      <c r="P419" s="490"/>
      <c r="Q419" s="490"/>
      <c r="R419" s="490"/>
      <c r="S419" s="490"/>
      <c r="T419" s="490"/>
      <c r="U419" s="490"/>
      <c r="V419" s="490"/>
      <c r="W419" s="490"/>
      <c r="X419" s="490">
        <v>35</v>
      </c>
      <c r="Y419" s="490"/>
      <c r="Z419" s="490"/>
      <c r="AA419" s="490"/>
      <c r="AB419" s="490"/>
      <c r="AC419" s="490"/>
      <c r="AD419" s="490"/>
      <c r="AE419" s="323"/>
      <c r="AF419" s="671"/>
    </row>
    <row r="420" spans="1:32" s="27" customFormat="1" ht="30" customHeight="1">
      <c r="A420" s="5"/>
      <c r="B420" s="13" t="s">
        <v>85</v>
      </c>
      <c r="C420" s="24" t="s">
        <v>108</v>
      </c>
      <c r="D420" s="24"/>
      <c r="E420" s="352"/>
      <c r="F420" s="22"/>
      <c r="G420" s="22"/>
      <c r="H420" s="455"/>
      <c r="I420" s="455"/>
      <c r="J420" s="453"/>
      <c r="K420" s="455"/>
      <c r="L420" s="452"/>
      <c r="M420" s="452"/>
      <c r="N420" s="452"/>
      <c r="O420" s="452"/>
      <c r="P420" s="452"/>
      <c r="Q420" s="452"/>
      <c r="R420" s="452"/>
      <c r="S420" s="452"/>
      <c r="T420" s="452"/>
      <c r="U420" s="452"/>
      <c r="V420" s="452"/>
      <c r="W420" s="452"/>
      <c r="X420" s="452"/>
      <c r="Y420" s="452"/>
      <c r="Z420" s="452"/>
      <c r="AA420" s="452"/>
      <c r="AB420" s="452"/>
      <c r="AC420" s="452"/>
      <c r="AD420" s="452"/>
      <c r="AE420" s="5"/>
      <c r="AF420" s="17"/>
    </row>
    <row r="421" spans="1:32" s="27" customFormat="1" ht="30" customHeight="1">
      <c r="A421" s="15" t="s">
        <v>85</v>
      </c>
      <c r="B421" s="654">
        <f>IF(D421="","",SUBTOTAL(3,$D$7:D421))</f>
        <v>102</v>
      </c>
      <c r="C421" s="654" t="str">
        <f>A421&amp;"."&amp;B421</f>
        <v>N11.102</v>
      </c>
      <c r="D421" s="15" t="s">
        <v>422</v>
      </c>
      <c r="E421" s="657" t="s">
        <v>109</v>
      </c>
      <c r="F421" s="675" t="s">
        <v>122</v>
      </c>
      <c r="G421" s="15" t="s">
        <v>220</v>
      </c>
      <c r="H421" s="455">
        <f t="shared" si="16"/>
        <v>19200</v>
      </c>
      <c r="I421" s="455"/>
      <c r="J421" s="453"/>
      <c r="K421" s="455"/>
      <c r="L421" s="452"/>
      <c r="M421" s="452"/>
      <c r="N421" s="452"/>
      <c r="O421" s="452"/>
      <c r="P421" s="452"/>
      <c r="Q421" s="452"/>
      <c r="R421" s="452"/>
      <c r="S421" s="452"/>
      <c r="T421" s="452">
        <v>19200</v>
      </c>
      <c r="U421" s="452"/>
      <c r="V421" s="452"/>
      <c r="W421" s="452"/>
      <c r="X421" s="452"/>
      <c r="Y421" s="452"/>
      <c r="Z421" s="452"/>
      <c r="AA421" s="452"/>
      <c r="AB421" s="452"/>
      <c r="AC421" s="452"/>
      <c r="AD421" s="452"/>
      <c r="AE421" s="5"/>
      <c r="AF421" s="660" t="s">
        <v>1963</v>
      </c>
    </row>
    <row r="422" spans="1:32" s="27" customFormat="1" ht="30" customHeight="1">
      <c r="A422" s="15"/>
      <c r="B422" s="655"/>
      <c r="C422" s="655"/>
      <c r="D422" s="15"/>
      <c r="E422" s="658"/>
      <c r="F422" s="676"/>
      <c r="G422" s="465" t="s">
        <v>221</v>
      </c>
      <c r="H422" s="466">
        <f t="shared" si="16"/>
        <v>13921</v>
      </c>
      <c r="I422" s="455"/>
      <c r="J422" s="453"/>
      <c r="K422" s="453"/>
      <c r="L422" s="453"/>
      <c r="M422" s="453"/>
      <c r="N422" s="453"/>
      <c r="O422" s="453"/>
      <c r="P422" s="453"/>
      <c r="Q422" s="453"/>
      <c r="R422" s="453"/>
      <c r="S422" s="453"/>
      <c r="T422" s="453">
        <v>13921</v>
      </c>
      <c r="U422" s="453"/>
      <c r="V422" s="453"/>
      <c r="W422" s="453"/>
      <c r="X422" s="453"/>
      <c r="Y422" s="453"/>
      <c r="Z422" s="452"/>
      <c r="AA422" s="453"/>
      <c r="AB422" s="453"/>
      <c r="AC422" s="453"/>
      <c r="AD422" s="453"/>
      <c r="AE422" s="5"/>
      <c r="AF422" s="661"/>
    </row>
    <row r="423" spans="1:32" s="27" customFormat="1" ht="30" customHeight="1">
      <c r="A423" s="15"/>
      <c r="B423" s="655"/>
      <c r="C423" s="655"/>
      <c r="D423" s="15"/>
      <c r="E423" s="658"/>
      <c r="F423" s="676"/>
      <c r="G423" s="469" t="s">
        <v>1841</v>
      </c>
      <c r="H423" s="471">
        <v>19000</v>
      </c>
      <c r="I423" s="470"/>
      <c r="J423" s="475"/>
      <c r="K423" s="475"/>
      <c r="L423" s="475"/>
      <c r="M423" s="475"/>
      <c r="N423" s="475"/>
      <c r="O423" s="475"/>
      <c r="P423" s="475"/>
      <c r="Q423" s="475"/>
      <c r="R423" s="475"/>
      <c r="S423" s="475"/>
      <c r="T423" s="475">
        <v>19000</v>
      </c>
      <c r="U423" s="475"/>
      <c r="V423" s="475"/>
      <c r="W423" s="475"/>
      <c r="X423" s="475"/>
      <c r="Y423" s="475"/>
      <c r="Z423" s="476"/>
      <c r="AA423" s="475"/>
      <c r="AB423" s="475"/>
      <c r="AC423" s="475"/>
      <c r="AD423" s="475"/>
      <c r="AE423" s="477"/>
      <c r="AF423" s="661"/>
    </row>
    <row r="424" spans="1:32" s="27" customFormat="1" ht="30" customHeight="1">
      <c r="A424" s="15"/>
      <c r="B424" s="656"/>
      <c r="C424" s="656"/>
      <c r="D424" s="15"/>
      <c r="E424" s="659"/>
      <c r="F424" s="677"/>
      <c r="G424" s="487" t="s">
        <v>235</v>
      </c>
      <c r="H424" s="488">
        <f t="shared" si="16"/>
        <v>19200</v>
      </c>
      <c r="I424" s="488"/>
      <c r="J424" s="489"/>
      <c r="K424" s="488"/>
      <c r="L424" s="490"/>
      <c r="M424" s="490"/>
      <c r="N424" s="490"/>
      <c r="O424" s="490"/>
      <c r="P424" s="490"/>
      <c r="Q424" s="490"/>
      <c r="R424" s="490"/>
      <c r="S424" s="490"/>
      <c r="T424" s="490">
        <v>19200</v>
      </c>
      <c r="U424" s="490"/>
      <c r="V424" s="490"/>
      <c r="W424" s="490"/>
      <c r="X424" s="490"/>
      <c r="Y424" s="490"/>
      <c r="Z424" s="490"/>
      <c r="AA424" s="490"/>
      <c r="AB424" s="490"/>
      <c r="AC424" s="490"/>
      <c r="AD424" s="490"/>
      <c r="AE424" s="323"/>
      <c r="AF424" s="662"/>
    </row>
    <row r="425" spans="1:32" s="27" customFormat="1" ht="30" customHeight="1">
      <c r="A425" s="15" t="s">
        <v>85</v>
      </c>
      <c r="B425" s="654">
        <f>IF(D425="","",SUBTOTAL(3,$D$7:D425))</f>
        <v>103</v>
      </c>
      <c r="C425" s="654" t="str">
        <f>A425&amp;"."&amp;B425</f>
        <v>N11.103</v>
      </c>
      <c r="D425" s="15" t="s">
        <v>423</v>
      </c>
      <c r="E425" s="657" t="s">
        <v>110</v>
      </c>
      <c r="F425" s="675" t="s">
        <v>122</v>
      </c>
      <c r="G425" s="15" t="s">
        <v>220</v>
      </c>
      <c r="H425" s="455">
        <f t="shared" si="16"/>
        <v>78000</v>
      </c>
      <c r="I425" s="455"/>
      <c r="J425" s="453"/>
      <c r="K425" s="455"/>
      <c r="L425" s="452"/>
      <c r="M425" s="452"/>
      <c r="N425" s="452"/>
      <c r="O425" s="452"/>
      <c r="P425" s="452"/>
      <c r="Q425" s="452"/>
      <c r="R425" s="452"/>
      <c r="S425" s="452"/>
      <c r="T425" s="452">
        <v>78000</v>
      </c>
      <c r="U425" s="452"/>
      <c r="V425" s="452"/>
      <c r="W425" s="452"/>
      <c r="X425" s="452"/>
      <c r="Y425" s="452"/>
      <c r="Z425" s="452"/>
      <c r="AA425" s="452"/>
      <c r="AB425" s="452"/>
      <c r="AC425" s="452"/>
      <c r="AD425" s="452"/>
      <c r="AE425" s="5"/>
      <c r="AF425" s="660" t="s">
        <v>1963</v>
      </c>
    </row>
    <row r="426" spans="1:32" s="27" customFormat="1" ht="30" customHeight="1">
      <c r="A426" s="15"/>
      <c r="B426" s="655"/>
      <c r="C426" s="655"/>
      <c r="D426" s="15"/>
      <c r="E426" s="658"/>
      <c r="F426" s="676"/>
      <c r="G426" s="465" t="s">
        <v>221</v>
      </c>
      <c r="H426" s="466">
        <f t="shared" si="16"/>
        <v>60272</v>
      </c>
      <c r="I426" s="455"/>
      <c r="J426" s="453"/>
      <c r="K426" s="453"/>
      <c r="L426" s="453"/>
      <c r="M426" s="453"/>
      <c r="N426" s="453"/>
      <c r="O426" s="453"/>
      <c r="P426" s="453"/>
      <c r="Q426" s="453"/>
      <c r="R426" s="453"/>
      <c r="S426" s="453"/>
      <c r="T426" s="453">
        <v>60272</v>
      </c>
      <c r="U426" s="453"/>
      <c r="V426" s="453"/>
      <c r="W426" s="453"/>
      <c r="X426" s="453"/>
      <c r="Y426" s="453"/>
      <c r="Z426" s="452"/>
      <c r="AA426" s="453"/>
      <c r="AB426" s="453"/>
      <c r="AC426" s="453"/>
      <c r="AD426" s="453"/>
      <c r="AE426" s="5"/>
      <c r="AF426" s="661"/>
    </row>
    <row r="427" spans="1:32" s="27" customFormat="1" ht="30" customHeight="1">
      <c r="A427" s="15"/>
      <c r="B427" s="655"/>
      <c r="C427" s="655"/>
      <c r="D427" s="15"/>
      <c r="E427" s="658"/>
      <c r="F427" s="676"/>
      <c r="G427" s="469" t="s">
        <v>1841</v>
      </c>
      <c r="H427" s="471">
        <v>94000</v>
      </c>
      <c r="I427" s="470"/>
      <c r="J427" s="475"/>
      <c r="K427" s="475"/>
      <c r="L427" s="475"/>
      <c r="M427" s="475"/>
      <c r="N427" s="475"/>
      <c r="O427" s="475"/>
      <c r="P427" s="475"/>
      <c r="Q427" s="475"/>
      <c r="R427" s="475"/>
      <c r="S427" s="475"/>
      <c r="T427" s="475">
        <v>94000</v>
      </c>
      <c r="U427" s="475"/>
      <c r="V427" s="475"/>
      <c r="W427" s="475"/>
      <c r="X427" s="475"/>
      <c r="Y427" s="475"/>
      <c r="Z427" s="476"/>
      <c r="AA427" s="475"/>
      <c r="AB427" s="475"/>
      <c r="AC427" s="475"/>
      <c r="AD427" s="475"/>
      <c r="AE427" s="477"/>
      <c r="AF427" s="661"/>
    </row>
    <row r="428" spans="1:32" s="27" customFormat="1" ht="30" customHeight="1">
      <c r="A428" s="15"/>
      <c r="B428" s="656"/>
      <c r="C428" s="656"/>
      <c r="D428" s="15"/>
      <c r="E428" s="659"/>
      <c r="F428" s="677"/>
      <c r="G428" s="487" t="s">
        <v>235</v>
      </c>
      <c r="H428" s="488">
        <f t="shared" si="16"/>
        <v>78000</v>
      </c>
      <c r="I428" s="488"/>
      <c r="J428" s="489"/>
      <c r="K428" s="488"/>
      <c r="L428" s="490"/>
      <c r="M428" s="490"/>
      <c r="N428" s="490"/>
      <c r="O428" s="490"/>
      <c r="P428" s="490"/>
      <c r="Q428" s="490"/>
      <c r="R428" s="490"/>
      <c r="S428" s="490"/>
      <c r="T428" s="490">
        <v>78000</v>
      </c>
      <c r="U428" s="490"/>
      <c r="V428" s="490"/>
      <c r="W428" s="490"/>
      <c r="X428" s="490"/>
      <c r="Y428" s="490"/>
      <c r="Z428" s="490"/>
      <c r="AA428" s="490"/>
      <c r="AB428" s="490"/>
      <c r="AC428" s="490"/>
      <c r="AD428" s="490"/>
      <c r="AE428" s="323"/>
      <c r="AF428" s="662"/>
    </row>
    <row r="429" spans="1:32" s="27" customFormat="1" ht="30" customHeight="1">
      <c r="A429" s="15" t="s">
        <v>85</v>
      </c>
      <c r="B429" s="654">
        <f>IF(D429="","",SUBTOTAL(3,$D$7:D429))</f>
        <v>104</v>
      </c>
      <c r="C429" s="654" t="str">
        <f>A429&amp;"."&amp;B429</f>
        <v>N11.104</v>
      </c>
      <c r="D429" s="15" t="s">
        <v>424</v>
      </c>
      <c r="E429" s="657" t="s">
        <v>111</v>
      </c>
      <c r="F429" s="675" t="s">
        <v>122</v>
      </c>
      <c r="G429" s="15" t="s">
        <v>220</v>
      </c>
      <c r="H429" s="455">
        <f t="shared" si="16"/>
        <v>12000</v>
      </c>
      <c r="I429" s="455"/>
      <c r="J429" s="453"/>
      <c r="K429" s="455"/>
      <c r="L429" s="452"/>
      <c r="M429" s="452"/>
      <c r="N429" s="452"/>
      <c r="O429" s="452"/>
      <c r="P429" s="452"/>
      <c r="Q429" s="452"/>
      <c r="R429" s="452"/>
      <c r="S429" s="452"/>
      <c r="T429" s="452">
        <v>12000</v>
      </c>
      <c r="U429" s="452"/>
      <c r="V429" s="452"/>
      <c r="W429" s="452"/>
      <c r="X429" s="452"/>
      <c r="Y429" s="452"/>
      <c r="Z429" s="452"/>
      <c r="AA429" s="452"/>
      <c r="AB429" s="452"/>
      <c r="AC429" s="452"/>
      <c r="AD429" s="452"/>
      <c r="AE429" s="5"/>
      <c r="AF429" s="660" t="s">
        <v>1964</v>
      </c>
    </row>
    <row r="430" spans="1:32" s="27" customFormat="1" ht="30" customHeight="1">
      <c r="A430" s="15"/>
      <c r="B430" s="655"/>
      <c r="C430" s="655"/>
      <c r="D430" s="15"/>
      <c r="E430" s="658"/>
      <c r="F430" s="676"/>
      <c r="G430" s="465" t="s">
        <v>221</v>
      </c>
      <c r="H430" s="466">
        <f t="shared" si="16"/>
        <v>11575</v>
      </c>
      <c r="I430" s="455"/>
      <c r="J430" s="453"/>
      <c r="K430" s="453"/>
      <c r="L430" s="453"/>
      <c r="M430" s="453"/>
      <c r="N430" s="453"/>
      <c r="O430" s="453"/>
      <c r="P430" s="453"/>
      <c r="Q430" s="453"/>
      <c r="R430" s="453"/>
      <c r="S430" s="453"/>
      <c r="T430" s="453">
        <v>11575</v>
      </c>
      <c r="U430" s="453"/>
      <c r="V430" s="453"/>
      <c r="W430" s="453"/>
      <c r="X430" s="453"/>
      <c r="Y430" s="453"/>
      <c r="Z430" s="452"/>
      <c r="AA430" s="453"/>
      <c r="AB430" s="453"/>
      <c r="AC430" s="453"/>
      <c r="AD430" s="453"/>
      <c r="AE430" s="5"/>
      <c r="AF430" s="661"/>
    </row>
    <row r="431" spans="1:32" s="27" customFormat="1" ht="30" customHeight="1">
      <c r="A431" s="15"/>
      <c r="B431" s="655"/>
      <c r="C431" s="655"/>
      <c r="D431" s="15"/>
      <c r="E431" s="658"/>
      <c r="F431" s="676"/>
      <c r="G431" s="469" t="s">
        <v>1841</v>
      </c>
      <c r="H431" s="471">
        <v>16500</v>
      </c>
      <c r="I431" s="470"/>
      <c r="J431" s="475"/>
      <c r="K431" s="475"/>
      <c r="L431" s="475"/>
      <c r="M431" s="475"/>
      <c r="N431" s="475"/>
      <c r="O431" s="475"/>
      <c r="P431" s="475"/>
      <c r="Q431" s="475"/>
      <c r="R431" s="475"/>
      <c r="S431" s="475"/>
      <c r="T431" s="475">
        <v>16500</v>
      </c>
      <c r="U431" s="475"/>
      <c r="V431" s="475"/>
      <c r="W431" s="475"/>
      <c r="X431" s="475"/>
      <c r="Y431" s="475"/>
      <c r="Z431" s="476"/>
      <c r="AA431" s="475"/>
      <c r="AB431" s="475"/>
      <c r="AC431" s="475"/>
      <c r="AD431" s="475"/>
      <c r="AE431" s="477"/>
      <c r="AF431" s="661"/>
    </row>
    <row r="432" spans="1:32" s="27" customFormat="1" ht="30" customHeight="1">
      <c r="A432" s="15"/>
      <c r="B432" s="656"/>
      <c r="C432" s="656"/>
      <c r="D432" s="15"/>
      <c r="E432" s="659"/>
      <c r="F432" s="677"/>
      <c r="G432" s="487" t="s">
        <v>235</v>
      </c>
      <c r="H432" s="488">
        <f t="shared" si="16"/>
        <v>12000</v>
      </c>
      <c r="I432" s="488"/>
      <c r="J432" s="489"/>
      <c r="K432" s="488"/>
      <c r="L432" s="490"/>
      <c r="M432" s="490"/>
      <c r="N432" s="490"/>
      <c r="O432" s="490"/>
      <c r="P432" s="490"/>
      <c r="Q432" s="490"/>
      <c r="R432" s="490"/>
      <c r="S432" s="490"/>
      <c r="T432" s="490">
        <v>12000</v>
      </c>
      <c r="U432" s="490"/>
      <c r="V432" s="490"/>
      <c r="W432" s="490"/>
      <c r="X432" s="490"/>
      <c r="Y432" s="490"/>
      <c r="Z432" s="490"/>
      <c r="AA432" s="490"/>
      <c r="AB432" s="490"/>
      <c r="AC432" s="490"/>
      <c r="AD432" s="490"/>
      <c r="AE432" s="323"/>
      <c r="AF432" s="662"/>
    </row>
    <row r="433" spans="1:32" s="27" customFormat="1" ht="30" customHeight="1">
      <c r="A433" s="15" t="s">
        <v>85</v>
      </c>
      <c r="B433" s="654">
        <f>IF(D433="","",SUBTOTAL(3,$D$7:D433))</f>
        <v>105</v>
      </c>
      <c r="C433" s="654" t="str">
        <f>A433&amp;"."&amp;B433</f>
        <v>N11.105</v>
      </c>
      <c r="D433" s="15" t="s">
        <v>425</v>
      </c>
      <c r="E433" s="657" t="s">
        <v>112</v>
      </c>
      <c r="F433" s="675" t="s">
        <v>5</v>
      </c>
      <c r="G433" s="15" t="s">
        <v>220</v>
      </c>
      <c r="H433" s="455">
        <f t="shared" si="16"/>
        <v>6</v>
      </c>
      <c r="I433" s="455"/>
      <c r="J433" s="453"/>
      <c r="K433" s="455"/>
      <c r="L433" s="452"/>
      <c r="M433" s="452"/>
      <c r="N433" s="452"/>
      <c r="O433" s="452"/>
      <c r="P433" s="452"/>
      <c r="Q433" s="452"/>
      <c r="R433" s="452"/>
      <c r="S433" s="452"/>
      <c r="T433" s="452">
        <v>6</v>
      </c>
      <c r="U433" s="452"/>
      <c r="V433" s="452"/>
      <c r="W433" s="452"/>
      <c r="X433" s="452"/>
      <c r="Y433" s="452"/>
      <c r="Z433" s="452"/>
      <c r="AA433" s="452"/>
      <c r="AB433" s="452"/>
      <c r="AC433" s="452"/>
      <c r="AD433" s="452"/>
      <c r="AE433" s="5"/>
      <c r="AF433" s="660" t="s">
        <v>1965</v>
      </c>
    </row>
    <row r="434" spans="1:32" s="27" customFormat="1" ht="30" customHeight="1">
      <c r="A434" s="15"/>
      <c r="B434" s="655"/>
      <c r="C434" s="655"/>
      <c r="D434" s="15"/>
      <c r="E434" s="658"/>
      <c r="F434" s="676"/>
      <c r="G434" s="465" t="s">
        <v>221</v>
      </c>
      <c r="H434" s="466">
        <f t="shared" ref="H434:H517" si="23">SUM(I434:AD434)</f>
        <v>1</v>
      </c>
      <c r="I434" s="455"/>
      <c r="J434" s="453"/>
      <c r="K434" s="453"/>
      <c r="L434" s="453"/>
      <c r="M434" s="453"/>
      <c r="N434" s="453"/>
      <c r="O434" s="453"/>
      <c r="P434" s="453"/>
      <c r="Q434" s="453"/>
      <c r="R434" s="453"/>
      <c r="S434" s="453"/>
      <c r="T434" s="453">
        <v>1</v>
      </c>
      <c r="U434" s="453"/>
      <c r="V434" s="453"/>
      <c r="W434" s="453"/>
      <c r="X434" s="453"/>
      <c r="Y434" s="453"/>
      <c r="Z434" s="452"/>
      <c r="AA434" s="453"/>
      <c r="AB434" s="453"/>
      <c r="AC434" s="453"/>
      <c r="AD434" s="453"/>
      <c r="AE434" s="5"/>
      <c r="AF434" s="661"/>
    </row>
    <row r="435" spans="1:32" s="27" customFormat="1" ht="30" customHeight="1">
      <c r="A435" s="15"/>
      <c r="B435" s="655"/>
      <c r="C435" s="655"/>
      <c r="D435" s="15"/>
      <c r="E435" s="658"/>
      <c r="F435" s="676"/>
      <c r="G435" s="469" t="s">
        <v>1841</v>
      </c>
      <c r="H435" s="470" t="s">
        <v>1843</v>
      </c>
      <c r="I435" s="470"/>
      <c r="J435" s="475"/>
      <c r="K435" s="475"/>
      <c r="L435" s="475"/>
      <c r="M435" s="475"/>
      <c r="N435" s="475"/>
      <c r="O435" s="475"/>
      <c r="P435" s="475"/>
      <c r="Q435" s="475"/>
      <c r="R435" s="475"/>
      <c r="S435" s="475"/>
      <c r="T435" s="475"/>
      <c r="U435" s="475"/>
      <c r="V435" s="475"/>
      <c r="W435" s="475"/>
      <c r="X435" s="475"/>
      <c r="Y435" s="475"/>
      <c r="Z435" s="476"/>
      <c r="AA435" s="475"/>
      <c r="AB435" s="475"/>
      <c r="AC435" s="475"/>
      <c r="AD435" s="475"/>
      <c r="AE435" s="477"/>
      <c r="AF435" s="661"/>
    </row>
    <row r="436" spans="1:32" s="27" customFormat="1" ht="30" customHeight="1">
      <c r="A436" s="15"/>
      <c r="B436" s="656"/>
      <c r="C436" s="656"/>
      <c r="D436" s="15"/>
      <c r="E436" s="659"/>
      <c r="F436" s="677"/>
      <c r="G436" s="487" t="s">
        <v>235</v>
      </c>
      <c r="H436" s="488">
        <f t="shared" si="23"/>
        <v>3</v>
      </c>
      <c r="I436" s="488"/>
      <c r="J436" s="489"/>
      <c r="K436" s="488"/>
      <c r="L436" s="490"/>
      <c r="M436" s="490"/>
      <c r="N436" s="490"/>
      <c r="O436" s="490"/>
      <c r="P436" s="490"/>
      <c r="Q436" s="490"/>
      <c r="R436" s="490"/>
      <c r="S436" s="490"/>
      <c r="T436" s="490">
        <v>3</v>
      </c>
      <c r="U436" s="490"/>
      <c r="V436" s="490"/>
      <c r="W436" s="490"/>
      <c r="X436" s="490"/>
      <c r="Y436" s="490"/>
      <c r="Z436" s="490"/>
      <c r="AA436" s="490"/>
      <c r="AB436" s="490"/>
      <c r="AC436" s="490"/>
      <c r="AD436" s="490"/>
      <c r="AE436" s="323"/>
      <c r="AF436" s="662"/>
    </row>
    <row r="437" spans="1:32" s="27" customFormat="1" ht="30" customHeight="1">
      <c r="A437" s="5"/>
      <c r="B437" s="13" t="s">
        <v>89</v>
      </c>
      <c r="C437" s="24" t="s">
        <v>262</v>
      </c>
      <c r="D437" s="24"/>
      <c r="E437" s="352"/>
      <c r="F437" s="22"/>
      <c r="G437" s="22"/>
      <c r="H437" s="455"/>
      <c r="I437" s="455"/>
      <c r="J437" s="453"/>
      <c r="K437" s="455"/>
      <c r="L437" s="452"/>
      <c r="M437" s="452"/>
      <c r="N437" s="452"/>
      <c r="O437" s="452"/>
      <c r="P437" s="452"/>
      <c r="Q437" s="452"/>
      <c r="R437" s="452"/>
      <c r="S437" s="452"/>
      <c r="T437" s="452"/>
      <c r="U437" s="452"/>
      <c r="V437" s="452"/>
      <c r="W437" s="452"/>
      <c r="X437" s="452"/>
      <c r="Y437" s="452"/>
      <c r="Z437" s="452"/>
      <c r="AA437" s="452"/>
      <c r="AB437" s="452"/>
      <c r="AC437" s="452"/>
      <c r="AD437" s="452"/>
      <c r="AE437" s="5"/>
      <c r="AF437" s="17"/>
    </row>
    <row r="438" spans="1:32" s="46" customFormat="1" ht="30" customHeight="1">
      <c r="A438" s="44" t="s">
        <v>89</v>
      </c>
      <c r="B438" s="663">
        <f>IF(D438="","",SUBTOTAL(3,$D$7:D438))</f>
        <v>106</v>
      </c>
      <c r="C438" s="663" t="str">
        <f>A438&amp;"."&amp;B438</f>
        <v>N12.106</v>
      </c>
      <c r="D438" s="44" t="s">
        <v>426</v>
      </c>
      <c r="E438" s="666" t="s">
        <v>205</v>
      </c>
      <c r="F438" s="678" t="s">
        <v>3</v>
      </c>
      <c r="G438" s="44" t="s">
        <v>220</v>
      </c>
      <c r="H438" s="460">
        <f t="shared" si="23"/>
        <v>72</v>
      </c>
      <c r="I438" s="460"/>
      <c r="J438" s="451">
        <v>48</v>
      </c>
      <c r="K438" s="460"/>
      <c r="L438" s="456"/>
      <c r="M438" s="456"/>
      <c r="N438" s="456"/>
      <c r="O438" s="456">
        <v>24</v>
      </c>
      <c r="P438" s="456"/>
      <c r="Q438" s="456"/>
      <c r="R438" s="456"/>
      <c r="S438" s="456"/>
      <c r="T438" s="456"/>
      <c r="U438" s="456"/>
      <c r="V438" s="456"/>
      <c r="W438" s="456"/>
      <c r="X438" s="456"/>
      <c r="Y438" s="456"/>
      <c r="Z438" s="456"/>
      <c r="AA438" s="456"/>
      <c r="AB438" s="456"/>
      <c r="AC438" s="456"/>
      <c r="AD438" s="456"/>
      <c r="AE438" s="45"/>
      <c r="AF438" s="669" t="s">
        <v>1919</v>
      </c>
    </row>
    <row r="439" spans="1:32" s="46" customFormat="1" ht="30" customHeight="1">
      <c r="A439" s="44"/>
      <c r="B439" s="664"/>
      <c r="C439" s="664"/>
      <c r="D439" s="44"/>
      <c r="E439" s="667"/>
      <c r="F439" s="679"/>
      <c r="G439" s="467" t="s">
        <v>221</v>
      </c>
      <c r="H439" s="468">
        <f t="shared" si="23"/>
        <v>12</v>
      </c>
      <c r="I439" s="460"/>
      <c r="J439" s="451"/>
      <c r="K439" s="451"/>
      <c r="L439" s="451"/>
      <c r="M439" s="451"/>
      <c r="N439" s="451"/>
      <c r="O439" s="451">
        <v>12</v>
      </c>
      <c r="P439" s="451"/>
      <c r="Q439" s="451"/>
      <c r="R439" s="451"/>
      <c r="S439" s="451"/>
      <c r="T439" s="451"/>
      <c r="U439" s="451"/>
      <c r="V439" s="451"/>
      <c r="W439" s="451"/>
      <c r="X439" s="451"/>
      <c r="Y439" s="451"/>
      <c r="Z439" s="456"/>
      <c r="AA439" s="451"/>
      <c r="AB439" s="451"/>
      <c r="AC439" s="451"/>
      <c r="AD439" s="451"/>
      <c r="AE439" s="45"/>
      <c r="AF439" s="670"/>
    </row>
    <row r="440" spans="1:32" s="46" customFormat="1" ht="30" customHeight="1">
      <c r="A440" s="44"/>
      <c r="B440" s="664"/>
      <c r="C440" s="664"/>
      <c r="D440" s="44"/>
      <c r="E440" s="667"/>
      <c r="F440" s="679"/>
      <c r="G440" s="472" t="s">
        <v>1841</v>
      </c>
      <c r="H440" s="473">
        <v>48</v>
      </c>
      <c r="I440" s="474"/>
      <c r="J440" s="478">
        <v>48</v>
      </c>
      <c r="K440" s="478"/>
      <c r="L440" s="478"/>
      <c r="M440" s="478"/>
      <c r="N440" s="478"/>
      <c r="O440" s="478"/>
      <c r="P440" s="478"/>
      <c r="Q440" s="478"/>
      <c r="R440" s="478"/>
      <c r="S440" s="478"/>
      <c r="T440" s="478"/>
      <c r="U440" s="478"/>
      <c r="V440" s="478"/>
      <c r="W440" s="478"/>
      <c r="X440" s="478"/>
      <c r="Y440" s="478"/>
      <c r="Z440" s="479"/>
      <c r="AA440" s="478"/>
      <c r="AB440" s="478"/>
      <c r="AC440" s="478"/>
      <c r="AD440" s="478"/>
      <c r="AE440" s="480"/>
      <c r="AF440" s="670"/>
    </row>
    <row r="441" spans="1:32" s="46" customFormat="1" ht="30" customHeight="1">
      <c r="A441" s="44"/>
      <c r="B441" s="665"/>
      <c r="C441" s="665"/>
      <c r="D441" s="44"/>
      <c r="E441" s="668"/>
      <c r="F441" s="680"/>
      <c r="G441" s="492" t="s">
        <v>235</v>
      </c>
      <c r="H441" s="493">
        <f t="shared" si="23"/>
        <v>48</v>
      </c>
      <c r="I441" s="493"/>
      <c r="J441" s="494">
        <v>24</v>
      </c>
      <c r="K441" s="493"/>
      <c r="L441" s="495"/>
      <c r="M441" s="495"/>
      <c r="N441" s="495"/>
      <c r="O441" s="495">
        <v>24</v>
      </c>
      <c r="P441" s="495"/>
      <c r="Q441" s="495"/>
      <c r="R441" s="495"/>
      <c r="S441" s="495"/>
      <c r="T441" s="495"/>
      <c r="U441" s="495"/>
      <c r="V441" s="495"/>
      <c r="W441" s="495"/>
      <c r="X441" s="495"/>
      <c r="Y441" s="495"/>
      <c r="Z441" s="495"/>
      <c r="AA441" s="495"/>
      <c r="AB441" s="495"/>
      <c r="AC441" s="495"/>
      <c r="AD441" s="495"/>
      <c r="AE441" s="322"/>
      <c r="AF441" s="671"/>
    </row>
    <row r="442" spans="1:32" s="46" customFormat="1" ht="30" customHeight="1">
      <c r="A442" s="44" t="s">
        <v>89</v>
      </c>
      <c r="B442" s="663">
        <f>IF(D442="","",SUBTOTAL(3,$D$7:D442))</f>
        <v>107</v>
      </c>
      <c r="C442" s="663" t="str">
        <f>A442&amp;"."&amp;B442</f>
        <v>N12.107</v>
      </c>
      <c r="D442" s="44" t="s">
        <v>427</v>
      </c>
      <c r="E442" s="666" t="s">
        <v>263</v>
      </c>
      <c r="F442" s="678" t="s">
        <v>3</v>
      </c>
      <c r="G442" s="44" t="s">
        <v>220</v>
      </c>
      <c r="H442" s="460">
        <f t="shared" si="23"/>
        <v>24</v>
      </c>
      <c r="I442" s="460"/>
      <c r="J442" s="451"/>
      <c r="K442" s="460"/>
      <c r="L442" s="456"/>
      <c r="M442" s="456"/>
      <c r="N442" s="456"/>
      <c r="O442" s="456">
        <v>24</v>
      </c>
      <c r="P442" s="456"/>
      <c r="Q442" s="456"/>
      <c r="R442" s="456"/>
      <c r="S442" s="456"/>
      <c r="T442" s="456"/>
      <c r="U442" s="456"/>
      <c r="V442" s="456"/>
      <c r="W442" s="456"/>
      <c r="X442" s="456"/>
      <c r="Y442" s="456"/>
      <c r="Z442" s="456"/>
      <c r="AA442" s="456"/>
      <c r="AB442" s="456"/>
      <c r="AC442" s="456"/>
      <c r="AD442" s="456"/>
      <c r="AE442" s="45"/>
      <c r="AF442" s="669" t="s">
        <v>1920</v>
      </c>
    </row>
    <row r="443" spans="1:32" s="46" customFormat="1" ht="30" customHeight="1">
      <c r="A443" s="44"/>
      <c r="B443" s="664"/>
      <c r="C443" s="664"/>
      <c r="D443" s="44"/>
      <c r="E443" s="667"/>
      <c r="F443" s="679"/>
      <c r="G443" s="467" t="s">
        <v>221</v>
      </c>
      <c r="H443" s="468">
        <f t="shared" si="23"/>
        <v>5</v>
      </c>
      <c r="I443" s="460"/>
      <c r="J443" s="451"/>
      <c r="K443" s="451"/>
      <c r="L443" s="451"/>
      <c r="M443" s="451"/>
      <c r="N443" s="451"/>
      <c r="O443" s="451">
        <v>5</v>
      </c>
      <c r="P443" s="451"/>
      <c r="Q443" s="451"/>
      <c r="R443" s="451"/>
      <c r="S443" s="451"/>
      <c r="T443" s="451"/>
      <c r="U443" s="451"/>
      <c r="V443" s="451"/>
      <c r="W443" s="451"/>
      <c r="X443" s="451"/>
      <c r="Y443" s="451"/>
      <c r="Z443" s="456"/>
      <c r="AA443" s="451"/>
      <c r="AB443" s="451"/>
      <c r="AC443" s="451"/>
      <c r="AD443" s="451"/>
      <c r="AE443" s="45"/>
      <c r="AF443" s="670"/>
    </row>
    <row r="444" spans="1:32" s="46" customFormat="1" ht="30" customHeight="1">
      <c r="A444" s="44"/>
      <c r="B444" s="664"/>
      <c r="C444" s="664"/>
      <c r="D444" s="44"/>
      <c r="E444" s="667"/>
      <c r="F444" s="679"/>
      <c r="G444" s="472" t="s">
        <v>1841</v>
      </c>
      <c r="H444" s="473">
        <v>10</v>
      </c>
      <c r="I444" s="474"/>
      <c r="J444" s="478"/>
      <c r="K444" s="478"/>
      <c r="L444" s="478"/>
      <c r="M444" s="478"/>
      <c r="N444" s="478"/>
      <c r="O444" s="478">
        <v>10</v>
      </c>
      <c r="P444" s="478"/>
      <c r="Q444" s="478"/>
      <c r="R444" s="478"/>
      <c r="S444" s="478"/>
      <c r="T444" s="478"/>
      <c r="U444" s="478"/>
      <c r="V444" s="478"/>
      <c r="W444" s="478"/>
      <c r="X444" s="478"/>
      <c r="Y444" s="478"/>
      <c r="Z444" s="479"/>
      <c r="AA444" s="478"/>
      <c r="AB444" s="478"/>
      <c r="AC444" s="478"/>
      <c r="AD444" s="478"/>
      <c r="AE444" s="480"/>
      <c r="AF444" s="670"/>
    </row>
    <row r="445" spans="1:32" s="46" customFormat="1" ht="30" customHeight="1">
      <c r="A445" s="44"/>
      <c r="B445" s="665"/>
      <c r="C445" s="665"/>
      <c r="D445" s="44"/>
      <c r="E445" s="668"/>
      <c r="F445" s="680"/>
      <c r="G445" s="492" t="s">
        <v>235</v>
      </c>
      <c r="H445" s="493">
        <f t="shared" si="23"/>
        <v>24</v>
      </c>
      <c r="I445" s="493"/>
      <c r="J445" s="494"/>
      <c r="K445" s="493"/>
      <c r="L445" s="495"/>
      <c r="M445" s="495"/>
      <c r="N445" s="495"/>
      <c r="O445" s="495">
        <v>24</v>
      </c>
      <c r="P445" s="495"/>
      <c r="Q445" s="495"/>
      <c r="R445" s="495"/>
      <c r="S445" s="495"/>
      <c r="T445" s="495"/>
      <c r="U445" s="495"/>
      <c r="V445" s="495"/>
      <c r="W445" s="495"/>
      <c r="X445" s="495"/>
      <c r="Y445" s="495"/>
      <c r="Z445" s="495"/>
      <c r="AA445" s="495"/>
      <c r="AB445" s="495"/>
      <c r="AC445" s="495"/>
      <c r="AD445" s="495"/>
      <c r="AE445" s="322"/>
      <c r="AF445" s="671"/>
    </row>
    <row r="446" spans="1:32" s="27" customFormat="1" ht="30" customHeight="1">
      <c r="A446" s="15" t="s">
        <v>89</v>
      </c>
      <c r="B446" s="654">
        <f>IF(D446="","",SUBTOTAL(3,$D$7:D446))</f>
        <v>108</v>
      </c>
      <c r="C446" s="654" t="str">
        <f>A446&amp;"."&amp;B446</f>
        <v>N12.108</v>
      </c>
      <c r="D446" s="15" t="s">
        <v>428</v>
      </c>
      <c r="E446" s="657" t="s">
        <v>206</v>
      </c>
      <c r="F446" s="675" t="s">
        <v>3</v>
      </c>
      <c r="G446" s="15" t="s">
        <v>220</v>
      </c>
      <c r="H446" s="455">
        <f t="shared" si="23"/>
        <v>84</v>
      </c>
      <c r="I446" s="455"/>
      <c r="J446" s="453">
        <v>60</v>
      </c>
      <c r="K446" s="455"/>
      <c r="L446" s="452"/>
      <c r="M446" s="452"/>
      <c r="N446" s="452"/>
      <c r="O446" s="452">
        <v>24</v>
      </c>
      <c r="P446" s="452"/>
      <c r="Q446" s="452"/>
      <c r="R446" s="452"/>
      <c r="S446" s="452"/>
      <c r="T446" s="452"/>
      <c r="U446" s="452"/>
      <c r="V446" s="452"/>
      <c r="W446" s="452"/>
      <c r="X446" s="452"/>
      <c r="Y446" s="452"/>
      <c r="Z446" s="452"/>
      <c r="AA446" s="452"/>
      <c r="AB446" s="452"/>
      <c r="AC446" s="452"/>
      <c r="AD446" s="452"/>
      <c r="AE446" s="5"/>
      <c r="AF446" s="660" t="s">
        <v>1921</v>
      </c>
    </row>
    <row r="447" spans="1:32" s="27" customFormat="1" ht="30" customHeight="1">
      <c r="A447" s="15"/>
      <c r="B447" s="655"/>
      <c r="C447" s="655"/>
      <c r="D447" s="15"/>
      <c r="E447" s="658"/>
      <c r="F447" s="676"/>
      <c r="G447" s="465" t="s">
        <v>221</v>
      </c>
      <c r="H447" s="466">
        <f t="shared" si="23"/>
        <v>15</v>
      </c>
      <c r="I447" s="455"/>
      <c r="J447" s="453">
        <v>3</v>
      </c>
      <c r="K447" s="453"/>
      <c r="L447" s="453"/>
      <c r="M447" s="453"/>
      <c r="N447" s="453"/>
      <c r="O447" s="453">
        <v>12</v>
      </c>
      <c r="P447" s="453"/>
      <c r="Q447" s="453"/>
      <c r="R447" s="453"/>
      <c r="S447" s="453"/>
      <c r="T447" s="453"/>
      <c r="U447" s="453"/>
      <c r="V447" s="453"/>
      <c r="W447" s="453"/>
      <c r="X447" s="453"/>
      <c r="Y447" s="453"/>
      <c r="Z447" s="452"/>
      <c r="AA447" s="453"/>
      <c r="AB447" s="453"/>
      <c r="AC447" s="453"/>
      <c r="AD447" s="453"/>
      <c r="AE447" s="5"/>
      <c r="AF447" s="661"/>
    </row>
    <row r="448" spans="1:32" s="27" customFormat="1" ht="30" customHeight="1">
      <c r="A448" s="15"/>
      <c r="B448" s="655"/>
      <c r="C448" s="655"/>
      <c r="D448" s="15"/>
      <c r="E448" s="658"/>
      <c r="F448" s="676"/>
      <c r="G448" s="469" t="s">
        <v>1841</v>
      </c>
      <c r="H448" s="471">
        <v>80</v>
      </c>
      <c r="I448" s="470"/>
      <c r="J448" s="475">
        <v>60</v>
      </c>
      <c r="K448" s="475"/>
      <c r="L448" s="475"/>
      <c r="M448" s="475"/>
      <c r="N448" s="475"/>
      <c r="O448" s="475">
        <v>20</v>
      </c>
      <c r="P448" s="475"/>
      <c r="Q448" s="475"/>
      <c r="R448" s="475"/>
      <c r="S448" s="475"/>
      <c r="T448" s="475"/>
      <c r="U448" s="475"/>
      <c r="V448" s="475"/>
      <c r="W448" s="475"/>
      <c r="X448" s="475"/>
      <c r="Y448" s="475"/>
      <c r="Z448" s="476"/>
      <c r="AA448" s="475"/>
      <c r="AB448" s="475"/>
      <c r="AC448" s="475"/>
      <c r="AD448" s="475"/>
      <c r="AE448" s="477"/>
      <c r="AF448" s="661"/>
    </row>
    <row r="449" spans="1:32" s="27" customFormat="1" ht="30" customHeight="1">
      <c r="A449" s="15"/>
      <c r="B449" s="656"/>
      <c r="C449" s="656"/>
      <c r="D449" s="15"/>
      <c r="E449" s="659"/>
      <c r="F449" s="677"/>
      <c r="G449" s="487" t="s">
        <v>235</v>
      </c>
      <c r="H449" s="488">
        <f t="shared" si="23"/>
        <v>34</v>
      </c>
      <c r="I449" s="488"/>
      <c r="J449" s="489">
        <v>10</v>
      </c>
      <c r="K449" s="488"/>
      <c r="L449" s="490"/>
      <c r="M449" s="490"/>
      <c r="N449" s="490"/>
      <c r="O449" s="490">
        <v>24</v>
      </c>
      <c r="P449" s="490"/>
      <c r="Q449" s="490"/>
      <c r="R449" s="490"/>
      <c r="S449" s="490"/>
      <c r="T449" s="490"/>
      <c r="U449" s="490"/>
      <c r="V449" s="490"/>
      <c r="W449" s="490"/>
      <c r="X449" s="490"/>
      <c r="Y449" s="490"/>
      <c r="Z449" s="490"/>
      <c r="AA449" s="490"/>
      <c r="AB449" s="490"/>
      <c r="AC449" s="490"/>
      <c r="AD449" s="490"/>
      <c r="AE449" s="323"/>
      <c r="AF449" s="662"/>
    </row>
    <row r="450" spans="1:32" s="27" customFormat="1" ht="30" customHeight="1">
      <c r="A450" s="15" t="s">
        <v>89</v>
      </c>
      <c r="B450" s="654">
        <f>IF(D450="","",SUBTOTAL(3,$D$7:D450))</f>
        <v>109</v>
      </c>
      <c r="C450" s="654" t="str">
        <f>A450&amp;"."&amp;B450</f>
        <v>N12.109</v>
      </c>
      <c r="D450" s="15" t="s">
        <v>429</v>
      </c>
      <c r="E450" s="657" t="s">
        <v>208</v>
      </c>
      <c r="F450" s="675" t="s">
        <v>3</v>
      </c>
      <c r="G450" s="15" t="s">
        <v>220</v>
      </c>
      <c r="H450" s="455">
        <f t="shared" si="23"/>
        <v>108</v>
      </c>
      <c r="I450" s="455"/>
      <c r="J450" s="453">
        <v>60</v>
      </c>
      <c r="K450" s="455"/>
      <c r="L450" s="452"/>
      <c r="M450" s="452"/>
      <c r="N450" s="452"/>
      <c r="O450" s="452">
        <v>48</v>
      </c>
      <c r="P450" s="452"/>
      <c r="Q450" s="452"/>
      <c r="R450" s="452"/>
      <c r="S450" s="452"/>
      <c r="T450" s="452"/>
      <c r="U450" s="452"/>
      <c r="V450" s="452"/>
      <c r="W450" s="452"/>
      <c r="X450" s="452"/>
      <c r="Y450" s="452"/>
      <c r="Z450" s="452"/>
      <c r="AA450" s="452"/>
      <c r="AB450" s="452"/>
      <c r="AC450" s="452"/>
      <c r="AD450" s="452"/>
      <c r="AE450" s="5"/>
      <c r="AF450" s="660" t="s">
        <v>1922</v>
      </c>
    </row>
    <row r="451" spans="1:32" s="27" customFormat="1" ht="30" customHeight="1">
      <c r="A451" s="15"/>
      <c r="B451" s="655"/>
      <c r="C451" s="655"/>
      <c r="D451" s="15"/>
      <c r="E451" s="658"/>
      <c r="F451" s="676"/>
      <c r="G451" s="465" t="s">
        <v>221</v>
      </c>
      <c r="H451" s="466">
        <f t="shared" si="23"/>
        <v>1</v>
      </c>
      <c r="I451" s="455"/>
      <c r="J451" s="453">
        <v>1</v>
      </c>
      <c r="K451" s="453"/>
      <c r="L451" s="453"/>
      <c r="M451" s="453"/>
      <c r="N451" s="453"/>
      <c r="O451" s="453"/>
      <c r="P451" s="453"/>
      <c r="Q451" s="453"/>
      <c r="R451" s="453"/>
      <c r="S451" s="453"/>
      <c r="T451" s="453"/>
      <c r="U451" s="453"/>
      <c r="V451" s="453"/>
      <c r="W451" s="453"/>
      <c r="X451" s="453"/>
      <c r="Y451" s="453"/>
      <c r="Z451" s="452"/>
      <c r="AA451" s="453"/>
      <c r="AB451" s="453"/>
      <c r="AC451" s="453"/>
      <c r="AD451" s="453"/>
      <c r="AE451" s="5"/>
      <c r="AF451" s="661"/>
    </row>
    <row r="452" spans="1:32" s="27" customFormat="1" ht="30" customHeight="1">
      <c r="A452" s="15"/>
      <c r="B452" s="655"/>
      <c r="C452" s="655"/>
      <c r="D452" s="15"/>
      <c r="E452" s="658"/>
      <c r="F452" s="676"/>
      <c r="G452" s="469" t="s">
        <v>1841</v>
      </c>
      <c r="H452" s="471">
        <v>110</v>
      </c>
      <c r="I452" s="470"/>
      <c r="J452" s="475">
        <v>60</v>
      </c>
      <c r="K452" s="475"/>
      <c r="L452" s="475"/>
      <c r="M452" s="475"/>
      <c r="N452" s="475"/>
      <c r="O452" s="475">
        <v>50</v>
      </c>
      <c r="P452" s="475"/>
      <c r="Q452" s="475"/>
      <c r="R452" s="475"/>
      <c r="S452" s="475"/>
      <c r="T452" s="475"/>
      <c r="U452" s="475"/>
      <c r="V452" s="475"/>
      <c r="W452" s="475"/>
      <c r="X452" s="475"/>
      <c r="Y452" s="475"/>
      <c r="Z452" s="476"/>
      <c r="AA452" s="475"/>
      <c r="AB452" s="475"/>
      <c r="AC452" s="475"/>
      <c r="AD452" s="475"/>
      <c r="AE452" s="477"/>
      <c r="AF452" s="661"/>
    </row>
    <row r="453" spans="1:32" s="27" customFormat="1" ht="30" customHeight="1">
      <c r="A453" s="15"/>
      <c r="B453" s="656"/>
      <c r="C453" s="656"/>
      <c r="D453" s="15"/>
      <c r="E453" s="659"/>
      <c r="F453" s="677"/>
      <c r="G453" s="487" t="s">
        <v>235</v>
      </c>
      <c r="H453" s="488">
        <f t="shared" si="23"/>
        <v>58</v>
      </c>
      <c r="I453" s="488"/>
      <c r="J453" s="489">
        <v>10</v>
      </c>
      <c r="K453" s="488"/>
      <c r="L453" s="490"/>
      <c r="M453" s="490"/>
      <c r="N453" s="490"/>
      <c r="O453" s="490">
        <v>48</v>
      </c>
      <c r="P453" s="490"/>
      <c r="Q453" s="490"/>
      <c r="R453" s="490"/>
      <c r="S453" s="490"/>
      <c r="T453" s="490"/>
      <c r="U453" s="490"/>
      <c r="V453" s="490"/>
      <c r="W453" s="490"/>
      <c r="X453" s="490"/>
      <c r="Y453" s="490"/>
      <c r="Z453" s="490"/>
      <c r="AA453" s="490"/>
      <c r="AB453" s="490"/>
      <c r="AC453" s="490"/>
      <c r="AD453" s="490"/>
      <c r="AE453" s="323"/>
      <c r="AF453" s="662"/>
    </row>
    <row r="454" spans="1:32" s="27" customFormat="1" ht="30" customHeight="1">
      <c r="A454" s="15" t="s">
        <v>89</v>
      </c>
      <c r="B454" s="654">
        <f>IF(D454="","",SUBTOTAL(3,$D$7:D454))</f>
        <v>110</v>
      </c>
      <c r="C454" s="654" t="str">
        <f>A454&amp;"."&amp;B454</f>
        <v>N12.110</v>
      </c>
      <c r="D454" s="15" t="s">
        <v>430</v>
      </c>
      <c r="E454" s="657" t="s">
        <v>250</v>
      </c>
      <c r="F454" s="675" t="s">
        <v>3</v>
      </c>
      <c r="G454" s="15" t="s">
        <v>220</v>
      </c>
      <c r="H454" s="455">
        <f t="shared" si="23"/>
        <v>24</v>
      </c>
      <c r="I454" s="455"/>
      <c r="J454" s="453"/>
      <c r="K454" s="455"/>
      <c r="L454" s="452"/>
      <c r="M454" s="452"/>
      <c r="N454" s="452"/>
      <c r="O454" s="452">
        <v>24</v>
      </c>
      <c r="P454" s="452"/>
      <c r="Q454" s="452"/>
      <c r="R454" s="452"/>
      <c r="S454" s="452"/>
      <c r="T454" s="452"/>
      <c r="U454" s="452"/>
      <c r="V454" s="452"/>
      <c r="W454" s="452"/>
      <c r="X454" s="452"/>
      <c r="Y454" s="452"/>
      <c r="Z454" s="452"/>
      <c r="AA454" s="452"/>
      <c r="AB454" s="452"/>
      <c r="AC454" s="452"/>
      <c r="AD454" s="452"/>
      <c r="AE454" s="5"/>
      <c r="AF454" s="660" t="s">
        <v>1923</v>
      </c>
    </row>
    <row r="455" spans="1:32" s="27" customFormat="1" ht="30" customHeight="1">
      <c r="A455" s="15"/>
      <c r="B455" s="655"/>
      <c r="C455" s="655"/>
      <c r="D455" s="15"/>
      <c r="E455" s="658"/>
      <c r="F455" s="676"/>
      <c r="G455" s="465" t="s">
        <v>221</v>
      </c>
      <c r="H455" s="466">
        <f t="shared" si="23"/>
        <v>2</v>
      </c>
      <c r="I455" s="455"/>
      <c r="J455" s="453"/>
      <c r="K455" s="453"/>
      <c r="L455" s="453"/>
      <c r="M455" s="453"/>
      <c r="N455" s="453"/>
      <c r="O455" s="453">
        <v>2</v>
      </c>
      <c r="P455" s="453"/>
      <c r="Q455" s="453"/>
      <c r="R455" s="453"/>
      <c r="S455" s="453"/>
      <c r="T455" s="453"/>
      <c r="U455" s="453"/>
      <c r="V455" s="453"/>
      <c r="W455" s="453"/>
      <c r="X455" s="453"/>
      <c r="Y455" s="453"/>
      <c r="Z455" s="452"/>
      <c r="AA455" s="453"/>
      <c r="AB455" s="453"/>
      <c r="AC455" s="453"/>
      <c r="AD455" s="453"/>
      <c r="AE455" s="5"/>
      <c r="AF455" s="661"/>
    </row>
    <row r="456" spans="1:32" s="27" customFormat="1" ht="30" customHeight="1">
      <c r="A456" s="15"/>
      <c r="B456" s="655"/>
      <c r="C456" s="655"/>
      <c r="D456" s="15"/>
      <c r="E456" s="658"/>
      <c r="F456" s="676"/>
      <c r="G456" s="469" t="s">
        <v>1841</v>
      </c>
      <c r="H456" s="471">
        <v>10</v>
      </c>
      <c r="I456" s="470"/>
      <c r="J456" s="475"/>
      <c r="K456" s="475"/>
      <c r="L456" s="475"/>
      <c r="M456" s="475"/>
      <c r="N456" s="475"/>
      <c r="O456" s="475">
        <v>10</v>
      </c>
      <c r="P456" s="475"/>
      <c r="Q456" s="475"/>
      <c r="R456" s="475"/>
      <c r="S456" s="475"/>
      <c r="T456" s="475"/>
      <c r="U456" s="475"/>
      <c r="V456" s="475"/>
      <c r="W456" s="475"/>
      <c r="X456" s="475"/>
      <c r="Y456" s="475"/>
      <c r="Z456" s="476"/>
      <c r="AA456" s="475"/>
      <c r="AB456" s="475"/>
      <c r="AC456" s="475"/>
      <c r="AD456" s="475"/>
      <c r="AE456" s="477"/>
      <c r="AF456" s="661"/>
    </row>
    <row r="457" spans="1:32" s="27" customFormat="1" ht="30" customHeight="1">
      <c r="A457" s="15"/>
      <c r="B457" s="656"/>
      <c r="C457" s="656"/>
      <c r="D457" s="15"/>
      <c r="E457" s="659"/>
      <c r="F457" s="677"/>
      <c r="G457" s="487" t="s">
        <v>235</v>
      </c>
      <c r="H457" s="488">
        <f t="shared" si="23"/>
        <v>10</v>
      </c>
      <c r="I457" s="488"/>
      <c r="J457" s="489"/>
      <c r="K457" s="488"/>
      <c r="L457" s="490"/>
      <c r="M457" s="490"/>
      <c r="N457" s="490"/>
      <c r="O457" s="490">
        <v>10</v>
      </c>
      <c r="P457" s="490"/>
      <c r="Q457" s="490"/>
      <c r="R457" s="490"/>
      <c r="S457" s="490"/>
      <c r="T457" s="490"/>
      <c r="U457" s="490"/>
      <c r="V457" s="490"/>
      <c r="W457" s="490"/>
      <c r="X457" s="490"/>
      <c r="Y457" s="490"/>
      <c r="Z457" s="490"/>
      <c r="AA457" s="490"/>
      <c r="AB457" s="490"/>
      <c r="AC457" s="490"/>
      <c r="AD457" s="490"/>
      <c r="AE457" s="323"/>
      <c r="AF457" s="662"/>
    </row>
    <row r="458" spans="1:32" s="27" customFormat="1" ht="30" customHeight="1">
      <c r="A458" s="15" t="s">
        <v>89</v>
      </c>
      <c r="B458" s="654">
        <f>IF(D458="","",SUBTOTAL(3,$D$7:D458))</f>
        <v>111</v>
      </c>
      <c r="C458" s="654" t="str">
        <f>A458&amp;"."&amp;B458</f>
        <v>N12.111</v>
      </c>
      <c r="D458" s="15" t="s">
        <v>431</v>
      </c>
      <c r="E458" s="657" t="s">
        <v>209</v>
      </c>
      <c r="F458" s="675" t="s">
        <v>3</v>
      </c>
      <c r="G458" s="15" t="s">
        <v>220</v>
      </c>
      <c r="H458" s="455">
        <f t="shared" si="23"/>
        <v>24</v>
      </c>
      <c r="I458" s="455"/>
      <c r="J458" s="453"/>
      <c r="K458" s="455"/>
      <c r="L458" s="452"/>
      <c r="M458" s="452"/>
      <c r="N458" s="452"/>
      <c r="O458" s="452">
        <v>24</v>
      </c>
      <c r="P458" s="452"/>
      <c r="Q458" s="452"/>
      <c r="R458" s="452"/>
      <c r="S458" s="452"/>
      <c r="T458" s="452"/>
      <c r="U458" s="452"/>
      <c r="V458" s="452"/>
      <c r="W458" s="452"/>
      <c r="X458" s="452"/>
      <c r="Y458" s="452"/>
      <c r="Z458" s="452"/>
      <c r="AA458" s="452"/>
      <c r="AB458" s="452"/>
      <c r="AC458" s="452"/>
      <c r="AD458" s="452"/>
      <c r="AE458" s="5"/>
      <c r="AF458" s="660" t="s">
        <v>1924</v>
      </c>
    </row>
    <row r="459" spans="1:32" s="27" customFormat="1" ht="30" customHeight="1">
      <c r="A459" s="15"/>
      <c r="B459" s="655"/>
      <c r="C459" s="655"/>
      <c r="D459" s="15"/>
      <c r="E459" s="658"/>
      <c r="F459" s="676"/>
      <c r="G459" s="465" t="s">
        <v>221</v>
      </c>
      <c r="H459" s="466">
        <f t="shared" si="23"/>
        <v>7</v>
      </c>
      <c r="I459" s="455"/>
      <c r="J459" s="453"/>
      <c r="K459" s="453"/>
      <c r="L459" s="453"/>
      <c r="M459" s="453"/>
      <c r="N459" s="453"/>
      <c r="O459" s="453">
        <v>7</v>
      </c>
      <c r="P459" s="453"/>
      <c r="Q459" s="453"/>
      <c r="R459" s="453"/>
      <c r="S459" s="453"/>
      <c r="T459" s="453"/>
      <c r="U459" s="453"/>
      <c r="V459" s="453"/>
      <c r="W459" s="453"/>
      <c r="X459" s="453"/>
      <c r="Y459" s="453"/>
      <c r="Z459" s="452"/>
      <c r="AA459" s="453"/>
      <c r="AB459" s="453"/>
      <c r="AC459" s="453"/>
      <c r="AD459" s="453"/>
      <c r="AE459" s="5"/>
      <c r="AF459" s="661"/>
    </row>
    <row r="460" spans="1:32" s="27" customFormat="1" ht="30" customHeight="1">
      <c r="A460" s="15"/>
      <c r="B460" s="655"/>
      <c r="C460" s="655"/>
      <c r="D460" s="15"/>
      <c r="E460" s="658"/>
      <c r="F460" s="676"/>
      <c r="G460" s="469" t="s">
        <v>1841</v>
      </c>
      <c r="H460" s="470" t="s">
        <v>1843</v>
      </c>
      <c r="I460" s="470"/>
      <c r="J460" s="475"/>
      <c r="K460" s="475"/>
      <c r="L460" s="475"/>
      <c r="M460" s="475"/>
      <c r="N460" s="475"/>
      <c r="O460" s="475"/>
      <c r="P460" s="475"/>
      <c r="Q460" s="475"/>
      <c r="R460" s="475"/>
      <c r="S460" s="475"/>
      <c r="T460" s="475"/>
      <c r="U460" s="475"/>
      <c r="V460" s="475"/>
      <c r="W460" s="475"/>
      <c r="X460" s="475"/>
      <c r="Y460" s="475"/>
      <c r="Z460" s="476"/>
      <c r="AA460" s="475"/>
      <c r="AB460" s="475"/>
      <c r="AC460" s="475"/>
      <c r="AD460" s="475"/>
      <c r="AE460" s="477"/>
      <c r="AF460" s="661"/>
    </row>
    <row r="461" spans="1:32" s="27" customFormat="1" ht="30" customHeight="1">
      <c r="A461" s="15"/>
      <c r="B461" s="656"/>
      <c r="C461" s="656"/>
      <c r="D461" s="15"/>
      <c r="E461" s="659"/>
      <c r="F461" s="677"/>
      <c r="G461" s="487" t="s">
        <v>235</v>
      </c>
      <c r="H461" s="488">
        <f t="shared" si="23"/>
        <v>24</v>
      </c>
      <c r="I461" s="488"/>
      <c r="J461" s="489"/>
      <c r="K461" s="488"/>
      <c r="L461" s="490"/>
      <c r="M461" s="490"/>
      <c r="N461" s="490"/>
      <c r="O461" s="490">
        <v>24</v>
      </c>
      <c r="P461" s="490"/>
      <c r="Q461" s="490"/>
      <c r="R461" s="490"/>
      <c r="S461" s="490"/>
      <c r="T461" s="490"/>
      <c r="U461" s="490"/>
      <c r="V461" s="490"/>
      <c r="W461" s="490"/>
      <c r="X461" s="490"/>
      <c r="Y461" s="490"/>
      <c r="Z461" s="490"/>
      <c r="AA461" s="490"/>
      <c r="AB461" s="490"/>
      <c r="AC461" s="490"/>
      <c r="AD461" s="490"/>
      <c r="AE461" s="323"/>
      <c r="AF461" s="662"/>
    </row>
    <row r="462" spans="1:32" s="46" customFormat="1" ht="30" customHeight="1">
      <c r="A462" s="44" t="s">
        <v>89</v>
      </c>
      <c r="B462" s="663">
        <f>IF(D462="","",SUBTOTAL(3,$D$7:D462))</f>
        <v>112</v>
      </c>
      <c r="C462" s="663" t="str">
        <f>A462&amp;"."&amp;B462</f>
        <v>N12.112</v>
      </c>
      <c r="D462" s="44" t="s">
        <v>432</v>
      </c>
      <c r="E462" s="666" t="s">
        <v>210</v>
      </c>
      <c r="F462" s="678" t="s">
        <v>3</v>
      </c>
      <c r="G462" s="44" t="s">
        <v>220</v>
      </c>
      <c r="H462" s="460">
        <f t="shared" si="23"/>
        <v>108</v>
      </c>
      <c r="I462" s="460"/>
      <c r="J462" s="451">
        <v>60</v>
      </c>
      <c r="K462" s="460"/>
      <c r="L462" s="456"/>
      <c r="M462" s="456"/>
      <c r="N462" s="456"/>
      <c r="O462" s="456">
        <v>48</v>
      </c>
      <c r="P462" s="456"/>
      <c r="Q462" s="456"/>
      <c r="R462" s="456"/>
      <c r="S462" s="456"/>
      <c r="T462" s="456"/>
      <c r="U462" s="456"/>
      <c r="V462" s="456"/>
      <c r="W462" s="456"/>
      <c r="X462" s="456"/>
      <c r="Y462" s="456"/>
      <c r="Z462" s="456"/>
      <c r="AA462" s="456"/>
      <c r="AB462" s="456"/>
      <c r="AC462" s="456"/>
      <c r="AD462" s="456"/>
      <c r="AE462" s="45"/>
      <c r="AF462" s="669" t="s">
        <v>1925</v>
      </c>
    </row>
    <row r="463" spans="1:32" s="46" customFormat="1" ht="30" customHeight="1">
      <c r="A463" s="44"/>
      <c r="B463" s="664"/>
      <c r="C463" s="664"/>
      <c r="D463" s="44"/>
      <c r="E463" s="667"/>
      <c r="F463" s="679"/>
      <c r="G463" s="467" t="s">
        <v>221</v>
      </c>
      <c r="H463" s="468">
        <f t="shared" si="23"/>
        <v>26</v>
      </c>
      <c r="I463" s="460"/>
      <c r="J463" s="451">
        <v>1</v>
      </c>
      <c r="K463" s="451"/>
      <c r="L463" s="451"/>
      <c r="M463" s="451"/>
      <c r="N463" s="451"/>
      <c r="O463" s="451">
        <v>25</v>
      </c>
      <c r="P463" s="451"/>
      <c r="Q463" s="451"/>
      <c r="R463" s="451"/>
      <c r="S463" s="451"/>
      <c r="T463" s="451"/>
      <c r="U463" s="451"/>
      <c r="V463" s="451"/>
      <c r="W463" s="451"/>
      <c r="X463" s="451"/>
      <c r="Y463" s="451"/>
      <c r="Z463" s="456"/>
      <c r="AA463" s="451"/>
      <c r="AB463" s="451"/>
      <c r="AC463" s="451"/>
      <c r="AD463" s="451"/>
      <c r="AE463" s="45"/>
      <c r="AF463" s="670"/>
    </row>
    <row r="464" spans="1:32" s="46" customFormat="1" ht="30" customHeight="1">
      <c r="A464" s="44"/>
      <c r="B464" s="664"/>
      <c r="C464" s="664"/>
      <c r="D464" s="44"/>
      <c r="E464" s="667"/>
      <c r="F464" s="679"/>
      <c r="G464" s="472" t="s">
        <v>1841</v>
      </c>
      <c r="H464" s="474">
        <v>80</v>
      </c>
      <c r="I464" s="474"/>
      <c r="J464" s="486">
        <v>60</v>
      </c>
      <c r="K464" s="486"/>
      <c r="L464" s="486"/>
      <c r="M464" s="486"/>
      <c r="N464" s="486"/>
      <c r="O464" s="486">
        <v>20</v>
      </c>
      <c r="P464" s="478"/>
      <c r="Q464" s="478"/>
      <c r="R464" s="478"/>
      <c r="S464" s="478"/>
      <c r="T464" s="478"/>
      <c r="U464" s="478"/>
      <c r="V464" s="478"/>
      <c r="W464" s="478"/>
      <c r="X464" s="478"/>
      <c r="Y464" s="478"/>
      <c r="Z464" s="479"/>
      <c r="AA464" s="478"/>
      <c r="AB464" s="478"/>
      <c r="AC464" s="478"/>
      <c r="AD464" s="478"/>
      <c r="AE464" s="480"/>
      <c r="AF464" s="670"/>
    </row>
    <row r="465" spans="1:32" s="46" customFormat="1" ht="30" customHeight="1">
      <c r="A465" s="44"/>
      <c r="B465" s="665"/>
      <c r="C465" s="665"/>
      <c r="D465" s="44"/>
      <c r="E465" s="668"/>
      <c r="F465" s="680"/>
      <c r="G465" s="492" t="s">
        <v>235</v>
      </c>
      <c r="H465" s="493">
        <f t="shared" si="23"/>
        <v>58</v>
      </c>
      <c r="I465" s="493"/>
      <c r="J465" s="494">
        <v>10</v>
      </c>
      <c r="K465" s="493"/>
      <c r="L465" s="495"/>
      <c r="M465" s="495"/>
      <c r="N465" s="495"/>
      <c r="O465" s="495">
        <v>48</v>
      </c>
      <c r="P465" s="495"/>
      <c r="Q465" s="495"/>
      <c r="R465" s="495"/>
      <c r="S465" s="495"/>
      <c r="T465" s="495"/>
      <c r="U465" s="495"/>
      <c r="V465" s="495"/>
      <c r="W465" s="495"/>
      <c r="X465" s="495"/>
      <c r="Y465" s="495"/>
      <c r="Z465" s="495"/>
      <c r="AA465" s="495"/>
      <c r="AB465" s="495"/>
      <c r="AC465" s="495"/>
      <c r="AD465" s="495"/>
      <c r="AE465" s="322"/>
      <c r="AF465" s="671"/>
    </row>
    <row r="466" spans="1:32" s="27" customFormat="1" ht="30" customHeight="1">
      <c r="A466" s="15" t="s">
        <v>89</v>
      </c>
      <c r="B466" s="654">
        <f>IF(D466="","",SUBTOTAL(3,$D$7:D466))</f>
        <v>113</v>
      </c>
      <c r="C466" s="654" t="str">
        <f>A466&amp;"."&amp;B466</f>
        <v>N12.113</v>
      </c>
      <c r="D466" s="15" t="s">
        <v>433</v>
      </c>
      <c r="E466" s="657" t="s">
        <v>211</v>
      </c>
      <c r="F466" s="675" t="s">
        <v>3</v>
      </c>
      <c r="G466" s="15" t="s">
        <v>220</v>
      </c>
      <c r="H466" s="455">
        <f t="shared" si="23"/>
        <v>48</v>
      </c>
      <c r="I466" s="455"/>
      <c r="J466" s="453">
        <v>24</v>
      </c>
      <c r="K466" s="455"/>
      <c r="L466" s="452"/>
      <c r="M466" s="452"/>
      <c r="N466" s="452"/>
      <c r="O466" s="452">
        <v>24</v>
      </c>
      <c r="P466" s="452"/>
      <c r="Q466" s="452"/>
      <c r="R466" s="452"/>
      <c r="S466" s="452"/>
      <c r="T466" s="452"/>
      <c r="U466" s="452"/>
      <c r="V466" s="452"/>
      <c r="W466" s="452"/>
      <c r="X466" s="452"/>
      <c r="Y466" s="452"/>
      <c r="Z466" s="452"/>
      <c r="AA466" s="452"/>
      <c r="AB466" s="452"/>
      <c r="AC466" s="452"/>
      <c r="AD466" s="452"/>
      <c r="AE466" s="5"/>
      <c r="AF466" s="660" t="s">
        <v>1926</v>
      </c>
    </row>
    <row r="467" spans="1:32" s="27" customFormat="1" ht="30" customHeight="1">
      <c r="A467" s="15"/>
      <c r="B467" s="655"/>
      <c r="C467" s="655"/>
      <c r="D467" s="15"/>
      <c r="E467" s="658"/>
      <c r="F467" s="676"/>
      <c r="G467" s="465" t="s">
        <v>221</v>
      </c>
      <c r="H467" s="466">
        <f t="shared" si="23"/>
        <v>0</v>
      </c>
      <c r="I467" s="455"/>
      <c r="J467" s="453"/>
      <c r="K467" s="453"/>
      <c r="L467" s="453"/>
      <c r="M467" s="453"/>
      <c r="N467" s="453"/>
      <c r="O467" s="453"/>
      <c r="P467" s="453"/>
      <c r="Q467" s="453"/>
      <c r="R467" s="453"/>
      <c r="S467" s="453"/>
      <c r="T467" s="453"/>
      <c r="U467" s="453"/>
      <c r="V467" s="453"/>
      <c r="W467" s="453"/>
      <c r="X467" s="453"/>
      <c r="Y467" s="453"/>
      <c r="Z467" s="452"/>
      <c r="AA467" s="453"/>
      <c r="AB467" s="453"/>
      <c r="AC467" s="453"/>
      <c r="AD467" s="453"/>
      <c r="AE467" s="5"/>
      <c r="AF467" s="661"/>
    </row>
    <row r="468" spans="1:32" s="27" customFormat="1" ht="30" customHeight="1">
      <c r="A468" s="15"/>
      <c r="B468" s="655"/>
      <c r="C468" s="655"/>
      <c r="D468" s="15"/>
      <c r="E468" s="658"/>
      <c r="F468" s="676"/>
      <c r="G468" s="469" t="s">
        <v>1841</v>
      </c>
      <c r="H468" s="471">
        <v>44</v>
      </c>
      <c r="I468" s="470"/>
      <c r="J468" s="475">
        <v>24</v>
      </c>
      <c r="K468" s="475"/>
      <c r="L468" s="475"/>
      <c r="M468" s="475"/>
      <c r="N468" s="475"/>
      <c r="O468" s="475">
        <v>20</v>
      </c>
      <c r="P468" s="475"/>
      <c r="Q468" s="475"/>
      <c r="R468" s="475"/>
      <c r="S468" s="475"/>
      <c r="T468" s="475"/>
      <c r="U468" s="475"/>
      <c r="V468" s="475"/>
      <c r="W468" s="475"/>
      <c r="X468" s="475"/>
      <c r="Y468" s="475"/>
      <c r="Z468" s="476"/>
      <c r="AA468" s="475"/>
      <c r="AB468" s="475"/>
      <c r="AC468" s="475"/>
      <c r="AD468" s="475"/>
      <c r="AE468" s="477"/>
      <c r="AF468" s="661"/>
    </row>
    <row r="469" spans="1:32" s="27" customFormat="1" ht="30" customHeight="1">
      <c r="A469" s="15"/>
      <c r="B469" s="656"/>
      <c r="C469" s="656"/>
      <c r="D469" s="15"/>
      <c r="E469" s="659"/>
      <c r="F469" s="677"/>
      <c r="G469" s="487" t="s">
        <v>235</v>
      </c>
      <c r="H469" s="488">
        <f t="shared" si="23"/>
        <v>34</v>
      </c>
      <c r="I469" s="488"/>
      <c r="J469" s="489">
        <v>10</v>
      </c>
      <c r="K469" s="488"/>
      <c r="L469" s="490"/>
      <c r="M469" s="490"/>
      <c r="N469" s="490"/>
      <c r="O469" s="490">
        <v>24</v>
      </c>
      <c r="P469" s="490"/>
      <c r="Q469" s="490"/>
      <c r="R469" s="490"/>
      <c r="S469" s="490"/>
      <c r="T469" s="490"/>
      <c r="U469" s="490"/>
      <c r="V469" s="490"/>
      <c r="W469" s="490"/>
      <c r="X469" s="490"/>
      <c r="Y469" s="490"/>
      <c r="Z469" s="490"/>
      <c r="AA469" s="490"/>
      <c r="AB469" s="490"/>
      <c r="AC469" s="490"/>
      <c r="AD469" s="490"/>
      <c r="AE469" s="323"/>
      <c r="AF469" s="662"/>
    </row>
    <row r="470" spans="1:32" s="27" customFormat="1" ht="30" customHeight="1">
      <c r="A470" s="15" t="s">
        <v>89</v>
      </c>
      <c r="B470" s="654">
        <f>IF(D470="","",SUBTOTAL(3,$D$7:D470))</f>
        <v>114</v>
      </c>
      <c r="C470" s="654" t="str">
        <f>A470&amp;"."&amp;B470</f>
        <v>N12.114</v>
      </c>
      <c r="D470" s="15" t="s">
        <v>434</v>
      </c>
      <c r="E470" s="657" t="s">
        <v>212</v>
      </c>
      <c r="F470" s="675" t="s">
        <v>3</v>
      </c>
      <c r="G470" s="15" t="s">
        <v>220</v>
      </c>
      <c r="H470" s="455">
        <f t="shared" si="23"/>
        <v>60</v>
      </c>
      <c r="I470" s="455"/>
      <c r="J470" s="453">
        <v>60</v>
      </c>
      <c r="K470" s="455"/>
      <c r="L470" s="452"/>
      <c r="M470" s="452"/>
      <c r="N470" s="452"/>
      <c r="O470" s="452"/>
      <c r="P470" s="452"/>
      <c r="Q470" s="452"/>
      <c r="R470" s="452"/>
      <c r="S470" s="452"/>
      <c r="T470" s="452"/>
      <c r="U470" s="452"/>
      <c r="V470" s="452"/>
      <c r="W470" s="452"/>
      <c r="X470" s="452"/>
      <c r="Y470" s="452"/>
      <c r="Z470" s="452"/>
      <c r="AA470" s="452"/>
      <c r="AB470" s="452"/>
      <c r="AC470" s="452"/>
      <c r="AD470" s="452"/>
      <c r="AE470" s="5"/>
      <c r="AF470" s="660" t="s">
        <v>1927</v>
      </c>
    </row>
    <row r="471" spans="1:32" s="27" customFormat="1" ht="30" customHeight="1">
      <c r="A471" s="15"/>
      <c r="B471" s="655"/>
      <c r="C471" s="655"/>
      <c r="D471" s="15"/>
      <c r="E471" s="658"/>
      <c r="F471" s="676"/>
      <c r="G471" s="465" t="s">
        <v>221</v>
      </c>
      <c r="H471" s="466">
        <f t="shared" si="23"/>
        <v>2</v>
      </c>
      <c r="I471" s="455"/>
      <c r="J471" s="453">
        <v>2</v>
      </c>
      <c r="K471" s="453"/>
      <c r="L471" s="453"/>
      <c r="M471" s="453"/>
      <c r="N471" s="453"/>
      <c r="O471" s="453"/>
      <c r="P471" s="453"/>
      <c r="Q471" s="453"/>
      <c r="R471" s="453"/>
      <c r="S471" s="453"/>
      <c r="T471" s="453"/>
      <c r="U471" s="453"/>
      <c r="V471" s="453"/>
      <c r="W471" s="453"/>
      <c r="X471" s="453"/>
      <c r="Y471" s="453"/>
      <c r="Z471" s="452"/>
      <c r="AA471" s="453"/>
      <c r="AB471" s="453"/>
      <c r="AC471" s="453"/>
      <c r="AD471" s="453"/>
      <c r="AE471" s="5"/>
      <c r="AF471" s="661"/>
    </row>
    <row r="472" spans="1:32" s="27" customFormat="1" ht="30" customHeight="1">
      <c r="A472" s="15"/>
      <c r="B472" s="655"/>
      <c r="C472" s="655"/>
      <c r="D472" s="15"/>
      <c r="E472" s="658"/>
      <c r="F472" s="676"/>
      <c r="G472" s="469" t="s">
        <v>1841</v>
      </c>
      <c r="H472" s="471">
        <v>70</v>
      </c>
      <c r="I472" s="470"/>
      <c r="J472" s="475">
        <v>60</v>
      </c>
      <c r="K472" s="475"/>
      <c r="L472" s="475"/>
      <c r="M472" s="475"/>
      <c r="N472" s="475"/>
      <c r="O472" s="475">
        <v>10</v>
      </c>
      <c r="P472" s="475"/>
      <c r="Q472" s="475"/>
      <c r="R472" s="475"/>
      <c r="S472" s="475"/>
      <c r="T472" s="475"/>
      <c r="U472" s="475"/>
      <c r="V472" s="475"/>
      <c r="W472" s="475"/>
      <c r="X472" s="475"/>
      <c r="Y472" s="475"/>
      <c r="Z472" s="476"/>
      <c r="AA472" s="475"/>
      <c r="AB472" s="475"/>
      <c r="AC472" s="475"/>
      <c r="AD472" s="475"/>
      <c r="AE472" s="477"/>
      <c r="AF472" s="661"/>
    </row>
    <row r="473" spans="1:32" s="27" customFormat="1" ht="30" customHeight="1">
      <c r="A473" s="15"/>
      <c r="B473" s="656"/>
      <c r="C473" s="656"/>
      <c r="D473" s="15"/>
      <c r="E473" s="659"/>
      <c r="F473" s="677"/>
      <c r="G473" s="487" t="s">
        <v>235</v>
      </c>
      <c r="H473" s="488">
        <f t="shared" si="23"/>
        <v>20</v>
      </c>
      <c r="I473" s="488"/>
      <c r="J473" s="489">
        <v>20</v>
      </c>
      <c r="K473" s="488"/>
      <c r="L473" s="490"/>
      <c r="M473" s="490"/>
      <c r="N473" s="490"/>
      <c r="O473" s="490"/>
      <c r="P473" s="490"/>
      <c r="Q473" s="490"/>
      <c r="R473" s="490"/>
      <c r="S473" s="490"/>
      <c r="T473" s="490"/>
      <c r="U473" s="490"/>
      <c r="V473" s="490"/>
      <c r="W473" s="490"/>
      <c r="X473" s="490"/>
      <c r="Y473" s="490"/>
      <c r="Z473" s="490"/>
      <c r="AA473" s="490"/>
      <c r="AB473" s="490"/>
      <c r="AC473" s="490"/>
      <c r="AD473" s="490"/>
      <c r="AE473" s="323"/>
      <c r="AF473" s="662"/>
    </row>
    <row r="474" spans="1:32" s="27" customFormat="1" ht="30" customHeight="1">
      <c r="A474" s="15" t="s">
        <v>89</v>
      </c>
      <c r="B474" s="654">
        <f>IF(D474="","",SUBTOTAL(3,$D$7:D474))</f>
        <v>115</v>
      </c>
      <c r="C474" s="654" t="str">
        <f>A474&amp;"."&amp;B474</f>
        <v>N12.115</v>
      </c>
      <c r="D474" s="15" t="s">
        <v>435</v>
      </c>
      <c r="E474" s="657" t="s">
        <v>436</v>
      </c>
      <c r="F474" s="675" t="s">
        <v>3</v>
      </c>
      <c r="G474" s="15" t="s">
        <v>220</v>
      </c>
      <c r="H474" s="455">
        <f t="shared" si="23"/>
        <v>120</v>
      </c>
      <c r="I474" s="455"/>
      <c r="J474" s="453">
        <v>120</v>
      </c>
      <c r="K474" s="455"/>
      <c r="L474" s="452"/>
      <c r="M474" s="452"/>
      <c r="N474" s="452"/>
      <c r="O474" s="452"/>
      <c r="P474" s="452"/>
      <c r="Q474" s="452"/>
      <c r="R474" s="452"/>
      <c r="S474" s="452"/>
      <c r="T474" s="452"/>
      <c r="U474" s="452"/>
      <c r="V474" s="452"/>
      <c r="W474" s="452"/>
      <c r="X474" s="452"/>
      <c r="Y474" s="452"/>
      <c r="Z474" s="452"/>
      <c r="AA474" s="452"/>
      <c r="AB474" s="452"/>
      <c r="AC474" s="452"/>
      <c r="AD474" s="452"/>
      <c r="AE474" s="5"/>
      <c r="AF474" s="660" t="s">
        <v>1928</v>
      </c>
    </row>
    <row r="475" spans="1:32" s="27" customFormat="1" ht="30" customHeight="1">
      <c r="A475" s="15"/>
      <c r="B475" s="655"/>
      <c r="C475" s="655"/>
      <c r="D475" s="15"/>
      <c r="E475" s="658"/>
      <c r="F475" s="676"/>
      <c r="G475" s="465" t="s">
        <v>221</v>
      </c>
      <c r="H475" s="466">
        <f t="shared" si="23"/>
        <v>18</v>
      </c>
      <c r="I475" s="455"/>
      <c r="J475" s="453">
        <v>18</v>
      </c>
      <c r="K475" s="453"/>
      <c r="L475" s="453"/>
      <c r="M475" s="453"/>
      <c r="N475" s="453"/>
      <c r="O475" s="453"/>
      <c r="P475" s="453"/>
      <c r="Q475" s="453"/>
      <c r="R475" s="453"/>
      <c r="S475" s="453"/>
      <c r="T475" s="453"/>
      <c r="U475" s="453"/>
      <c r="V475" s="453"/>
      <c r="W475" s="453"/>
      <c r="X475" s="453"/>
      <c r="Y475" s="453"/>
      <c r="Z475" s="452"/>
      <c r="AA475" s="453"/>
      <c r="AB475" s="453"/>
      <c r="AC475" s="453"/>
      <c r="AD475" s="453"/>
      <c r="AE475" s="5"/>
      <c r="AF475" s="661"/>
    </row>
    <row r="476" spans="1:32" s="27" customFormat="1" ht="30" customHeight="1">
      <c r="A476" s="15"/>
      <c r="B476" s="655"/>
      <c r="C476" s="655"/>
      <c r="D476" s="15"/>
      <c r="E476" s="658"/>
      <c r="F476" s="676"/>
      <c r="G476" s="469" t="s">
        <v>1841</v>
      </c>
      <c r="H476" s="471">
        <v>130</v>
      </c>
      <c r="I476" s="470"/>
      <c r="J476" s="475">
        <v>120</v>
      </c>
      <c r="K476" s="475"/>
      <c r="L476" s="475"/>
      <c r="M476" s="475"/>
      <c r="N476" s="475"/>
      <c r="O476" s="475">
        <v>10</v>
      </c>
      <c r="P476" s="475"/>
      <c r="Q476" s="475"/>
      <c r="R476" s="475"/>
      <c r="S476" s="475"/>
      <c r="T476" s="475"/>
      <c r="U476" s="475"/>
      <c r="V476" s="475"/>
      <c r="W476" s="475"/>
      <c r="X476" s="475"/>
      <c r="Y476" s="475"/>
      <c r="Z476" s="476"/>
      <c r="AA476" s="475"/>
      <c r="AB476" s="475"/>
      <c r="AC476" s="475"/>
      <c r="AD476" s="475"/>
      <c r="AE476" s="477"/>
      <c r="AF476" s="661"/>
    </row>
    <row r="477" spans="1:32" s="27" customFormat="1" ht="30" customHeight="1">
      <c r="A477" s="15"/>
      <c r="B477" s="656"/>
      <c r="C477" s="656"/>
      <c r="D477" s="15"/>
      <c r="E477" s="659"/>
      <c r="F477" s="677"/>
      <c r="G477" s="487" t="s">
        <v>235</v>
      </c>
      <c r="H477" s="488">
        <f t="shared" si="23"/>
        <v>20</v>
      </c>
      <c r="I477" s="488"/>
      <c r="J477" s="489">
        <v>20</v>
      </c>
      <c r="K477" s="488"/>
      <c r="L477" s="490"/>
      <c r="M477" s="490"/>
      <c r="N477" s="490"/>
      <c r="O477" s="490"/>
      <c r="P477" s="490"/>
      <c r="Q477" s="490"/>
      <c r="R477" s="490"/>
      <c r="S477" s="490"/>
      <c r="T477" s="490"/>
      <c r="U477" s="490"/>
      <c r="V477" s="490"/>
      <c r="W477" s="490"/>
      <c r="X477" s="490"/>
      <c r="Y477" s="490"/>
      <c r="Z477" s="490"/>
      <c r="AA477" s="490"/>
      <c r="AB477" s="490"/>
      <c r="AC477" s="490"/>
      <c r="AD477" s="490"/>
      <c r="AE477" s="323"/>
      <c r="AF477" s="662"/>
    </row>
    <row r="478" spans="1:32" s="27" customFormat="1" ht="30" customHeight="1">
      <c r="A478" s="15" t="s">
        <v>89</v>
      </c>
      <c r="B478" s="654">
        <f>IF(D478="","",SUBTOTAL(3,$D$7:D478))</f>
        <v>116</v>
      </c>
      <c r="C478" s="654" t="str">
        <f>A478&amp;"."&amp;B478</f>
        <v>N12.116</v>
      </c>
      <c r="D478" s="15" t="s">
        <v>437</v>
      </c>
      <c r="E478" s="657" t="s">
        <v>236</v>
      </c>
      <c r="F478" s="675" t="s">
        <v>3</v>
      </c>
      <c r="G478" s="15" t="s">
        <v>220</v>
      </c>
      <c r="H478" s="455">
        <f t="shared" si="23"/>
        <v>0</v>
      </c>
      <c r="I478" s="455"/>
      <c r="J478" s="453"/>
      <c r="K478" s="455"/>
      <c r="L478" s="452"/>
      <c r="M478" s="452"/>
      <c r="N478" s="452"/>
      <c r="O478" s="452"/>
      <c r="P478" s="452"/>
      <c r="Q478" s="452"/>
      <c r="R478" s="452"/>
      <c r="S478" s="452"/>
      <c r="T478" s="452"/>
      <c r="U478" s="452"/>
      <c r="V478" s="452"/>
      <c r="W478" s="452"/>
      <c r="X478" s="452"/>
      <c r="Y478" s="452"/>
      <c r="Z478" s="452"/>
      <c r="AA478" s="452"/>
      <c r="AB478" s="452"/>
      <c r="AC478" s="452"/>
      <c r="AD478" s="452"/>
      <c r="AE478" s="5"/>
      <c r="AF478" s="660" t="s">
        <v>1924</v>
      </c>
    </row>
    <row r="479" spans="1:32" s="27" customFormat="1" ht="30" customHeight="1">
      <c r="A479" s="15"/>
      <c r="B479" s="655"/>
      <c r="C479" s="655"/>
      <c r="D479" s="15"/>
      <c r="E479" s="658"/>
      <c r="F479" s="676"/>
      <c r="G479" s="465" t="s">
        <v>221</v>
      </c>
      <c r="H479" s="466">
        <f t="shared" si="23"/>
        <v>0</v>
      </c>
      <c r="I479" s="455"/>
      <c r="J479" s="453"/>
      <c r="K479" s="453"/>
      <c r="L479" s="453"/>
      <c r="M479" s="453"/>
      <c r="N479" s="453"/>
      <c r="O479" s="453"/>
      <c r="P479" s="453"/>
      <c r="Q479" s="453"/>
      <c r="R479" s="453"/>
      <c r="S479" s="453"/>
      <c r="T479" s="453"/>
      <c r="U479" s="453"/>
      <c r="V479" s="453"/>
      <c r="W479" s="453"/>
      <c r="X479" s="453"/>
      <c r="Y479" s="453"/>
      <c r="Z479" s="452"/>
      <c r="AA479" s="453"/>
      <c r="AB479" s="453"/>
      <c r="AC479" s="453"/>
      <c r="AD479" s="453"/>
      <c r="AE479" s="5"/>
      <c r="AF479" s="661"/>
    </row>
    <row r="480" spans="1:32" s="27" customFormat="1" ht="30" customHeight="1">
      <c r="A480" s="15"/>
      <c r="B480" s="655"/>
      <c r="C480" s="655"/>
      <c r="D480" s="15"/>
      <c r="E480" s="658"/>
      <c r="F480" s="676"/>
      <c r="G480" s="469" t="s">
        <v>1841</v>
      </c>
      <c r="H480" s="471">
        <v>10</v>
      </c>
      <c r="I480" s="470"/>
      <c r="J480" s="475"/>
      <c r="K480" s="475"/>
      <c r="L480" s="475"/>
      <c r="M480" s="475"/>
      <c r="N480" s="475"/>
      <c r="O480" s="475">
        <v>10</v>
      </c>
      <c r="P480" s="475"/>
      <c r="Q480" s="475"/>
      <c r="R480" s="475"/>
      <c r="S480" s="475"/>
      <c r="T480" s="475"/>
      <c r="U480" s="475"/>
      <c r="V480" s="475"/>
      <c r="W480" s="475"/>
      <c r="X480" s="475"/>
      <c r="Y480" s="475"/>
      <c r="Z480" s="476"/>
      <c r="AA480" s="475"/>
      <c r="AB480" s="475"/>
      <c r="AC480" s="475"/>
      <c r="AD480" s="475"/>
      <c r="AE480" s="477"/>
      <c r="AF480" s="661"/>
    </row>
    <row r="481" spans="1:32" s="27" customFormat="1" ht="30" customHeight="1">
      <c r="A481" s="15"/>
      <c r="B481" s="656"/>
      <c r="C481" s="656"/>
      <c r="D481" s="15"/>
      <c r="E481" s="659"/>
      <c r="F481" s="677"/>
      <c r="G481" s="487" t="s">
        <v>235</v>
      </c>
      <c r="H481" s="488">
        <f t="shared" si="23"/>
        <v>10</v>
      </c>
      <c r="I481" s="488"/>
      <c r="J481" s="489"/>
      <c r="K481" s="488"/>
      <c r="L481" s="490"/>
      <c r="M481" s="490"/>
      <c r="N481" s="490"/>
      <c r="O481" s="490">
        <v>10</v>
      </c>
      <c r="P481" s="490"/>
      <c r="Q481" s="490"/>
      <c r="R481" s="490"/>
      <c r="S481" s="490"/>
      <c r="T481" s="490"/>
      <c r="U481" s="490"/>
      <c r="V481" s="490"/>
      <c r="W481" s="490"/>
      <c r="X481" s="490"/>
      <c r="Y481" s="490"/>
      <c r="Z481" s="490"/>
      <c r="AA481" s="490"/>
      <c r="AB481" s="490"/>
      <c r="AC481" s="490"/>
      <c r="AD481" s="490"/>
      <c r="AE481" s="323"/>
      <c r="AF481" s="662"/>
    </row>
    <row r="482" spans="1:32" s="27" customFormat="1" ht="30" customHeight="1">
      <c r="A482" s="13" t="s">
        <v>92</v>
      </c>
      <c r="B482" s="13" t="s">
        <v>92</v>
      </c>
      <c r="C482" s="24" t="s">
        <v>285</v>
      </c>
      <c r="D482" s="24"/>
      <c r="E482" s="352"/>
      <c r="F482" s="22"/>
      <c r="G482" s="22"/>
      <c r="H482" s="455">
        <f t="shared" si="23"/>
        <v>0</v>
      </c>
      <c r="I482" s="455"/>
      <c r="J482" s="453"/>
      <c r="K482" s="455"/>
      <c r="L482" s="452"/>
      <c r="M482" s="452"/>
      <c r="N482" s="452"/>
      <c r="O482" s="452"/>
      <c r="P482" s="452"/>
      <c r="Q482" s="452"/>
      <c r="R482" s="452"/>
      <c r="S482" s="452"/>
      <c r="T482" s="452"/>
      <c r="U482" s="452"/>
      <c r="V482" s="452"/>
      <c r="W482" s="452"/>
      <c r="X482" s="452"/>
      <c r="Y482" s="452"/>
      <c r="Z482" s="452"/>
      <c r="AA482" s="452"/>
      <c r="AB482" s="452"/>
      <c r="AC482" s="452"/>
      <c r="AD482" s="452"/>
      <c r="AE482" s="5"/>
      <c r="AF482" s="17"/>
    </row>
    <row r="483" spans="1:32" s="27" customFormat="1" ht="30" customHeight="1">
      <c r="A483" s="13" t="s">
        <v>92</v>
      </c>
      <c r="B483" s="654">
        <f>IF(D483="","",SUBTOTAL(3,$D$7:D483))</f>
        <v>117</v>
      </c>
      <c r="C483" s="654" t="str">
        <f>A483&amp;"."&amp;B483</f>
        <v>N13.117</v>
      </c>
      <c r="D483" s="15" t="s">
        <v>438</v>
      </c>
      <c r="E483" s="657" t="s">
        <v>244</v>
      </c>
      <c r="F483" s="675" t="s">
        <v>115</v>
      </c>
      <c r="G483" s="15" t="s">
        <v>220</v>
      </c>
      <c r="H483" s="455">
        <f t="shared" si="23"/>
        <v>12</v>
      </c>
      <c r="I483" s="455"/>
      <c r="J483" s="453"/>
      <c r="K483" s="455"/>
      <c r="L483" s="452"/>
      <c r="M483" s="452"/>
      <c r="N483" s="452"/>
      <c r="O483" s="452"/>
      <c r="P483" s="452"/>
      <c r="Q483" s="452"/>
      <c r="R483" s="452"/>
      <c r="S483" s="452"/>
      <c r="T483" s="452"/>
      <c r="U483" s="452"/>
      <c r="V483" s="452"/>
      <c r="W483" s="457">
        <v>12</v>
      </c>
      <c r="X483" s="452"/>
      <c r="Y483" s="452"/>
      <c r="Z483" s="452"/>
      <c r="AA483" s="452"/>
      <c r="AB483" s="452"/>
      <c r="AC483" s="452"/>
      <c r="AD483" s="452"/>
      <c r="AE483" s="5"/>
      <c r="AF483" s="660" t="s">
        <v>1929</v>
      </c>
    </row>
    <row r="484" spans="1:32" s="27" customFormat="1" ht="30" customHeight="1">
      <c r="A484" s="13"/>
      <c r="B484" s="655"/>
      <c r="C484" s="655"/>
      <c r="D484" s="15"/>
      <c r="E484" s="658"/>
      <c r="F484" s="676"/>
      <c r="G484" s="465" t="s">
        <v>221</v>
      </c>
      <c r="H484" s="466">
        <f t="shared" si="23"/>
        <v>4</v>
      </c>
      <c r="I484" s="455"/>
      <c r="J484" s="453"/>
      <c r="K484" s="453"/>
      <c r="L484" s="453"/>
      <c r="M484" s="453"/>
      <c r="N484" s="453"/>
      <c r="O484" s="453"/>
      <c r="P484" s="453"/>
      <c r="Q484" s="453"/>
      <c r="R484" s="453"/>
      <c r="S484" s="453"/>
      <c r="T484" s="453"/>
      <c r="U484" s="453"/>
      <c r="V484" s="453"/>
      <c r="W484" s="453">
        <v>4</v>
      </c>
      <c r="X484" s="453"/>
      <c r="Y484" s="453"/>
      <c r="Z484" s="452"/>
      <c r="AA484" s="453"/>
      <c r="AB484" s="453"/>
      <c r="AC484" s="453"/>
      <c r="AD484" s="453"/>
      <c r="AE484" s="5"/>
      <c r="AF484" s="661"/>
    </row>
    <row r="485" spans="1:32" s="27" customFormat="1" ht="30" customHeight="1">
      <c r="A485" s="13"/>
      <c r="B485" s="655"/>
      <c r="C485" s="655"/>
      <c r="D485" s="15"/>
      <c r="E485" s="658"/>
      <c r="F485" s="676"/>
      <c r="G485" s="469" t="s">
        <v>1841</v>
      </c>
      <c r="H485" s="471">
        <v>12</v>
      </c>
      <c r="I485" s="470"/>
      <c r="J485" s="475"/>
      <c r="K485" s="475"/>
      <c r="L485" s="475"/>
      <c r="M485" s="475"/>
      <c r="N485" s="475"/>
      <c r="O485" s="475"/>
      <c r="P485" s="475"/>
      <c r="Q485" s="475"/>
      <c r="R485" s="475"/>
      <c r="S485" s="475"/>
      <c r="T485" s="475"/>
      <c r="U485" s="475"/>
      <c r="V485" s="475"/>
      <c r="W485" s="475">
        <v>12</v>
      </c>
      <c r="X485" s="475"/>
      <c r="Y485" s="475"/>
      <c r="Z485" s="476"/>
      <c r="AA485" s="475"/>
      <c r="AB485" s="475"/>
      <c r="AC485" s="475"/>
      <c r="AD485" s="475"/>
      <c r="AE485" s="477"/>
      <c r="AF485" s="661"/>
    </row>
    <row r="486" spans="1:32" s="27" customFormat="1" ht="30" customHeight="1">
      <c r="A486" s="13"/>
      <c r="B486" s="656"/>
      <c r="C486" s="656"/>
      <c r="D486" s="15"/>
      <c r="E486" s="659"/>
      <c r="F486" s="677"/>
      <c r="G486" s="487" t="s">
        <v>235</v>
      </c>
      <c r="H486" s="488">
        <f t="shared" si="23"/>
        <v>12</v>
      </c>
      <c r="I486" s="488"/>
      <c r="J486" s="489"/>
      <c r="K486" s="488"/>
      <c r="L486" s="490"/>
      <c r="M486" s="490"/>
      <c r="N486" s="490"/>
      <c r="O486" s="490"/>
      <c r="P486" s="490"/>
      <c r="Q486" s="490"/>
      <c r="R486" s="490"/>
      <c r="S486" s="490"/>
      <c r="T486" s="490"/>
      <c r="U486" s="490"/>
      <c r="V486" s="490"/>
      <c r="W486" s="490">
        <v>12</v>
      </c>
      <c r="X486" s="490"/>
      <c r="Y486" s="490"/>
      <c r="Z486" s="490"/>
      <c r="AA486" s="490"/>
      <c r="AB486" s="490"/>
      <c r="AC486" s="490"/>
      <c r="AD486" s="490"/>
      <c r="AE486" s="323"/>
      <c r="AF486" s="662"/>
    </row>
    <row r="487" spans="1:32" s="27" customFormat="1" ht="30" customHeight="1">
      <c r="A487" s="13" t="s">
        <v>92</v>
      </c>
      <c r="B487" s="654">
        <f>IF(D487="","",SUBTOTAL(3,$D$7:D487))</f>
        <v>118</v>
      </c>
      <c r="C487" s="654" t="str">
        <f>A487&amp;"."&amp;B487</f>
        <v>N13.118</v>
      </c>
      <c r="D487" s="15" t="s">
        <v>439</v>
      </c>
      <c r="E487" s="657" t="s">
        <v>245</v>
      </c>
      <c r="F487" s="675" t="s">
        <v>115</v>
      </c>
      <c r="G487" s="15" t="s">
        <v>220</v>
      </c>
      <c r="H487" s="455">
        <f t="shared" si="23"/>
        <v>12</v>
      </c>
      <c r="I487" s="455"/>
      <c r="J487" s="453"/>
      <c r="K487" s="455"/>
      <c r="L487" s="452"/>
      <c r="M487" s="452"/>
      <c r="N487" s="452"/>
      <c r="O487" s="452"/>
      <c r="P487" s="452"/>
      <c r="Q487" s="452"/>
      <c r="R487" s="452"/>
      <c r="S487" s="452"/>
      <c r="T487" s="452"/>
      <c r="U487" s="452"/>
      <c r="V487" s="452"/>
      <c r="W487" s="452">
        <v>12</v>
      </c>
      <c r="X487" s="452"/>
      <c r="Y487" s="452"/>
      <c r="Z487" s="452"/>
      <c r="AA487" s="452"/>
      <c r="AB487" s="452"/>
      <c r="AC487" s="452"/>
      <c r="AD487" s="452"/>
      <c r="AE487" s="5"/>
      <c r="AF487" s="660" t="s">
        <v>1930</v>
      </c>
    </row>
    <row r="488" spans="1:32" s="27" customFormat="1" ht="30" customHeight="1">
      <c r="A488" s="13"/>
      <c r="B488" s="655"/>
      <c r="C488" s="655"/>
      <c r="D488" s="15"/>
      <c r="E488" s="658"/>
      <c r="F488" s="676"/>
      <c r="G488" s="465" t="s">
        <v>221</v>
      </c>
      <c r="H488" s="466">
        <f t="shared" si="23"/>
        <v>4</v>
      </c>
      <c r="I488" s="455"/>
      <c r="J488" s="453"/>
      <c r="K488" s="453"/>
      <c r="L488" s="453"/>
      <c r="M488" s="453"/>
      <c r="N488" s="453"/>
      <c r="O488" s="453"/>
      <c r="P488" s="453"/>
      <c r="Q488" s="453"/>
      <c r="R488" s="453"/>
      <c r="S488" s="453"/>
      <c r="T488" s="453"/>
      <c r="U488" s="453"/>
      <c r="V488" s="453"/>
      <c r="W488" s="453">
        <v>4</v>
      </c>
      <c r="X488" s="453"/>
      <c r="Y488" s="453"/>
      <c r="Z488" s="452"/>
      <c r="AA488" s="453"/>
      <c r="AB488" s="453"/>
      <c r="AC488" s="453"/>
      <c r="AD488" s="453"/>
      <c r="AE488" s="5"/>
      <c r="AF488" s="661"/>
    </row>
    <row r="489" spans="1:32" s="27" customFormat="1" ht="30" customHeight="1">
      <c r="A489" s="13"/>
      <c r="B489" s="655"/>
      <c r="C489" s="655"/>
      <c r="D489" s="15"/>
      <c r="E489" s="658"/>
      <c r="F489" s="676"/>
      <c r="G489" s="469" t="s">
        <v>1841</v>
      </c>
      <c r="H489" s="471">
        <v>12</v>
      </c>
      <c r="I489" s="470"/>
      <c r="J489" s="475"/>
      <c r="K489" s="475"/>
      <c r="L489" s="475"/>
      <c r="M489" s="475"/>
      <c r="N489" s="475"/>
      <c r="O489" s="475"/>
      <c r="P489" s="475"/>
      <c r="Q489" s="475"/>
      <c r="R489" s="475"/>
      <c r="S489" s="475"/>
      <c r="T489" s="475"/>
      <c r="U489" s="475"/>
      <c r="V489" s="475"/>
      <c r="W489" s="475">
        <v>12</v>
      </c>
      <c r="X489" s="475"/>
      <c r="Y489" s="475"/>
      <c r="Z489" s="476"/>
      <c r="AA489" s="475"/>
      <c r="AB489" s="475"/>
      <c r="AC489" s="475"/>
      <c r="AD489" s="475"/>
      <c r="AE489" s="477"/>
      <c r="AF489" s="661"/>
    </row>
    <row r="490" spans="1:32" s="27" customFormat="1" ht="30" customHeight="1">
      <c r="A490" s="13"/>
      <c r="B490" s="656"/>
      <c r="C490" s="656"/>
      <c r="D490" s="15"/>
      <c r="E490" s="659"/>
      <c r="F490" s="677"/>
      <c r="G490" s="487" t="s">
        <v>235</v>
      </c>
      <c r="H490" s="488">
        <v>15</v>
      </c>
      <c r="I490" s="488"/>
      <c r="J490" s="489"/>
      <c r="K490" s="488"/>
      <c r="L490" s="490"/>
      <c r="M490" s="490"/>
      <c r="N490" s="490"/>
      <c r="O490" s="490"/>
      <c r="P490" s="490"/>
      <c r="Q490" s="490"/>
      <c r="R490" s="490"/>
      <c r="S490" s="490"/>
      <c r="T490" s="490"/>
      <c r="U490" s="490"/>
      <c r="V490" s="490"/>
      <c r="W490" s="490">
        <v>12</v>
      </c>
      <c r="X490" s="490"/>
      <c r="Y490" s="490"/>
      <c r="Z490" s="490"/>
      <c r="AA490" s="490"/>
      <c r="AB490" s="490"/>
      <c r="AC490" s="490"/>
      <c r="AD490" s="490"/>
      <c r="AE490" s="323"/>
      <c r="AF490" s="662"/>
    </row>
    <row r="491" spans="1:32" s="27" customFormat="1" ht="30" customHeight="1">
      <c r="A491" s="13" t="s">
        <v>93</v>
      </c>
      <c r="B491" s="13" t="s">
        <v>93</v>
      </c>
      <c r="C491" s="24" t="s">
        <v>94</v>
      </c>
      <c r="D491" s="24"/>
      <c r="E491" s="352"/>
      <c r="F491" s="22"/>
      <c r="G491" s="22"/>
      <c r="H491" s="455"/>
      <c r="I491" s="455"/>
      <c r="J491" s="453"/>
      <c r="K491" s="455"/>
      <c r="L491" s="452"/>
      <c r="M491" s="452"/>
      <c r="N491" s="452"/>
      <c r="O491" s="452"/>
      <c r="P491" s="452"/>
      <c r="Q491" s="452"/>
      <c r="R491" s="452"/>
      <c r="S491" s="452"/>
      <c r="T491" s="452"/>
      <c r="U491" s="452"/>
      <c r="V491" s="452"/>
      <c r="W491" s="452"/>
      <c r="X491" s="452"/>
      <c r="Y491" s="452"/>
      <c r="Z491" s="452"/>
      <c r="AA491" s="452"/>
      <c r="AB491" s="452"/>
      <c r="AC491" s="452"/>
      <c r="AD491" s="452"/>
      <c r="AE491" s="5"/>
      <c r="AF491" s="17"/>
    </row>
    <row r="492" spans="1:32" s="27" customFormat="1" ht="30" customHeight="1">
      <c r="A492" s="13" t="s">
        <v>93</v>
      </c>
      <c r="B492" s="654">
        <f>IF(D492="","",SUBTOTAL(3,$D$7:D492))</f>
        <v>119</v>
      </c>
      <c r="C492" s="654" t="str">
        <f>A492&amp;"."&amp;B492</f>
        <v>N14.119</v>
      </c>
      <c r="D492" s="15" t="s">
        <v>440</v>
      </c>
      <c r="E492" s="657" t="s">
        <v>254</v>
      </c>
      <c r="F492" s="675" t="s">
        <v>3</v>
      </c>
      <c r="G492" s="15" t="s">
        <v>220</v>
      </c>
      <c r="H492" s="455">
        <f t="shared" si="23"/>
        <v>53960</v>
      </c>
      <c r="I492" s="455"/>
      <c r="J492" s="453"/>
      <c r="K492" s="455"/>
      <c r="L492" s="452"/>
      <c r="M492" s="452"/>
      <c r="N492" s="452">
        <v>6000</v>
      </c>
      <c r="O492" s="452">
        <v>2400</v>
      </c>
      <c r="P492" s="452">
        <v>1200</v>
      </c>
      <c r="Q492" s="452">
        <v>36000</v>
      </c>
      <c r="R492" s="452"/>
      <c r="S492" s="452"/>
      <c r="T492" s="452"/>
      <c r="U492" s="452">
        <v>60</v>
      </c>
      <c r="V492" s="452"/>
      <c r="W492" s="452"/>
      <c r="X492" s="452"/>
      <c r="Y492" s="452"/>
      <c r="Z492" s="452"/>
      <c r="AA492" s="452"/>
      <c r="AB492" s="452">
        <v>3200</v>
      </c>
      <c r="AC492" s="452">
        <v>5100</v>
      </c>
      <c r="AD492" s="452"/>
      <c r="AE492" s="5"/>
      <c r="AF492" s="660" t="s">
        <v>253</v>
      </c>
    </row>
    <row r="493" spans="1:32" s="27" customFormat="1" ht="30" customHeight="1">
      <c r="A493" s="13"/>
      <c r="B493" s="655"/>
      <c r="C493" s="655"/>
      <c r="D493" s="15"/>
      <c r="E493" s="658"/>
      <c r="F493" s="676"/>
      <c r="G493" s="465" t="s">
        <v>221</v>
      </c>
      <c r="H493" s="466">
        <f t="shared" si="23"/>
        <v>47800</v>
      </c>
      <c r="I493" s="455"/>
      <c r="J493" s="453"/>
      <c r="K493" s="453"/>
      <c r="L493" s="453"/>
      <c r="M493" s="453"/>
      <c r="N493" s="453">
        <v>10000</v>
      </c>
      <c r="O493" s="453">
        <v>1600</v>
      </c>
      <c r="P493" s="453">
        <v>300</v>
      </c>
      <c r="Q493" s="453">
        <v>29000</v>
      </c>
      <c r="R493" s="453"/>
      <c r="S493" s="453"/>
      <c r="T493" s="453"/>
      <c r="U493" s="453"/>
      <c r="V493" s="453"/>
      <c r="W493" s="453"/>
      <c r="X493" s="453"/>
      <c r="Y493" s="453"/>
      <c r="Z493" s="452"/>
      <c r="AA493" s="453"/>
      <c r="AB493" s="453">
        <v>2800</v>
      </c>
      <c r="AC493" s="453">
        <v>4100</v>
      </c>
      <c r="AD493" s="453"/>
      <c r="AE493" s="5"/>
      <c r="AF493" s="661"/>
    </row>
    <row r="494" spans="1:32" s="27" customFormat="1" ht="30" customHeight="1">
      <c r="A494" s="13"/>
      <c r="B494" s="655"/>
      <c r="C494" s="655"/>
      <c r="D494" s="15"/>
      <c r="E494" s="658"/>
      <c r="F494" s="676"/>
      <c r="G494" s="469" t="s">
        <v>1841</v>
      </c>
      <c r="H494" s="471">
        <v>94270</v>
      </c>
      <c r="I494" s="470"/>
      <c r="J494" s="475"/>
      <c r="K494" s="475"/>
      <c r="L494" s="475"/>
      <c r="M494" s="475"/>
      <c r="N494" s="475">
        <v>30000</v>
      </c>
      <c r="O494" s="475">
        <v>3600</v>
      </c>
      <c r="P494" s="475">
        <v>2250</v>
      </c>
      <c r="Q494" s="475">
        <v>44850</v>
      </c>
      <c r="R494" s="475"/>
      <c r="S494" s="475"/>
      <c r="T494" s="475"/>
      <c r="U494" s="475">
        <v>100</v>
      </c>
      <c r="V494" s="475"/>
      <c r="W494" s="475"/>
      <c r="X494" s="475"/>
      <c r="Y494" s="475"/>
      <c r="Z494" s="476"/>
      <c r="AA494" s="475"/>
      <c r="AB494" s="475">
        <v>6000</v>
      </c>
      <c r="AC494" s="475">
        <v>7470</v>
      </c>
      <c r="AD494" s="475"/>
      <c r="AE494" s="477"/>
      <c r="AF494" s="661"/>
    </row>
    <row r="495" spans="1:32" s="27" customFormat="1" ht="30" customHeight="1">
      <c r="A495" s="13"/>
      <c r="B495" s="656"/>
      <c r="C495" s="656"/>
      <c r="D495" s="15"/>
      <c r="E495" s="659"/>
      <c r="F495" s="677"/>
      <c r="G495" s="487" t="s">
        <v>235</v>
      </c>
      <c r="H495" s="488">
        <f t="shared" si="23"/>
        <v>53210</v>
      </c>
      <c r="I495" s="488"/>
      <c r="J495" s="489"/>
      <c r="K495" s="488"/>
      <c r="L495" s="490"/>
      <c r="M495" s="490"/>
      <c r="N495" s="490">
        <v>6000</v>
      </c>
      <c r="O495" s="490">
        <f>O493*1.5</f>
        <v>2400</v>
      </c>
      <c r="P495" s="490">
        <f t="shared" ref="P495" si="24">P493*1.5</f>
        <v>450</v>
      </c>
      <c r="Q495" s="490">
        <v>36000</v>
      </c>
      <c r="R495" s="490"/>
      <c r="S495" s="490"/>
      <c r="T495" s="490"/>
      <c r="U495" s="490">
        <v>60</v>
      </c>
      <c r="V495" s="490"/>
      <c r="W495" s="490"/>
      <c r="X495" s="490"/>
      <c r="Y495" s="490"/>
      <c r="Z495" s="490"/>
      <c r="AA495" s="490"/>
      <c r="AB495" s="490">
        <v>3200</v>
      </c>
      <c r="AC495" s="490">
        <v>5100</v>
      </c>
      <c r="AD495" s="490"/>
      <c r="AE495" s="323"/>
      <c r="AF495" s="662"/>
    </row>
    <row r="496" spans="1:32" s="27" customFormat="1" ht="30" customHeight="1">
      <c r="A496" s="13" t="s">
        <v>93</v>
      </c>
      <c r="B496" s="654">
        <f>IF(D496="","",SUBTOTAL(3,$D$7:D496))</f>
        <v>120</v>
      </c>
      <c r="C496" s="654" t="str">
        <f>A496&amp;"."&amp;B496</f>
        <v>N14.120</v>
      </c>
      <c r="D496" s="15" t="s">
        <v>441</v>
      </c>
      <c r="E496" s="657" t="s">
        <v>95</v>
      </c>
      <c r="F496" s="675" t="s">
        <v>3</v>
      </c>
      <c r="G496" s="15" t="s">
        <v>220</v>
      </c>
      <c r="H496" s="455">
        <f t="shared" si="23"/>
        <v>120812</v>
      </c>
      <c r="I496" s="455"/>
      <c r="J496" s="453">
        <v>5280</v>
      </c>
      <c r="K496" s="455">
        <v>4800</v>
      </c>
      <c r="L496" s="452">
        <v>7200</v>
      </c>
      <c r="M496" s="452">
        <v>3600</v>
      </c>
      <c r="N496" s="452">
        <v>6240</v>
      </c>
      <c r="O496" s="452">
        <v>16800</v>
      </c>
      <c r="P496" s="452">
        <v>9600</v>
      </c>
      <c r="Q496" s="452">
        <v>5400</v>
      </c>
      <c r="R496" s="452">
        <v>10200</v>
      </c>
      <c r="S496" s="452"/>
      <c r="T496" s="452">
        <v>7920</v>
      </c>
      <c r="U496" s="452">
        <v>6000</v>
      </c>
      <c r="V496" s="452">
        <v>3000</v>
      </c>
      <c r="W496" s="457">
        <v>4800</v>
      </c>
      <c r="X496" s="452">
        <v>6600</v>
      </c>
      <c r="Y496" s="452">
        <v>6804</v>
      </c>
      <c r="Z496" s="452">
        <v>1056</v>
      </c>
      <c r="AA496" s="452">
        <v>4800</v>
      </c>
      <c r="AB496" s="452"/>
      <c r="AC496" s="452">
        <v>3368</v>
      </c>
      <c r="AD496" s="452">
        <v>7344</v>
      </c>
      <c r="AE496" s="5"/>
      <c r="AF496" s="660" t="s">
        <v>1931</v>
      </c>
    </row>
    <row r="497" spans="1:32" s="27" customFormat="1" ht="30" customHeight="1">
      <c r="A497" s="13"/>
      <c r="B497" s="655"/>
      <c r="C497" s="655"/>
      <c r="D497" s="15"/>
      <c r="E497" s="658"/>
      <c r="F497" s="676"/>
      <c r="G497" s="465" t="s">
        <v>221</v>
      </c>
      <c r="H497" s="466">
        <f t="shared" si="23"/>
        <v>105132</v>
      </c>
      <c r="I497" s="455"/>
      <c r="J497" s="453">
        <v>4450</v>
      </c>
      <c r="K497" s="453">
        <v>2500</v>
      </c>
      <c r="L497" s="453">
        <v>7000</v>
      </c>
      <c r="M497" s="453">
        <v>3150</v>
      </c>
      <c r="N497" s="453">
        <v>6782</v>
      </c>
      <c r="O497" s="453">
        <v>12250</v>
      </c>
      <c r="P497" s="453">
        <v>8850</v>
      </c>
      <c r="Q497" s="453">
        <v>5200</v>
      </c>
      <c r="R497" s="453">
        <v>9350</v>
      </c>
      <c r="S497" s="453">
        <v>1410</v>
      </c>
      <c r="T497" s="453">
        <v>8004</v>
      </c>
      <c r="U497" s="453">
        <v>6000</v>
      </c>
      <c r="V497" s="453">
        <v>1650</v>
      </c>
      <c r="W497" s="453">
        <v>3564</v>
      </c>
      <c r="X497" s="453">
        <v>5700</v>
      </c>
      <c r="Y497" s="453">
        <v>6534</v>
      </c>
      <c r="Z497" s="452">
        <v>300</v>
      </c>
      <c r="AA497" s="453">
        <v>2632</v>
      </c>
      <c r="AB497" s="453"/>
      <c r="AC497" s="453">
        <v>2352</v>
      </c>
      <c r="AD497" s="453">
        <v>7454</v>
      </c>
      <c r="AE497" s="5"/>
      <c r="AF497" s="661"/>
    </row>
    <row r="498" spans="1:32" s="27" customFormat="1" ht="30" customHeight="1">
      <c r="A498" s="13"/>
      <c r="B498" s="655"/>
      <c r="C498" s="655"/>
      <c r="D498" s="15"/>
      <c r="E498" s="658"/>
      <c r="F498" s="676"/>
      <c r="G498" s="469" t="s">
        <v>1841</v>
      </c>
      <c r="H498" s="471">
        <v>119384</v>
      </c>
      <c r="I498" s="470"/>
      <c r="J498" s="475">
        <v>5280</v>
      </c>
      <c r="K498" s="475">
        <v>3000</v>
      </c>
      <c r="L498" s="475">
        <v>7200</v>
      </c>
      <c r="M498" s="475">
        <v>3600</v>
      </c>
      <c r="N498" s="475">
        <v>6000</v>
      </c>
      <c r="O498" s="475">
        <v>15000</v>
      </c>
      <c r="P498" s="475">
        <v>9600</v>
      </c>
      <c r="Q498" s="475">
        <v>5400</v>
      </c>
      <c r="R498" s="475">
        <v>10800</v>
      </c>
      <c r="S498" s="475"/>
      <c r="T498" s="475">
        <v>7952</v>
      </c>
      <c r="U498" s="475">
        <v>6000</v>
      </c>
      <c r="V498" s="475">
        <v>3600</v>
      </c>
      <c r="W498" s="475">
        <v>4800</v>
      </c>
      <c r="X498" s="475">
        <v>6600</v>
      </c>
      <c r="Y498" s="475">
        <v>7128</v>
      </c>
      <c r="Z498" s="476">
        <v>1056</v>
      </c>
      <c r="AA498" s="475">
        <v>3960</v>
      </c>
      <c r="AB498" s="475"/>
      <c r="AC498" s="475">
        <v>4224</v>
      </c>
      <c r="AD498" s="475">
        <v>8184</v>
      </c>
      <c r="AE498" s="477"/>
      <c r="AF498" s="661"/>
    </row>
    <row r="499" spans="1:32" s="27" customFormat="1" ht="30" customHeight="1">
      <c r="A499" s="13"/>
      <c r="B499" s="656"/>
      <c r="C499" s="656"/>
      <c r="D499" s="15"/>
      <c r="E499" s="659"/>
      <c r="F499" s="677"/>
      <c r="G499" s="487" t="s">
        <v>235</v>
      </c>
      <c r="H499" s="488">
        <f t="shared" si="23"/>
        <v>120812</v>
      </c>
      <c r="I499" s="488"/>
      <c r="J499" s="489">
        <v>5280</v>
      </c>
      <c r="K499" s="488">
        <v>4800</v>
      </c>
      <c r="L499" s="490">
        <v>7200</v>
      </c>
      <c r="M499" s="490">
        <v>3600</v>
      </c>
      <c r="N499" s="490">
        <v>6240</v>
      </c>
      <c r="O499" s="490">
        <v>16800</v>
      </c>
      <c r="P499" s="490">
        <v>9600</v>
      </c>
      <c r="Q499" s="490">
        <v>5400</v>
      </c>
      <c r="R499" s="490">
        <v>10200</v>
      </c>
      <c r="S499" s="490"/>
      <c r="T499" s="490">
        <v>7920</v>
      </c>
      <c r="U499" s="490">
        <v>6000</v>
      </c>
      <c r="V499" s="490">
        <v>3000</v>
      </c>
      <c r="W499" s="496">
        <v>4800</v>
      </c>
      <c r="X499" s="490">
        <v>6600</v>
      </c>
      <c r="Y499" s="490">
        <v>6804</v>
      </c>
      <c r="Z499" s="490">
        <v>1056</v>
      </c>
      <c r="AA499" s="490">
        <v>4800</v>
      </c>
      <c r="AB499" s="490"/>
      <c r="AC499" s="490">
        <v>3368</v>
      </c>
      <c r="AD499" s="490">
        <v>7344</v>
      </c>
      <c r="AE499" s="323"/>
      <c r="AF499" s="662"/>
    </row>
    <row r="500" spans="1:32" s="27" customFormat="1" ht="30" customHeight="1">
      <c r="A500" s="5"/>
      <c r="B500" s="13" t="s">
        <v>96</v>
      </c>
      <c r="C500" s="24" t="s">
        <v>97</v>
      </c>
      <c r="D500" s="24"/>
      <c r="E500" s="352"/>
      <c r="F500" s="22"/>
      <c r="G500" s="22"/>
      <c r="H500" s="455"/>
      <c r="I500" s="455"/>
      <c r="J500" s="453"/>
      <c r="K500" s="455"/>
      <c r="L500" s="452"/>
      <c r="M500" s="452"/>
      <c r="N500" s="452"/>
      <c r="O500" s="452"/>
      <c r="P500" s="452"/>
      <c r="Q500" s="452"/>
      <c r="R500" s="452"/>
      <c r="S500" s="452"/>
      <c r="T500" s="452"/>
      <c r="U500" s="452"/>
      <c r="V500" s="452"/>
      <c r="W500" s="452"/>
      <c r="X500" s="452"/>
      <c r="Y500" s="452"/>
      <c r="Z500" s="452"/>
      <c r="AA500" s="452"/>
      <c r="AB500" s="452"/>
      <c r="AC500" s="452"/>
      <c r="AD500" s="452"/>
      <c r="AE500" s="5"/>
      <c r="AF500" s="17"/>
    </row>
    <row r="501" spans="1:32" s="27" customFormat="1" ht="30" customHeight="1">
      <c r="A501" s="15" t="s">
        <v>96</v>
      </c>
      <c r="B501" s="654">
        <f>IF(D501="","",SUBTOTAL(3,$D$7:D501))</f>
        <v>121</v>
      </c>
      <c r="C501" s="654" t="str">
        <f>A501&amp;"."&amp;B501</f>
        <v>N15.121</v>
      </c>
      <c r="D501" s="15" t="s">
        <v>443</v>
      </c>
      <c r="E501" s="657" t="s">
        <v>98</v>
      </c>
      <c r="F501" s="675" t="s">
        <v>3</v>
      </c>
      <c r="G501" s="15" t="s">
        <v>220</v>
      </c>
      <c r="H501" s="455">
        <f t="shared" si="23"/>
        <v>204</v>
      </c>
      <c r="I501" s="455"/>
      <c r="J501" s="453"/>
      <c r="K501" s="455">
        <v>180</v>
      </c>
      <c r="L501" s="452"/>
      <c r="M501" s="452"/>
      <c r="N501" s="452"/>
      <c r="O501" s="452">
        <v>24</v>
      </c>
      <c r="P501" s="452"/>
      <c r="Q501" s="452"/>
      <c r="R501" s="452"/>
      <c r="S501" s="452"/>
      <c r="T501" s="452"/>
      <c r="U501" s="452"/>
      <c r="V501" s="452"/>
      <c r="W501" s="452"/>
      <c r="X501" s="452"/>
      <c r="Y501" s="452"/>
      <c r="Z501" s="452"/>
      <c r="AA501" s="452"/>
      <c r="AB501" s="452"/>
      <c r="AC501" s="452"/>
      <c r="AD501" s="452"/>
      <c r="AE501" s="5"/>
      <c r="AF501" s="660" t="s">
        <v>1932</v>
      </c>
    </row>
    <row r="502" spans="1:32" s="27" customFormat="1" ht="30" customHeight="1">
      <c r="A502" s="15"/>
      <c r="B502" s="655"/>
      <c r="C502" s="655"/>
      <c r="D502" s="15"/>
      <c r="E502" s="658"/>
      <c r="F502" s="676"/>
      <c r="G502" s="465" t="s">
        <v>221</v>
      </c>
      <c r="H502" s="466">
        <f t="shared" si="23"/>
        <v>59</v>
      </c>
      <c r="I502" s="455"/>
      <c r="J502" s="453"/>
      <c r="K502" s="453">
        <v>36</v>
      </c>
      <c r="L502" s="453"/>
      <c r="M502" s="453"/>
      <c r="N502" s="453"/>
      <c r="O502" s="453">
        <v>23</v>
      </c>
      <c r="P502" s="453"/>
      <c r="Q502" s="453"/>
      <c r="R502" s="453"/>
      <c r="S502" s="453"/>
      <c r="T502" s="453"/>
      <c r="U502" s="453"/>
      <c r="V502" s="453"/>
      <c r="W502" s="453"/>
      <c r="X502" s="453"/>
      <c r="Y502" s="453"/>
      <c r="Z502" s="452"/>
      <c r="AA502" s="453"/>
      <c r="AB502" s="453"/>
      <c r="AC502" s="453"/>
      <c r="AD502" s="453"/>
      <c r="AE502" s="5"/>
      <c r="AF502" s="661"/>
    </row>
    <row r="503" spans="1:32" s="27" customFormat="1" ht="30" customHeight="1">
      <c r="A503" s="15"/>
      <c r="B503" s="655"/>
      <c r="C503" s="655"/>
      <c r="D503" s="15"/>
      <c r="E503" s="658"/>
      <c r="F503" s="676"/>
      <c r="G503" s="469" t="s">
        <v>1841</v>
      </c>
      <c r="H503" s="470" t="s">
        <v>1843</v>
      </c>
      <c r="I503" s="470"/>
      <c r="J503" s="475"/>
      <c r="K503" s="475"/>
      <c r="L503" s="475"/>
      <c r="M503" s="475"/>
      <c r="N503" s="475"/>
      <c r="O503" s="475"/>
      <c r="P503" s="475"/>
      <c r="Q503" s="475"/>
      <c r="R503" s="475"/>
      <c r="S503" s="475"/>
      <c r="T503" s="475"/>
      <c r="U503" s="475"/>
      <c r="V503" s="475"/>
      <c r="W503" s="475"/>
      <c r="X503" s="475"/>
      <c r="Y503" s="475"/>
      <c r="Z503" s="476"/>
      <c r="AA503" s="475"/>
      <c r="AB503" s="475"/>
      <c r="AC503" s="475"/>
      <c r="AD503" s="475"/>
      <c r="AE503" s="477"/>
      <c r="AF503" s="661"/>
    </row>
    <row r="504" spans="1:32" s="27" customFormat="1" ht="30" customHeight="1">
      <c r="A504" s="15"/>
      <c r="B504" s="656"/>
      <c r="C504" s="656"/>
      <c r="D504" s="15"/>
      <c r="E504" s="659"/>
      <c r="F504" s="677"/>
      <c r="G504" s="487" t="s">
        <v>235</v>
      </c>
      <c r="H504" s="488">
        <f t="shared" si="23"/>
        <v>94</v>
      </c>
      <c r="I504" s="488"/>
      <c r="J504" s="489"/>
      <c r="K504" s="488">
        <v>70</v>
      </c>
      <c r="L504" s="490"/>
      <c r="M504" s="490"/>
      <c r="N504" s="490"/>
      <c r="O504" s="488">
        <v>24</v>
      </c>
      <c r="P504" s="490"/>
      <c r="Q504" s="490"/>
      <c r="R504" s="490"/>
      <c r="S504" s="490"/>
      <c r="T504" s="490"/>
      <c r="U504" s="490"/>
      <c r="V504" s="490"/>
      <c r="W504" s="490"/>
      <c r="X504" s="490"/>
      <c r="Y504" s="490"/>
      <c r="Z504" s="490"/>
      <c r="AA504" s="490"/>
      <c r="AB504" s="490"/>
      <c r="AC504" s="490"/>
      <c r="AD504" s="490"/>
      <c r="AE504" s="323"/>
      <c r="AF504" s="662"/>
    </row>
    <row r="505" spans="1:32" s="46" customFormat="1" ht="30" customHeight="1">
      <c r="A505" s="44" t="s">
        <v>96</v>
      </c>
      <c r="B505" s="663">
        <f>IF(D505="","",SUBTOTAL(3,$D$7:D505))</f>
        <v>122</v>
      </c>
      <c r="C505" s="663" t="str">
        <f>A505&amp;"."&amp;B505</f>
        <v>N15.122</v>
      </c>
      <c r="D505" s="44" t="s">
        <v>444</v>
      </c>
      <c r="E505" s="666" t="s">
        <v>1830</v>
      </c>
      <c r="F505" s="678" t="s">
        <v>5</v>
      </c>
      <c r="G505" s="44" t="s">
        <v>220</v>
      </c>
      <c r="H505" s="460">
        <f t="shared" si="23"/>
        <v>6</v>
      </c>
      <c r="I505" s="460"/>
      <c r="J505" s="451"/>
      <c r="K505" s="460">
        <v>2</v>
      </c>
      <c r="L505" s="456"/>
      <c r="M505" s="456"/>
      <c r="N505" s="456"/>
      <c r="O505" s="456">
        <v>4</v>
      </c>
      <c r="P505" s="456"/>
      <c r="Q505" s="456"/>
      <c r="R505" s="456"/>
      <c r="S505" s="456"/>
      <c r="T505" s="456"/>
      <c r="U505" s="456"/>
      <c r="V505" s="456"/>
      <c r="W505" s="456"/>
      <c r="X505" s="456"/>
      <c r="Y505" s="456"/>
      <c r="Z505" s="456"/>
      <c r="AA505" s="456"/>
      <c r="AB505" s="456"/>
      <c r="AC505" s="456"/>
      <c r="AD505" s="456"/>
      <c r="AE505" s="45"/>
      <c r="AF505" s="669" t="s">
        <v>1933</v>
      </c>
    </row>
    <row r="506" spans="1:32" s="46" customFormat="1" ht="30" customHeight="1">
      <c r="A506" s="44"/>
      <c r="B506" s="664"/>
      <c r="C506" s="664"/>
      <c r="D506" s="44"/>
      <c r="E506" s="667"/>
      <c r="F506" s="679"/>
      <c r="G506" s="467" t="s">
        <v>221</v>
      </c>
      <c r="H506" s="468">
        <f t="shared" si="23"/>
        <v>3</v>
      </c>
      <c r="I506" s="460"/>
      <c r="J506" s="451"/>
      <c r="K506" s="451"/>
      <c r="L506" s="451"/>
      <c r="M506" s="451"/>
      <c r="N506" s="451"/>
      <c r="O506" s="451">
        <v>3</v>
      </c>
      <c r="P506" s="451"/>
      <c r="Q506" s="451"/>
      <c r="R506" s="451"/>
      <c r="S506" s="451"/>
      <c r="T506" s="451"/>
      <c r="U506" s="451"/>
      <c r="V506" s="451"/>
      <c r="W506" s="451"/>
      <c r="X506" s="451"/>
      <c r="Y506" s="451"/>
      <c r="Z506" s="456"/>
      <c r="AA506" s="451"/>
      <c r="AB506" s="451"/>
      <c r="AC506" s="451"/>
      <c r="AD506" s="451"/>
      <c r="AE506" s="45"/>
      <c r="AF506" s="670"/>
    </row>
    <row r="507" spans="1:32" s="46" customFormat="1" ht="30" customHeight="1">
      <c r="A507" s="44"/>
      <c r="B507" s="664"/>
      <c r="C507" s="664"/>
      <c r="D507" s="44"/>
      <c r="E507" s="667"/>
      <c r="F507" s="679"/>
      <c r="G507" s="472" t="s">
        <v>1841</v>
      </c>
      <c r="H507" s="473">
        <v>4</v>
      </c>
      <c r="I507" s="474"/>
      <c r="J507" s="478"/>
      <c r="K507" s="478"/>
      <c r="L507" s="478"/>
      <c r="M507" s="478"/>
      <c r="N507" s="478"/>
      <c r="O507" s="478">
        <v>4</v>
      </c>
      <c r="P507" s="478"/>
      <c r="Q507" s="478"/>
      <c r="R507" s="478"/>
      <c r="S507" s="478"/>
      <c r="T507" s="478"/>
      <c r="U507" s="478"/>
      <c r="V507" s="478"/>
      <c r="W507" s="478"/>
      <c r="X507" s="478"/>
      <c r="Y507" s="478"/>
      <c r="Z507" s="479"/>
      <c r="AA507" s="478"/>
      <c r="AB507" s="478"/>
      <c r="AC507" s="478"/>
      <c r="AD507" s="478"/>
      <c r="AE507" s="480"/>
      <c r="AF507" s="670"/>
    </row>
    <row r="508" spans="1:32" s="46" customFormat="1" ht="30" customHeight="1">
      <c r="A508" s="44"/>
      <c r="B508" s="665"/>
      <c r="C508" s="665"/>
      <c r="D508" s="44"/>
      <c r="E508" s="668"/>
      <c r="F508" s="680"/>
      <c r="G508" s="492" t="s">
        <v>235</v>
      </c>
      <c r="H508" s="493">
        <f t="shared" si="23"/>
        <v>6</v>
      </c>
      <c r="I508" s="493"/>
      <c r="J508" s="494"/>
      <c r="K508" s="493">
        <v>2</v>
      </c>
      <c r="L508" s="495"/>
      <c r="M508" s="495"/>
      <c r="N508" s="495"/>
      <c r="O508" s="495">
        <v>4</v>
      </c>
      <c r="P508" s="495"/>
      <c r="Q508" s="495"/>
      <c r="R508" s="495"/>
      <c r="S508" s="495"/>
      <c r="T508" s="495"/>
      <c r="U508" s="495"/>
      <c r="V508" s="495"/>
      <c r="W508" s="495"/>
      <c r="X508" s="495"/>
      <c r="Y508" s="495"/>
      <c r="Z508" s="495"/>
      <c r="AA508" s="495"/>
      <c r="AB508" s="495"/>
      <c r="AC508" s="495"/>
      <c r="AD508" s="495"/>
      <c r="AE508" s="322"/>
      <c r="AF508" s="671"/>
    </row>
    <row r="509" spans="1:32" s="27" customFormat="1" ht="30" customHeight="1">
      <c r="A509" s="15" t="s">
        <v>96</v>
      </c>
      <c r="B509" s="654">
        <f>IF(D509="","",SUBTOTAL(3,$D$7:D509))</f>
        <v>123</v>
      </c>
      <c r="C509" s="654" t="str">
        <f>A509&amp;"."&amp;B509</f>
        <v>N15.123</v>
      </c>
      <c r="D509" s="15" t="s">
        <v>445</v>
      </c>
      <c r="E509" s="657" t="s">
        <v>275</v>
      </c>
      <c r="F509" s="675" t="s">
        <v>5</v>
      </c>
      <c r="G509" s="15" t="s">
        <v>220</v>
      </c>
      <c r="H509" s="455">
        <f t="shared" si="23"/>
        <v>3</v>
      </c>
      <c r="I509" s="455"/>
      <c r="J509" s="453"/>
      <c r="K509" s="455">
        <v>1</v>
      </c>
      <c r="L509" s="452"/>
      <c r="M509" s="452"/>
      <c r="N509" s="452"/>
      <c r="O509" s="452">
        <v>2</v>
      </c>
      <c r="P509" s="452"/>
      <c r="Q509" s="452"/>
      <c r="R509" s="452"/>
      <c r="S509" s="452"/>
      <c r="T509" s="452"/>
      <c r="U509" s="452"/>
      <c r="V509" s="452"/>
      <c r="W509" s="452"/>
      <c r="X509" s="452"/>
      <c r="Y509" s="452"/>
      <c r="Z509" s="452"/>
      <c r="AA509" s="452"/>
      <c r="AB509" s="452"/>
      <c r="AC509" s="452"/>
      <c r="AD509" s="452"/>
      <c r="AE509" s="5"/>
      <c r="AF509" s="669" t="s">
        <v>1933</v>
      </c>
    </row>
    <row r="510" spans="1:32" s="27" customFormat="1" ht="30" customHeight="1">
      <c r="A510" s="15"/>
      <c r="B510" s="655"/>
      <c r="C510" s="655"/>
      <c r="D510" s="15"/>
      <c r="E510" s="658"/>
      <c r="F510" s="676"/>
      <c r="G510" s="465" t="s">
        <v>221</v>
      </c>
      <c r="H510" s="466">
        <f t="shared" si="23"/>
        <v>1</v>
      </c>
      <c r="I510" s="455"/>
      <c r="J510" s="453"/>
      <c r="K510" s="453"/>
      <c r="L510" s="453"/>
      <c r="M510" s="453"/>
      <c r="N510" s="453"/>
      <c r="O510" s="453">
        <v>1</v>
      </c>
      <c r="P510" s="453"/>
      <c r="Q510" s="453"/>
      <c r="R510" s="453"/>
      <c r="S510" s="453"/>
      <c r="T510" s="453"/>
      <c r="U510" s="453"/>
      <c r="V510" s="453"/>
      <c r="W510" s="453"/>
      <c r="X510" s="453"/>
      <c r="Y510" s="453"/>
      <c r="Z510" s="452"/>
      <c r="AA510" s="453"/>
      <c r="AB510" s="453"/>
      <c r="AC510" s="453"/>
      <c r="AD510" s="453"/>
      <c r="AE510" s="5"/>
      <c r="AF510" s="670"/>
    </row>
    <row r="511" spans="1:32" s="27" customFormat="1" ht="30" customHeight="1">
      <c r="A511" s="15"/>
      <c r="B511" s="655"/>
      <c r="C511" s="655"/>
      <c r="D511" s="15"/>
      <c r="E511" s="658"/>
      <c r="F511" s="676"/>
      <c r="G511" s="469" t="s">
        <v>1841</v>
      </c>
      <c r="H511" s="471">
        <v>2</v>
      </c>
      <c r="I511" s="470"/>
      <c r="J511" s="475"/>
      <c r="K511" s="475"/>
      <c r="L511" s="475"/>
      <c r="M511" s="475"/>
      <c r="N511" s="475"/>
      <c r="O511" s="475">
        <v>2</v>
      </c>
      <c r="P511" s="475"/>
      <c r="Q511" s="475"/>
      <c r="R511" s="475"/>
      <c r="S511" s="475"/>
      <c r="T511" s="475"/>
      <c r="U511" s="475"/>
      <c r="V511" s="475"/>
      <c r="W511" s="475"/>
      <c r="X511" s="475"/>
      <c r="Y511" s="475"/>
      <c r="Z511" s="476"/>
      <c r="AA511" s="475"/>
      <c r="AB511" s="475"/>
      <c r="AC511" s="475"/>
      <c r="AD511" s="475"/>
      <c r="AE511" s="477"/>
      <c r="AF511" s="670"/>
    </row>
    <row r="512" spans="1:32" s="27" customFormat="1" ht="30" customHeight="1">
      <c r="A512" s="15"/>
      <c r="B512" s="656"/>
      <c r="C512" s="656"/>
      <c r="D512" s="15"/>
      <c r="E512" s="659"/>
      <c r="F512" s="677"/>
      <c r="G512" s="487" t="s">
        <v>235</v>
      </c>
      <c r="H512" s="488">
        <f t="shared" si="23"/>
        <v>3</v>
      </c>
      <c r="I512" s="488"/>
      <c r="J512" s="489"/>
      <c r="K512" s="488">
        <v>1</v>
      </c>
      <c r="L512" s="490"/>
      <c r="M512" s="490"/>
      <c r="N512" s="490"/>
      <c r="O512" s="490">
        <v>2</v>
      </c>
      <c r="P512" s="490"/>
      <c r="Q512" s="490"/>
      <c r="R512" s="490"/>
      <c r="S512" s="490"/>
      <c r="T512" s="490"/>
      <c r="U512" s="490"/>
      <c r="V512" s="490"/>
      <c r="W512" s="490"/>
      <c r="X512" s="490"/>
      <c r="Y512" s="490"/>
      <c r="Z512" s="490"/>
      <c r="AA512" s="490"/>
      <c r="AB512" s="490"/>
      <c r="AC512" s="490"/>
      <c r="AD512" s="490"/>
      <c r="AE512" s="323"/>
      <c r="AF512" s="671"/>
    </row>
    <row r="513" spans="1:32" s="27" customFormat="1" ht="30" customHeight="1">
      <c r="A513" s="15" t="s">
        <v>96</v>
      </c>
      <c r="B513" s="654">
        <f>IF(D513="","",SUBTOTAL(3,$D$7:D513))</f>
        <v>124</v>
      </c>
      <c r="C513" s="654" t="str">
        <f>A513&amp;"."&amp;B513</f>
        <v>N15.124</v>
      </c>
      <c r="D513" s="15" t="s">
        <v>446</v>
      </c>
      <c r="E513" s="657" t="s">
        <v>255</v>
      </c>
      <c r="F513" s="675" t="s">
        <v>3</v>
      </c>
      <c r="G513" s="15" t="s">
        <v>220</v>
      </c>
      <c r="H513" s="455">
        <f t="shared" si="23"/>
        <v>60</v>
      </c>
      <c r="I513" s="455"/>
      <c r="J513" s="453"/>
      <c r="K513" s="455"/>
      <c r="L513" s="452"/>
      <c r="M513" s="452"/>
      <c r="N513" s="452"/>
      <c r="O513" s="452">
        <v>60</v>
      </c>
      <c r="P513" s="452"/>
      <c r="Q513" s="452"/>
      <c r="R513" s="452"/>
      <c r="S513" s="452"/>
      <c r="T513" s="452"/>
      <c r="U513" s="452"/>
      <c r="V513" s="452"/>
      <c r="W513" s="452"/>
      <c r="X513" s="452"/>
      <c r="Y513" s="452"/>
      <c r="Z513" s="452"/>
      <c r="AA513" s="452"/>
      <c r="AB513" s="452"/>
      <c r="AC513" s="452"/>
      <c r="AD513" s="452"/>
      <c r="AE513" s="5"/>
      <c r="AF513" s="660" t="s">
        <v>1934</v>
      </c>
    </row>
    <row r="514" spans="1:32" s="27" customFormat="1" ht="30" customHeight="1">
      <c r="A514" s="15"/>
      <c r="B514" s="655"/>
      <c r="C514" s="655"/>
      <c r="D514" s="15"/>
      <c r="E514" s="658"/>
      <c r="F514" s="676"/>
      <c r="G514" s="465" t="s">
        <v>221</v>
      </c>
      <c r="H514" s="466">
        <f t="shared" si="23"/>
        <v>1</v>
      </c>
      <c r="I514" s="455"/>
      <c r="J514" s="453"/>
      <c r="K514" s="453"/>
      <c r="L514" s="453"/>
      <c r="M514" s="453"/>
      <c r="N514" s="453"/>
      <c r="O514" s="453">
        <v>1</v>
      </c>
      <c r="P514" s="453"/>
      <c r="Q514" s="453"/>
      <c r="R514" s="453"/>
      <c r="S514" s="453"/>
      <c r="T514" s="453"/>
      <c r="U514" s="453"/>
      <c r="V514" s="453"/>
      <c r="W514" s="453"/>
      <c r="X514" s="453"/>
      <c r="Y514" s="453"/>
      <c r="Z514" s="452"/>
      <c r="AA514" s="453"/>
      <c r="AB514" s="453"/>
      <c r="AC514" s="453"/>
      <c r="AD514" s="453"/>
      <c r="AE514" s="5"/>
      <c r="AF514" s="661"/>
    </row>
    <row r="515" spans="1:32" s="27" customFormat="1" ht="30" customHeight="1">
      <c r="A515" s="15"/>
      <c r="B515" s="655"/>
      <c r="C515" s="655"/>
      <c r="D515" s="15"/>
      <c r="E515" s="658"/>
      <c r="F515" s="676"/>
      <c r="G515" s="469" t="s">
        <v>1841</v>
      </c>
      <c r="H515" s="471">
        <v>30</v>
      </c>
      <c r="I515" s="470"/>
      <c r="J515" s="475"/>
      <c r="K515" s="475"/>
      <c r="L515" s="475"/>
      <c r="M515" s="475"/>
      <c r="N515" s="475"/>
      <c r="O515" s="475">
        <v>30</v>
      </c>
      <c r="P515" s="475"/>
      <c r="Q515" s="475"/>
      <c r="R515" s="475"/>
      <c r="S515" s="475"/>
      <c r="T515" s="475"/>
      <c r="U515" s="475"/>
      <c r="V515" s="475"/>
      <c r="W515" s="475"/>
      <c r="X515" s="475"/>
      <c r="Y515" s="475"/>
      <c r="Z515" s="476"/>
      <c r="AA515" s="475"/>
      <c r="AB515" s="475"/>
      <c r="AC515" s="475"/>
      <c r="AD515" s="475"/>
      <c r="AE515" s="477"/>
      <c r="AF515" s="661"/>
    </row>
    <row r="516" spans="1:32" s="27" customFormat="1" ht="30" customHeight="1">
      <c r="A516" s="15"/>
      <c r="B516" s="656"/>
      <c r="C516" s="656"/>
      <c r="D516" s="15"/>
      <c r="E516" s="659"/>
      <c r="F516" s="677"/>
      <c r="G516" s="487" t="s">
        <v>235</v>
      </c>
      <c r="H516" s="488">
        <f t="shared" si="23"/>
        <v>60</v>
      </c>
      <c r="I516" s="488"/>
      <c r="J516" s="489"/>
      <c r="K516" s="488"/>
      <c r="L516" s="490"/>
      <c r="M516" s="490"/>
      <c r="N516" s="490"/>
      <c r="O516" s="490">
        <v>60</v>
      </c>
      <c r="P516" s="490"/>
      <c r="Q516" s="490"/>
      <c r="R516" s="490"/>
      <c r="S516" s="490"/>
      <c r="T516" s="490"/>
      <c r="U516" s="490"/>
      <c r="V516" s="490"/>
      <c r="W516" s="490"/>
      <c r="X516" s="490"/>
      <c r="Y516" s="490"/>
      <c r="Z516" s="490"/>
      <c r="AA516" s="490"/>
      <c r="AB516" s="490"/>
      <c r="AC516" s="490"/>
      <c r="AD516" s="490"/>
      <c r="AE516" s="323"/>
      <c r="AF516" s="662"/>
    </row>
    <row r="517" spans="1:32" s="46" customFormat="1" ht="30" customHeight="1">
      <c r="A517" s="44" t="s">
        <v>96</v>
      </c>
      <c r="B517" s="663">
        <f>IF(D517="","",SUBTOTAL(3,$D$7:D517))</f>
        <v>125</v>
      </c>
      <c r="C517" s="663" t="str">
        <f>A517&amp;"."&amp;B517</f>
        <v>N15.125</v>
      </c>
      <c r="D517" s="44" t="s">
        <v>447</v>
      </c>
      <c r="E517" s="666" t="s">
        <v>251</v>
      </c>
      <c r="F517" s="678" t="s">
        <v>3</v>
      </c>
      <c r="G517" s="44" t="s">
        <v>220</v>
      </c>
      <c r="H517" s="460">
        <f t="shared" si="23"/>
        <v>192</v>
      </c>
      <c r="I517" s="460"/>
      <c r="J517" s="451"/>
      <c r="K517" s="460">
        <v>180</v>
      </c>
      <c r="L517" s="456"/>
      <c r="M517" s="456"/>
      <c r="N517" s="456"/>
      <c r="O517" s="456">
        <v>12</v>
      </c>
      <c r="P517" s="456"/>
      <c r="Q517" s="456"/>
      <c r="R517" s="456"/>
      <c r="S517" s="456"/>
      <c r="T517" s="456"/>
      <c r="U517" s="456"/>
      <c r="V517" s="456"/>
      <c r="W517" s="456"/>
      <c r="X517" s="456"/>
      <c r="Y517" s="456"/>
      <c r="Z517" s="456"/>
      <c r="AA517" s="456"/>
      <c r="AB517" s="456"/>
      <c r="AC517" s="456"/>
      <c r="AD517" s="456"/>
      <c r="AE517" s="45"/>
      <c r="AF517" s="669" t="s">
        <v>1936</v>
      </c>
    </row>
    <row r="518" spans="1:32" s="46" customFormat="1" ht="30" customHeight="1">
      <c r="A518" s="44"/>
      <c r="B518" s="664"/>
      <c r="C518" s="664"/>
      <c r="D518" s="44"/>
      <c r="E518" s="667"/>
      <c r="F518" s="679"/>
      <c r="G518" s="467" t="s">
        <v>221</v>
      </c>
      <c r="H518" s="468">
        <f t="shared" ref="H518:H598" si="25">SUM(I518:AD518)</f>
        <v>39</v>
      </c>
      <c r="I518" s="460"/>
      <c r="J518" s="451"/>
      <c r="K518" s="451">
        <v>39</v>
      </c>
      <c r="L518" s="451"/>
      <c r="M518" s="451"/>
      <c r="N518" s="451"/>
      <c r="O518" s="451"/>
      <c r="P518" s="451"/>
      <c r="Q518" s="451"/>
      <c r="R518" s="451"/>
      <c r="S518" s="451"/>
      <c r="T518" s="451"/>
      <c r="U518" s="451"/>
      <c r="V518" s="451"/>
      <c r="W518" s="451"/>
      <c r="X518" s="451"/>
      <c r="Y518" s="451"/>
      <c r="Z518" s="456"/>
      <c r="AA518" s="451"/>
      <c r="AB518" s="451"/>
      <c r="AC518" s="451"/>
      <c r="AD518" s="451"/>
      <c r="AE518" s="45"/>
      <c r="AF518" s="670"/>
    </row>
    <row r="519" spans="1:32" s="46" customFormat="1" ht="30" customHeight="1">
      <c r="A519" s="44"/>
      <c r="B519" s="664"/>
      <c r="C519" s="664"/>
      <c r="D519" s="44"/>
      <c r="E519" s="667"/>
      <c r="F519" s="679"/>
      <c r="G519" s="472" t="s">
        <v>1841</v>
      </c>
      <c r="H519" s="473">
        <v>132</v>
      </c>
      <c r="I519" s="474"/>
      <c r="J519" s="478"/>
      <c r="K519" s="478">
        <v>120</v>
      </c>
      <c r="L519" s="478"/>
      <c r="M519" s="478"/>
      <c r="N519" s="478"/>
      <c r="O519" s="478">
        <v>12</v>
      </c>
      <c r="P519" s="478"/>
      <c r="Q519" s="478"/>
      <c r="R519" s="478"/>
      <c r="S519" s="478"/>
      <c r="T519" s="478"/>
      <c r="U519" s="478"/>
      <c r="V519" s="478"/>
      <c r="W519" s="478"/>
      <c r="X519" s="478"/>
      <c r="Y519" s="478"/>
      <c r="Z519" s="479"/>
      <c r="AA519" s="478"/>
      <c r="AB519" s="478"/>
      <c r="AC519" s="478"/>
      <c r="AD519" s="478"/>
      <c r="AE519" s="480"/>
      <c r="AF519" s="670"/>
    </row>
    <row r="520" spans="1:32" s="46" customFormat="1" ht="30" customHeight="1">
      <c r="A520" s="44"/>
      <c r="B520" s="665"/>
      <c r="C520" s="665"/>
      <c r="D520" s="44"/>
      <c r="E520" s="668"/>
      <c r="F520" s="680"/>
      <c r="G520" s="492" t="s">
        <v>235</v>
      </c>
      <c r="H520" s="493">
        <f t="shared" si="25"/>
        <v>112</v>
      </c>
      <c r="I520" s="493"/>
      <c r="J520" s="494"/>
      <c r="K520" s="493">
        <v>100</v>
      </c>
      <c r="L520" s="495"/>
      <c r="M520" s="495"/>
      <c r="N520" s="495"/>
      <c r="O520" s="495">
        <v>12</v>
      </c>
      <c r="P520" s="495"/>
      <c r="Q520" s="495"/>
      <c r="R520" s="495"/>
      <c r="S520" s="495"/>
      <c r="T520" s="495"/>
      <c r="U520" s="495"/>
      <c r="V520" s="495"/>
      <c r="W520" s="495"/>
      <c r="X520" s="495"/>
      <c r="Y520" s="495"/>
      <c r="Z520" s="495"/>
      <c r="AA520" s="495"/>
      <c r="AB520" s="495"/>
      <c r="AC520" s="495"/>
      <c r="AD520" s="495"/>
      <c r="AE520" s="322"/>
      <c r="AF520" s="671"/>
    </row>
    <row r="521" spans="1:32" s="27" customFormat="1" ht="30" customHeight="1">
      <c r="A521" s="15" t="s">
        <v>96</v>
      </c>
      <c r="B521" s="654">
        <f>IF(D521="","",SUBTOTAL(3,$D$7:D521))</f>
        <v>126</v>
      </c>
      <c r="C521" s="654" t="str">
        <f>A521&amp;"."&amp;B521</f>
        <v>N15.126</v>
      </c>
      <c r="D521" s="15" t="s">
        <v>448</v>
      </c>
      <c r="E521" s="657" t="s">
        <v>99</v>
      </c>
      <c r="F521" s="675" t="s">
        <v>3</v>
      </c>
      <c r="G521" s="15" t="s">
        <v>220</v>
      </c>
      <c r="H521" s="455">
        <f t="shared" si="25"/>
        <v>42</v>
      </c>
      <c r="I521" s="455"/>
      <c r="J521" s="453"/>
      <c r="K521" s="455">
        <v>6</v>
      </c>
      <c r="L521" s="452"/>
      <c r="M521" s="452"/>
      <c r="N521" s="452"/>
      <c r="O521" s="452">
        <v>24</v>
      </c>
      <c r="P521" s="452"/>
      <c r="Q521" s="452"/>
      <c r="R521" s="452"/>
      <c r="S521" s="452">
        <v>12</v>
      </c>
      <c r="T521" s="452"/>
      <c r="U521" s="452"/>
      <c r="V521" s="452"/>
      <c r="W521" s="452"/>
      <c r="X521" s="452"/>
      <c r="Y521" s="452"/>
      <c r="Z521" s="452"/>
      <c r="AA521" s="452"/>
      <c r="AB521" s="452"/>
      <c r="AC521" s="452"/>
      <c r="AD521" s="452"/>
      <c r="AE521" s="5"/>
      <c r="AF521" s="669" t="s">
        <v>1937</v>
      </c>
    </row>
    <row r="522" spans="1:32" s="27" customFormat="1" ht="30" customHeight="1">
      <c r="A522" s="15"/>
      <c r="B522" s="655"/>
      <c r="C522" s="655"/>
      <c r="D522" s="15"/>
      <c r="E522" s="658"/>
      <c r="F522" s="676"/>
      <c r="G522" s="465" t="s">
        <v>221</v>
      </c>
      <c r="H522" s="466">
        <f t="shared" si="25"/>
        <v>2</v>
      </c>
      <c r="I522" s="455"/>
      <c r="J522" s="453"/>
      <c r="K522" s="453"/>
      <c r="L522" s="453"/>
      <c r="M522" s="453"/>
      <c r="N522" s="453"/>
      <c r="O522" s="453"/>
      <c r="P522" s="453"/>
      <c r="Q522" s="453"/>
      <c r="R522" s="453"/>
      <c r="S522" s="453">
        <v>2</v>
      </c>
      <c r="T522" s="453"/>
      <c r="U522" s="453"/>
      <c r="V522" s="453"/>
      <c r="W522" s="453"/>
      <c r="X522" s="453"/>
      <c r="Y522" s="453"/>
      <c r="Z522" s="452"/>
      <c r="AA522" s="453"/>
      <c r="AB522" s="453"/>
      <c r="AC522" s="453"/>
      <c r="AD522" s="453"/>
      <c r="AE522" s="5"/>
      <c r="AF522" s="670"/>
    </row>
    <row r="523" spans="1:32" s="27" customFormat="1" ht="30" customHeight="1">
      <c r="A523" s="15"/>
      <c r="B523" s="655"/>
      <c r="C523" s="655"/>
      <c r="D523" s="15"/>
      <c r="E523" s="658"/>
      <c r="F523" s="676"/>
      <c r="G523" s="472" t="s">
        <v>1841</v>
      </c>
      <c r="H523" s="471">
        <v>46</v>
      </c>
      <c r="I523" s="470"/>
      <c r="J523" s="475"/>
      <c r="K523" s="475"/>
      <c r="L523" s="475"/>
      <c r="M523" s="475"/>
      <c r="N523" s="475"/>
      <c r="O523" s="475"/>
      <c r="P523" s="475"/>
      <c r="Q523" s="475"/>
      <c r="R523" s="475"/>
      <c r="S523" s="475"/>
      <c r="T523" s="475"/>
      <c r="U523" s="475"/>
      <c r="V523" s="475"/>
      <c r="W523" s="475"/>
      <c r="X523" s="475"/>
      <c r="Y523" s="475"/>
      <c r="Z523" s="476"/>
      <c r="AA523" s="475"/>
      <c r="AB523" s="475"/>
      <c r="AC523" s="475"/>
      <c r="AD523" s="475"/>
      <c r="AE523" s="477"/>
      <c r="AF523" s="670"/>
    </row>
    <row r="524" spans="1:32" s="27" customFormat="1" ht="30" customHeight="1">
      <c r="A524" s="15"/>
      <c r="B524" s="656"/>
      <c r="C524" s="656"/>
      <c r="D524" s="15"/>
      <c r="E524" s="659"/>
      <c r="F524" s="677"/>
      <c r="G524" s="487" t="s">
        <v>235</v>
      </c>
      <c r="H524" s="488">
        <f t="shared" si="25"/>
        <v>42</v>
      </c>
      <c r="I524" s="488"/>
      <c r="J524" s="489"/>
      <c r="K524" s="488">
        <v>6</v>
      </c>
      <c r="L524" s="490"/>
      <c r="M524" s="490"/>
      <c r="N524" s="490"/>
      <c r="O524" s="490">
        <v>24</v>
      </c>
      <c r="P524" s="490"/>
      <c r="Q524" s="490"/>
      <c r="R524" s="490"/>
      <c r="S524" s="490">
        <v>12</v>
      </c>
      <c r="T524" s="490"/>
      <c r="U524" s="490"/>
      <c r="V524" s="490"/>
      <c r="W524" s="490"/>
      <c r="X524" s="490"/>
      <c r="Y524" s="490"/>
      <c r="Z524" s="490"/>
      <c r="AA524" s="490"/>
      <c r="AB524" s="490"/>
      <c r="AC524" s="490"/>
      <c r="AD524" s="490"/>
      <c r="AE524" s="323"/>
      <c r="AF524" s="671"/>
    </row>
    <row r="525" spans="1:32" s="27" customFormat="1" ht="30" customHeight="1">
      <c r="A525" s="15" t="s">
        <v>96</v>
      </c>
      <c r="B525" s="654">
        <f>IF(D525="","",SUBTOTAL(3,$D$7:D525))</f>
        <v>127</v>
      </c>
      <c r="C525" s="654" t="str">
        <f>A525&amp;"."&amp;B525</f>
        <v>N15.127</v>
      </c>
      <c r="D525" s="15" t="s">
        <v>449</v>
      </c>
      <c r="E525" s="657" t="s">
        <v>215</v>
      </c>
      <c r="F525" s="675" t="s">
        <v>3</v>
      </c>
      <c r="G525" s="15" t="s">
        <v>220</v>
      </c>
      <c r="H525" s="455">
        <f t="shared" si="25"/>
        <v>132</v>
      </c>
      <c r="I525" s="455"/>
      <c r="J525" s="453"/>
      <c r="K525" s="455"/>
      <c r="L525" s="452"/>
      <c r="M525" s="452"/>
      <c r="N525" s="452"/>
      <c r="O525" s="452"/>
      <c r="P525" s="452"/>
      <c r="Q525" s="452"/>
      <c r="R525" s="452">
        <v>132</v>
      </c>
      <c r="S525" s="452"/>
      <c r="T525" s="452"/>
      <c r="U525" s="452"/>
      <c r="V525" s="452"/>
      <c r="W525" s="452"/>
      <c r="X525" s="452"/>
      <c r="Y525" s="452"/>
      <c r="Z525" s="452"/>
      <c r="AA525" s="452"/>
      <c r="AB525" s="452"/>
      <c r="AC525" s="452"/>
      <c r="AD525" s="452"/>
      <c r="AE525" s="5"/>
      <c r="AF525" s="660" t="s">
        <v>1938</v>
      </c>
    </row>
    <row r="526" spans="1:32" s="27" customFormat="1" ht="30" customHeight="1">
      <c r="A526" s="15"/>
      <c r="B526" s="655"/>
      <c r="C526" s="655"/>
      <c r="D526" s="15"/>
      <c r="E526" s="658"/>
      <c r="F526" s="676"/>
      <c r="G526" s="465" t="s">
        <v>221</v>
      </c>
      <c r="H526" s="466">
        <f t="shared" si="25"/>
        <v>80</v>
      </c>
      <c r="I526" s="455"/>
      <c r="J526" s="453"/>
      <c r="K526" s="453"/>
      <c r="L526" s="453"/>
      <c r="M526" s="453"/>
      <c r="N526" s="453"/>
      <c r="O526" s="453"/>
      <c r="P526" s="453"/>
      <c r="Q526" s="453"/>
      <c r="R526" s="453">
        <v>80</v>
      </c>
      <c r="S526" s="453"/>
      <c r="T526" s="453"/>
      <c r="U526" s="453"/>
      <c r="V526" s="453"/>
      <c r="W526" s="453"/>
      <c r="X526" s="453"/>
      <c r="Y526" s="453"/>
      <c r="Z526" s="452"/>
      <c r="AA526" s="453"/>
      <c r="AB526" s="453"/>
      <c r="AC526" s="453"/>
      <c r="AD526" s="453"/>
      <c r="AE526" s="5"/>
      <c r="AF526" s="661"/>
    </row>
    <row r="527" spans="1:32" s="27" customFormat="1" ht="30" customHeight="1">
      <c r="A527" s="15"/>
      <c r="B527" s="655"/>
      <c r="C527" s="655"/>
      <c r="D527" s="15"/>
      <c r="E527" s="658"/>
      <c r="F527" s="676"/>
      <c r="G527" s="472" t="s">
        <v>1841</v>
      </c>
      <c r="H527" s="471">
        <v>120</v>
      </c>
      <c r="I527" s="470"/>
      <c r="J527" s="475"/>
      <c r="K527" s="475"/>
      <c r="L527" s="475"/>
      <c r="M527" s="475"/>
      <c r="N527" s="475"/>
      <c r="O527" s="475"/>
      <c r="P527" s="475"/>
      <c r="Q527" s="475"/>
      <c r="R527" s="475">
        <v>120</v>
      </c>
      <c r="S527" s="475"/>
      <c r="T527" s="475"/>
      <c r="U527" s="475"/>
      <c r="V527" s="475"/>
      <c r="W527" s="475"/>
      <c r="X527" s="475"/>
      <c r="Y527" s="475"/>
      <c r="Z527" s="476"/>
      <c r="AA527" s="475"/>
      <c r="AB527" s="475"/>
      <c r="AC527" s="475"/>
      <c r="AD527" s="475"/>
      <c r="AE527" s="477"/>
      <c r="AF527" s="661"/>
    </row>
    <row r="528" spans="1:32" s="27" customFormat="1" ht="30" customHeight="1">
      <c r="A528" s="15"/>
      <c r="B528" s="656"/>
      <c r="C528" s="656"/>
      <c r="D528" s="15"/>
      <c r="E528" s="659"/>
      <c r="F528" s="677"/>
      <c r="G528" s="487" t="s">
        <v>235</v>
      </c>
      <c r="H528" s="488">
        <f t="shared" si="25"/>
        <v>150</v>
      </c>
      <c r="I528" s="488"/>
      <c r="J528" s="489"/>
      <c r="K528" s="488"/>
      <c r="L528" s="490"/>
      <c r="M528" s="490"/>
      <c r="N528" s="490"/>
      <c r="O528" s="490"/>
      <c r="P528" s="490"/>
      <c r="Q528" s="490"/>
      <c r="R528" s="490">
        <v>150</v>
      </c>
      <c r="S528" s="490"/>
      <c r="T528" s="490"/>
      <c r="U528" s="490"/>
      <c r="V528" s="490"/>
      <c r="W528" s="490"/>
      <c r="X528" s="490"/>
      <c r="Y528" s="490"/>
      <c r="Z528" s="490"/>
      <c r="AA528" s="490"/>
      <c r="AB528" s="490"/>
      <c r="AC528" s="490"/>
      <c r="AD528" s="490"/>
      <c r="AE528" s="323"/>
      <c r="AF528" s="662"/>
    </row>
    <row r="529" spans="1:32" s="27" customFormat="1" ht="30" customHeight="1">
      <c r="A529" s="15" t="s">
        <v>96</v>
      </c>
      <c r="B529" s="654">
        <f>IF(D529="","",SUBTOTAL(3,$D$7:D529))</f>
        <v>128</v>
      </c>
      <c r="C529" s="654" t="str">
        <f>A529&amp;"."&amp;B529</f>
        <v>N15.128</v>
      </c>
      <c r="D529" s="15" t="s">
        <v>450</v>
      </c>
      <c r="E529" s="657" t="s">
        <v>100</v>
      </c>
      <c r="F529" s="675" t="s">
        <v>3</v>
      </c>
      <c r="G529" s="15" t="s">
        <v>220</v>
      </c>
      <c r="H529" s="455">
        <f t="shared" si="25"/>
        <v>6228</v>
      </c>
      <c r="I529" s="455"/>
      <c r="J529" s="453"/>
      <c r="K529" s="455">
        <v>2400</v>
      </c>
      <c r="L529" s="452"/>
      <c r="M529" s="452">
        <v>108</v>
      </c>
      <c r="N529" s="452"/>
      <c r="O529" s="452">
        <v>120</v>
      </c>
      <c r="P529" s="452"/>
      <c r="Q529" s="452"/>
      <c r="R529" s="452"/>
      <c r="S529" s="452">
        <v>3600</v>
      </c>
      <c r="T529" s="452"/>
      <c r="U529" s="452"/>
      <c r="V529" s="452"/>
      <c r="W529" s="452"/>
      <c r="X529" s="452"/>
      <c r="Y529" s="452"/>
      <c r="Z529" s="452"/>
      <c r="AA529" s="452"/>
      <c r="AB529" s="452"/>
      <c r="AC529" s="452"/>
      <c r="AD529" s="452"/>
      <c r="AE529" s="5"/>
      <c r="AF529" s="660" t="s">
        <v>1939</v>
      </c>
    </row>
    <row r="530" spans="1:32" s="27" customFormat="1" ht="30" customHeight="1">
      <c r="A530" s="15"/>
      <c r="B530" s="655"/>
      <c r="C530" s="655"/>
      <c r="D530" s="15"/>
      <c r="E530" s="658"/>
      <c r="F530" s="676"/>
      <c r="G530" s="465" t="s">
        <v>221</v>
      </c>
      <c r="H530" s="466">
        <f t="shared" si="25"/>
        <v>3522</v>
      </c>
      <c r="I530" s="455"/>
      <c r="J530" s="453"/>
      <c r="K530" s="453">
        <v>1555</v>
      </c>
      <c r="L530" s="453"/>
      <c r="M530" s="453">
        <v>27</v>
      </c>
      <c r="N530" s="453"/>
      <c r="O530" s="453">
        <v>134</v>
      </c>
      <c r="P530" s="453"/>
      <c r="Q530" s="453"/>
      <c r="R530" s="453"/>
      <c r="S530" s="453">
        <v>1806</v>
      </c>
      <c r="T530" s="453"/>
      <c r="U530" s="453"/>
      <c r="V530" s="453"/>
      <c r="W530" s="453"/>
      <c r="X530" s="453"/>
      <c r="Y530" s="453"/>
      <c r="Z530" s="452"/>
      <c r="AA530" s="453"/>
      <c r="AB530" s="453"/>
      <c r="AC530" s="453"/>
      <c r="AD530" s="453"/>
      <c r="AE530" s="5"/>
      <c r="AF530" s="661"/>
    </row>
    <row r="531" spans="1:32" s="27" customFormat="1" ht="30" customHeight="1">
      <c r="A531" s="15"/>
      <c r="B531" s="655"/>
      <c r="C531" s="655"/>
      <c r="D531" s="15"/>
      <c r="E531" s="658"/>
      <c r="F531" s="676"/>
      <c r="G531" s="472" t="s">
        <v>1841</v>
      </c>
      <c r="H531" s="471">
        <v>6644</v>
      </c>
      <c r="I531" s="470"/>
      <c r="J531" s="475"/>
      <c r="K531" s="475">
        <v>2683.5</v>
      </c>
      <c r="L531" s="475"/>
      <c r="M531" s="475">
        <v>180</v>
      </c>
      <c r="N531" s="475"/>
      <c r="O531" s="475">
        <v>180</v>
      </c>
      <c r="P531" s="475"/>
      <c r="Q531" s="475"/>
      <c r="R531" s="475"/>
      <c r="S531" s="475">
        <v>3600</v>
      </c>
      <c r="T531" s="475"/>
      <c r="U531" s="475"/>
      <c r="V531" s="475"/>
      <c r="W531" s="475"/>
      <c r="X531" s="475"/>
      <c r="Y531" s="475"/>
      <c r="Z531" s="476"/>
      <c r="AA531" s="475"/>
      <c r="AB531" s="475"/>
      <c r="AC531" s="475"/>
      <c r="AD531" s="475"/>
      <c r="AE531" s="477"/>
      <c r="AF531" s="661"/>
    </row>
    <row r="532" spans="1:32" s="27" customFormat="1" ht="30" customHeight="1">
      <c r="A532" s="15"/>
      <c r="B532" s="656"/>
      <c r="C532" s="656"/>
      <c r="D532" s="15"/>
      <c r="E532" s="659"/>
      <c r="F532" s="677"/>
      <c r="G532" s="487" t="s">
        <v>235</v>
      </c>
      <c r="H532" s="488">
        <f t="shared" si="25"/>
        <v>5216</v>
      </c>
      <c r="I532" s="488"/>
      <c r="J532" s="489"/>
      <c r="K532" s="488">
        <f>K530*1.5</f>
        <v>2332.5</v>
      </c>
      <c r="L532" s="490"/>
      <c r="M532" s="488">
        <f>M530*1.5</f>
        <v>40.5</v>
      </c>
      <c r="N532" s="490"/>
      <c r="O532" s="488">
        <v>134</v>
      </c>
      <c r="P532" s="490"/>
      <c r="Q532" s="490"/>
      <c r="R532" s="490"/>
      <c r="S532" s="488">
        <f>S530*1.5</f>
        <v>2709</v>
      </c>
      <c r="T532" s="490"/>
      <c r="U532" s="490"/>
      <c r="V532" s="490"/>
      <c r="W532" s="490"/>
      <c r="X532" s="490"/>
      <c r="Y532" s="490"/>
      <c r="Z532" s="490"/>
      <c r="AA532" s="490"/>
      <c r="AB532" s="490"/>
      <c r="AC532" s="490"/>
      <c r="AD532" s="490"/>
      <c r="AE532" s="323"/>
      <c r="AF532" s="662"/>
    </row>
    <row r="533" spans="1:32" s="46" customFormat="1" ht="30" customHeight="1">
      <c r="A533" s="44" t="s">
        <v>96</v>
      </c>
      <c r="B533" s="663">
        <f>IF(D533="","",SUBTOTAL(3,$D$7:D533))</f>
        <v>129</v>
      </c>
      <c r="C533" s="663" t="str">
        <f>A533&amp;"."&amp;B533</f>
        <v>N15.129</v>
      </c>
      <c r="D533" s="44" t="s">
        <v>451</v>
      </c>
      <c r="E533" s="666" t="s">
        <v>101</v>
      </c>
      <c r="F533" s="678" t="s">
        <v>3</v>
      </c>
      <c r="G533" s="44" t="s">
        <v>220</v>
      </c>
      <c r="H533" s="460">
        <f t="shared" si="25"/>
        <v>786</v>
      </c>
      <c r="I533" s="460"/>
      <c r="J533" s="451">
        <v>48</v>
      </c>
      <c r="K533" s="460">
        <v>48</v>
      </c>
      <c r="L533" s="456">
        <v>36</v>
      </c>
      <c r="M533" s="456">
        <v>2</v>
      </c>
      <c r="N533" s="456">
        <v>84</v>
      </c>
      <c r="O533" s="456">
        <v>48</v>
      </c>
      <c r="P533" s="456">
        <v>360</v>
      </c>
      <c r="Q533" s="456"/>
      <c r="R533" s="456">
        <v>6</v>
      </c>
      <c r="S533" s="456"/>
      <c r="T533" s="456"/>
      <c r="U533" s="456">
        <v>120</v>
      </c>
      <c r="V533" s="456">
        <v>10</v>
      </c>
      <c r="W533" s="456"/>
      <c r="X533" s="456">
        <v>24</v>
      </c>
      <c r="Y533" s="456"/>
      <c r="Z533" s="456"/>
      <c r="AA533" s="456"/>
      <c r="AB533" s="456"/>
      <c r="AC533" s="456"/>
      <c r="AD533" s="456"/>
      <c r="AE533" s="45"/>
      <c r="AF533" s="669" t="s">
        <v>1940</v>
      </c>
    </row>
    <row r="534" spans="1:32" s="46" customFormat="1" ht="30" customHeight="1">
      <c r="A534" s="44"/>
      <c r="B534" s="664"/>
      <c r="C534" s="664"/>
      <c r="D534" s="44"/>
      <c r="E534" s="667"/>
      <c r="F534" s="679"/>
      <c r="G534" s="467" t="s">
        <v>221</v>
      </c>
      <c r="H534" s="468">
        <f t="shared" si="25"/>
        <v>454</v>
      </c>
      <c r="I534" s="460"/>
      <c r="J534" s="451">
        <v>24</v>
      </c>
      <c r="K534" s="451">
        <v>32</v>
      </c>
      <c r="L534" s="451">
        <v>22</v>
      </c>
      <c r="M534" s="451"/>
      <c r="N534" s="451">
        <v>65</v>
      </c>
      <c r="O534" s="451">
        <v>115</v>
      </c>
      <c r="P534" s="451">
        <v>126</v>
      </c>
      <c r="Q534" s="451"/>
      <c r="R534" s="451"/>
      <c r="S534" s="451"/>
      <c r="T534" s="451"/>
      <c r="U534" s="451">
        <v>70</v>
      </c>
      <c r="V534" s="451"/>
      <c r="W534" s="451"/>
      <c r="X534" s="451"/>
      <c r="Y534" s="451"/>
      <c r="Z534" s="456"/>
      <c r="AA534" s="451"/>
      <c r="AB534" s="451"/>
      <c r="AC534" s="451"/>
      <c r="AD534" s="451"/>
      <c r="AE534" s="45"/>
      <c r="AF534" s="670"/>
    </row>
    <row r="535" spans="1:32" s="46" customFormat="1" ht="30" customHeight="1">
      <c r="A535" s="44"/>
      <c r="B535" s="664"/>
      <c r="C535" s="664"/>
      <c r="D535" s="44"/>
      <c r="E535" s="667"/>
      <c r="F535" s="679"/>
      <c r="G535" s="472" t="s">
        <v>1841</v>
      </c>
      <c r="H535" s="474" t="s">
        <v>1843</v>
      </c>
      <c r="I535" s="474"/>
      <c r="J535" s="478"/>
      <c r="K535" s="478"/>
      <c r="L535" s="478"/>
      <c r="M535" s="478"/>
      <c r="N535" s="478"/>
      <c r="O535" s="478"/>
      <c r="P535" s="478"/>
      <c r="Q535" s="478"/>
      <c r="R535" s="478"/>
      <c r="S535" s="478"/>
      <c r="T535" s="478"/>
      <c r="U535" s="478"/>
      <c r="V535" s="478"/>
      <c r="W535" s="478"/>
      <c r="X535" s="478"/>
      <c r="Y535" s="478"/>
      <c r="Z535" s="479"/>
      <c r="AA535" s="478"/>
      <c r="AB535" s="478"/>
      <c r="AC535" s="478"/>
      <c r="AD535" s="478"/>
      <c r="AE535" s="480"/>
      <c r="AF535" s="670"/>
    </row>
    <row r="536" spans="1:32" s="46" customFormat="1" ht="30" customHeight="1">
      <c r="A536" s="44"/>
      <c r="B536" s="665"/>
      <c r="C536" s="665"/>
      <c r="D536" s="44"/>
      <c r="E536" s="668"/>
      <c r="F536" s="680"/>
      <c r="G536" s="492" t="s">
        <v>235</v>
      </c>
      <c r="H536" s="493">
        <f t="shared" si="25"/>
        <v>735.5</v>
      </c>
      <c r="I536" s="493"/>
      <c r="J536" s="494">
        <f>J534*1.5</f>
        <v>36</v>
      </c>
      <c r="K536" s="494">
        <f t="shared" ref="K536:O536" si="26">K534*1.5</f>
        <v>48</v>
      </c>
      <c r="L536" s="494">
        <f t="shared" si="26"/>
        <v>33</v>
      </c>
      <c r="M536" s="494">
        <v>2</v>
      </c>
      <c r="N536" s="494">
        <v>84</v>
      </c>
      <c r="O536" s="494">
        <f t="shared" si="26"/>
        <v>172.5</v>
      </c>
      <c r="P536" s="494">
        <v>200</v>
      </c>
      <c r="Q536" s="494"/>
      <c r="R536" s="494">
        <v>6</v>
      </c>
      <c r="S536" s="494"/>
      <c r="T536" s="494"/>
      <c r="U536" s="494">
        <v>120</v>
      </c>
      <c r="V536" s="494">
        <v>10</v>
      </c>
      <c r="W536" s="494"/>
      <c r="X536" s="494">
        <v>24</v>
      </c>
      <c r="Y536" s="495"/>
      <c r="Z536" s="495"/>
      <c r="AA536" s="495"/>
      <c r="AB536" s="495"/>
      <c r="AC536" s="495"/>
      <c r="AD536" s="495"/>
      <c r="AE536" s="322"/>
      <c r="AF536" s="671"/>
    </row>
    <row r="537" spans="1:32" s="27" customFormat="1" ht="30" customHeight="1">
      <c r="A537" s="15" t="s">
        <v>96</v>
      </c>
      <c r="B537" s="654">
        <f>IF(D537="","",SUBTOTAL(3,$D$7:D537))</f>
        <v>130</v>
      </c>
      <c r="C537" s="654" t="str">
        <f>A537&amp;"."&amp;B537</f>
        <v>N15.130</v>
      </c>
      <c r="D537" s="15" t="s">
        <v>452</v>
      </c>
      <c r="E537" s="657" t="s">
        <v>102</v>
      </c>
      <c r="F537" s="675" t="s">
        <v>3</v>
      </c>
      <c r="G537" s="15" t="s">
        <v>220</v>
      </c>
      <c r="H537" s="455">
        <f t="shared" si="25"/>
        <v>1500</v>
      </c>
      <c r="I537" s="455"/>
      <c r="J537" s="453"/>
      <c r="K537" s="455"/>
      <c r="L537" s="452">
        <v>1140</v>
      </c>
      <c r="M537" s="452"/>
      <c r="N537" s="452"/>
      <c r="O537" s="452">
        <v>360</v>
      </c>
      <c r="P537" s="452"/>
      <c r="Q537" s="452"/>
      <c r="R537" s="452"/>
      <c r="S537" s="452"/>
      <c r="T537" s="452"/>
      <c r="U537" s="452"/>
      <c r="V537" s="452"/>
      <c r="W537" s="452"/>
      <c r="X537" s="452"/>
      <c r="Y537" s="452"/>
      <c r="Z537" s="452"/>
      <c r="AA537" s="452"/>
      <c r="AB537" s="452"/>
      <c r="AC537" s="452"/>
      <c r="AD537" s="452"/>
      <c r="AE537" s="5"/>
      <c r="AF537" s="660" t="s">
        <v>1941</v>
      </c>
    </row>
    <row r="538" spans="1:32" s="27" customFormat="1" ht="30" customHeight="1">
      <c r="A538" s="15"/>
      <c r="B538" s="655"/>
      <c r="C538" s="655"/>
      <c r="D538" s="15"/>
      <c r="E538" s="658"/>
      <c r="F538" s="676"/>
      <c r="G538" s="465" t="s">
        <v>221</v>
      </c>
      <c r="H538" s="466">
        <f t="shared" si="25"/>
        <v>875</v>
      </c>
      <c r="I538" s="455"/>
      <c r="J538" s="453"/>
      <c r="K538" s="453"/>
      <c r="L538" s="453">
        <v>875</v>
      </c>
      <c r="M538" s="453"/>
      <c r="N538" s="453"/>
      <c r="O538" s="453"/>
      <c r="P538" s="453"/>
      <c r="Q538" s="453"/>
      <c r="R538" s="453"/>
      <c r="S538" s="453"/>
      <c r="T538" s="453"/>
      <c r="U538" s="453"/>
      <c r="V538" s="453"/>
      <c r="W538" s="453"/>
      <c r="X538" s="453"/>
      <c r="Y538" s="453"/>
      <c r="Z538" s="452"/>
      <c r="AA538" s="453"/>
      <c r="AB538" s="453"/>
      <c r="AC538" s="453"/>
      <c r="AD538" s="453"/>
      <c r="AE538" s="5"/>
      <c r="AF538" s="661"/>
    </row>
    <row r="539" spans="1:32" s="27" customFormat="1" ht="30" customHeight="1">
      <c r="A539" s="15"/>
      <c r="B539" s="655"/>
      <c r="C539" s="655"/>
      <c r="D539" s="15"/>
      <c r="E539" s="658"/>
      <c r="F539" s="676"/>
      <c r="G539" s="469" t="s">
        <v>1841</v>
      </c>
      <c r="H539" s="470" t="s">
        <v>1843</v>
      </c>
      <c r="I539" s="470"/>
      <c r="J539" s="475"/>
      <c r="K539" s="475"/>
      <c r="L539" s="475"/>
      <c r="M539" s="475"/>
      <c r="N539" s="475"/>
      <c r="O539" s="475"/>
      <c r="P539" s="475"/>
      <c r="Q539" s="475"/>
      <c r="R539" s="475"/>
      <c r="S539" s="475"/>
      <c r="T539" s="475"/>
      <c r="U539" s="475"/>
      <c r="V539" s="475"/>
      <c r="W539" s="475"/>
      <c r="X539" s="475"/>
      <c r="Y539" s="475"/>
      <c r="Z539" s="476"/>
      <c r="AA539" s="475"/>
      <c r="AB539" s="475"/>
      <c r="AC539" s="475"/>
      <c r="AD539" s="475"/>
      <c r="AE539" s="477"/>
      <c r="AF539" s="661"/>
    </row>
    <row r="540" spans="1:32" s="27" customFormat="1" ht="30" customHeight="1">
      <c r="A540" s="15"/>
      <c r="B540" s="656"/>
      <c r="C540" s="656"/>
      <c r="D540" s="15"/>
      <c r="E540" s="659"/>
      <c r="F540" s="677"/>
      <c r="G540" s="487" t="s">
        <v>235</v>
      </c>
      <c r="H540" s="488">
        <f t="shared" si="25"/>
        <v>1500</v>
      </c>
      <c r="I540" s="488"/>
      <c r="J540" s="489"/>
      <c r="K540" s="488"/>
      <c r="L540" s="490">
        <v>1140</v>
      </c>
      <c r="M540" s="490"/>
      <c r="N540" s="490"/>
      <c r="O540" s="490">
        <v>360</v>
      </c>
      <c r="P540" s="490"/>
      <c r="Q540" s="490"/>
      <c r="R540" s="490"/>
      <c r="S540" s="490"/>
      <c r="T540" s="490"/>
      <c r="U540" s="490"/>
      <c r="V540" s="490"/>
      <c r="W540" s="490"/>
      <c r="X540" s="490"/>
      <c r="Y540" s="490"/>
      <c r="Z540" s="490"/>
      <c r="AA540" s="490"/>
      <c r="AB540" s="490"/>
      <c r="AC540" s="490"/>
      <c r="AD540" s="490"/>
      <c r="AE540" s="323"/>
      <c r="AF540" s="662"/>
    </row>
    <row r="541" spans="1:32" s="27" customFormat="1" ht="30" customHeight="1">
      <c r="A541" s="15" t="s">
        <v>96</v>
      </c>
      <c r="B541" s="654">
        <f>IF(D541="","",SUBTOTAL(3,$D$7:D541))</f>
        <v>131</v>
      </c>
      <c r="C541" s="654" t="str">
        <f>A541&amp;"."&amp;B541</f>
        <v>N15.131</v>
      </c>
      <c r="D541" s="15" t="s">
        <v>453</v>
      </c>
      <c r="E541" s="657" t="s">
        <v>103</v>
      </c>
      <c r="F541" s="675" t="s">
        <v>3</v>
      </c>
      <c r="G541" s="15" t="s">
        <v>220</v>
      </c>
      <c r="H541" s="455">
        <f t="shared" si="25"/>
        <v>600</v>
      </c>
      <c r="I541" s="455"/>
      <c r="J541" s="453"/>
      <c r="K541" s="455"/>
      <c r="L541" s="452">
        <v>600</v>
      </c>
      <c r="M541" s="452"/>
      <c r="N541" s="452"/>
      <c r="O541" s="452"/>
      <c r="P541" s="452"/>
      <c r="Q541" s="452"/>
      <c r="R541" s="452"/>
      <c r="S541" s="452"/>
      <c r="T541" s="452"/>
      <c r="U541" s="452"/>
      <c r="V541" s="452"/>
      <c r="W541" s="452"/>
      <c r="X541" s="452"/>
      <c r="Y541" s="452"/>
      <c r="Z541" s="452"/>
      <c r="AA541" s="452"/>
      <c r="AB541" s="452"/>
      <c r="AC541" s="452"/>
      <c r="AD541" s="452"/>
      <c r="AE541" s="5"/>
      <c r="AF541" s="660" t="s">
        <v>1942</v>
      </c>
    </row>
    <row r="542" spans="1:32" s="27" customFormat="1" ht="30" customHeight="1">
      <c r="A542" s="15"/>
      <c r="B542" s="655"/>
      <c r="C542" s="655"/>
      <c r="D542" s="15"/>
      <c r="E542" s="658"/>
      <c r="F542" s="676"/>
      <c r="G542" s="465" t="s">
        <v>221</v>
      </c>
      <c r="H542" s="466">
        <f t="shared" si="25"/>
        <v>497</v>
      </c>
      <c r="I542" s="455"/>
      <c r="J542" s="453"/>
      <c r="K542" s="453"/>
      <c r="L542" s="453">
        <v>497</v>
      </c>
      <c r="M542" s="453"/>
      <c r="N542" s="453"/>
      <c r="O542" s="453"/>
      <c r="P542" s="453"/>
      <c r="Q542" s="453"/>
      <c r="R542" s="453"/>
      <c r="S542" s="453"/>
      <c r="T542" s="453"/>
      <c r="U542" s="453"/>
      <c r="V542" s="453"/>
      <c r="W542" s="453"/>
      <c r="X542" s="453"/>
      <c r="Y542" s="453"/>
      <c r="Z542" s="452"/>
      <c r="AA542" s="453"/>
      <c r="AB542" s="453"/>
      <c r="AC542" s="453"/>
      <c r="AD542" s="453"/>
      <c r="AE542" s="5"/>
      <c r="AF542" s="661"/>
    </row>
    <row r="543" spans="1:32" s="27" customFormat="1" ht="30" customHeight="1">
      <c r="A543" s="15"/>
      <c r="B543" s="655"/>
      <c r="C543" s="655"/>
      <c r="D543" s="15"/>
      <c r="E543" s="658"/>
      <c r="F543" s="676"/>
      <c r="G543" s="469" t="s">
        <v>1841</v>
      </c>
      <c r="H543" s="471">
        <v>600</v>
      </c>
      <c r="I543" s="470"/>
      <c r="J543" s="475"/>
      <c r="K543" s="475"/>
      <c r="L543" s="475">
        <v>600</v>
      </c>
      <c r="M543" s="475"/>
      <c r="N543" s="475"/>
      <c r="O543" s="475"/>
      <c r="P543" s="475"/>
      <c r="Q543" s="475"/>
      <c r="R543" s="475"/>
      <c r="S543" s="475"/>
      <c r="T543" s="475"/>
      <c r="U543" s="475"/>
      <c r="V543" s="475"/>
      <c r="W543" s="475"/>
      <c r="X543" s="475"/>
      <c r="Y543" s="475"/>
      <c r="Z543" s="476"/>
      <c r="AA543" s="475"/>
      <c r="AB543" s="475"/>
      <c r="AC543" s="475"/>
      <c r="AD543" s="475"/>
      <c r="AE543" s="477"/>
      <c r="AF543" s="661"/>
    </row>
    <row r="544" spans="1:32" s="27" customFormat="1" ht="30" customHeight="1">
      <c r="A544" s="15"/>
      <c r="B544" s="656"/>
      <c r="C544" s="656"/>
      <c r="D544" s="15"/>
      <c r="E544" s="659"/>
      <c r="F544" s="677"/>
      <c r="G544" s="487" t="s">
        <v>235</v>
      </c>
      <c r="H544" s="488">
        <f t="shared" si="25"/>
        <v>600</v>
      </c>
      <c r="I544" s="488"/>
      <c r="J544" s="489"/>
      <c r="K544" s="488"/>
      <c r="L544" s="490">
        <v>600</v>
      </c>
      <c r="M544" s="490"/>
      <c r="N544" s="490"/>
      <c r="O544" s="490"/>
      <c r="P544" s="490"/>
      <c r="Q544" s="490"/>
      <c r="R544" s="490"/>
      <c r="S544" s="490"/>
      <c r="T544" s="490"/>
      <c r="U544" s="490"/>
      <c r="V544" s="490"/>
      <c r="W544" s="490"/>
      <c r="X544" s="490"/>
      <c r="Y544" s="490"/>
      <c r="Z544" s="490"/>
      <c r="AA544" s="490"/>
      <c r="AB544" s="490"/>
      <c r="AC544" s="490"/>
      <c r="AD544" s="490"/>
      <c r="AE544" s="323"/>
      <c r="AF544" s="662"/>
    </row>
    <row r="545" spans="1:32" s="27" customFormat="1" ht="30" customHeight="1">
      <c r="A545" s="15" t="s">
        <v>96</v>
      </c>
      <c r="B545" s="654">
        <f>IF(D545="","",SUBTOTAL(3,$D$7:D545))</f>
        <v>132</v>
      </c>
      <c r="C545" s="654" t="str">
        <f>A545&amp;"."&amp;B545</f>
        <v>N15.132</v>
      </c>
      <c r="D545" s="15" t="s">
        <v>454</v>
      </c>
      <c r="E545" s="657" t="s">
        <v>104</v>
      </c>
      <c r="F545" s="675" t="s">
        <v>3</v>
      </c>
      <c r="G545" s="15" t="s">
        <v>220</v>
      </c>
      <c r="H545" s="455">
        <f t="shared" si="25"/>
        <v>32880</v>
      </c>
      <c r="I545" s="455"/>
      <c r="J545" s="453"/>
      <c r="K545" s="455"/>
      <c r="L545" s="452">
        <v>32400</v>
      </c>
      <c r="M545" s="452"/>
      <c r="N545" s="452"/>
      <c r="O545" s="452"/>
      <c r="P545" s="452"/>
      <c r="Q545" s="452"/>
      <c r="R545" s="452">
        <v>480</v>
      </c>
      <c r="S545" s="452"/>
      <c r="T545" s="452"/>
      <c r="U545" s="452"/>
      <c r="V545" s="452"/>
      <c r="W545" s="452"/>
      <c r="X545" s="452"/>
      <c r="Y545" s="452"/>
      <c r="Z545" s="452"/>
      <c r="AA545" s="452"/>
      <c r="AB545" s="452"/>
      <c r="AC545" s="452"/>
      <c r="AD545" s="452"/>
      <c r="AE545" s="5"/>
      <c r="AF545" s="660" t="s">
        <v>1943</v>
      </c>
    </row>
    <row r="546" spans="1:32" s="27" customFormat="1" ht="30" customHeight="1">
      <c r="A546" s="15"/>
      <c r="B546" s="655"/>
      <c r="C546" s="655"/>
      <c r="D546" s="15"/>
      <c r="E546" s="658"/>
      <c r="F546" s="676"/>
      <c r="G546" s="465" t="s">
        <v>221</v>
      </c>
      <c r="H546" s="466">
        <f t="shared" si="25"/>
        <v>18100</v>
      </c>
      <c r="I546" s="455"/>
      <c r="J546" s="453"/>
      <c r="K546" s="453"/>
      <c r="L546" s="453">
        <v>17800</v>
      </c>
      <c r="M546" s="453"/>
      <c r="N546" s="453"/>
      <c r="O546" s="453"/>
      <c r="P546" s="453"/>
      <c r="Q546" s="453"/>
      <c r="R546" s="453">
        <v>300</v>
      </c>
      <c r="S546" s="453"/>
      <c r="T546" s="453"/>
      <c r="U546" s="453"/>
      <c r="V546" s="453"/>
      <c r="W546" s="453"/>
      <c r="X546" s="453"/>
      <c r="Y546" s="453"/>
      <c r="Z546" s="452"/>
      <c r="AA546" s="453"/>
      <c r="AB546" s="453"/>
      <c r="AC546" s="453"/>
      <c r="AD546" s="453"/>
      <c r="AE546" s="5"/>
      <c r="AF546" s="661"/>
    </row>
    <row r="547" spans="1:32" s="27" customFormat="1" ht="30" customHeight="1">
      <c r="A547" s="15"/>
      <c r="B547" s="655"/>
      <c r="C547" s="655"/>
      <c r="D547" s="15"/>
      <c r="E547" s="658"/>
      <c r="F547" s="676"/>
      <c r="G547" s="469" t="s">
        <v>1841</v>
      </c>
      <c r="H547" s="471">
        <v>33075</v>
      </c>
      <c r="I547" s="470"/>
      <c r="J547" s="475"/>
      <c r="K547" s="475"/>
      <c r="L547" s="475">
        <v>32775</v>
      </c>
      <c r="M547" s="475"/>
      <c r="N547" s="475"/>
      <c r="O547" s="475"/>
      <c r="P547" s="475"/>
      <c r="Q547" s="475"/>
      <c r="R547" s="475">
        <v>300</v>
      </c>
      <c r="S547" s="475"/>
      <c r="T547" s="475"/>
      <c r="U547" s="475"/>
      <c r="V547" s="475"/>
      <c r="W547" s="475"/>
      <c r="X547" s="475"/>
      <c r="Y547" s="475"/>
      <c r="Z547" s="476"/>
      <c r="AA547" s="475"/>
      <c r="AB547" s="475"/>
      <c r="AC547" s="475"/>
      <c r="AD547" s="475"/>
      <c r="AE547" s="477"/>
      <c r="AF547" s="661"/>
    </row>
    <row r="548" spans="1:32" s="27" customFormat="1" ht="30" customHeight="1">
      <c r="A548" s="15"/>
      <c r="B548" s="656"/>
      <c r="C548" s="656"/>
      <c r="D548" s="15"/>
      <c r="E548" s="659"/>
      <c r="F548" s="677"/>
      <c r="G548" s="487" t="s">
        <v>235</v>
      </c>
      <c r="H548" s="488">
        <f t="shared" si="25"/>
        <v>30480</v>
      </c>
      <c r="I548" s="488"/>
      <c r="J548" s="489"/>
      <c r="K548" s="488"/>
      <c r="L548" s="490">
        <v>30000</v>
      </c>
      <c r="M548" s="490"/>
      <c r="N548" s="490"/>
      <c r="O548" s="490"/>
      <c r="P548" s="490"/>
      <c r="Q548" s="490"/>
      <c r="R548" s="490">
        <v>480</v>
      </c>
      <c r="S548" s="490"/>
      <c r="T548" s="490"/>
      <c r="U548" s="490"/>
      <c r="V548" s="490"/>
      <c r="W548" s="490"/>
      <c r="X548" s="490"/>
      <c r="Y548" s="490"/>
      <c r="Z548" s="490"/>
      <c r="AA548" s="490"/>
      <c r="AB548" s="490"/>
      <c r="AC548" s="490"/>
      <c r="AD548" s="490"/>
      <c r="AE548" s="323"/>
      <c r="AF548" s="662"/>
    </row>
    <row r="549" spans="1:32" s="27" customFormat="1" ht="30" customHeight="1">
      <c r="A549" s="15" t="s">
        <v>96</v>
      </c>
      <c r="B549" s="654">
        <f>IF(D549="","",SUBTOTAL(3,$D$7:D549))</f>
        <v>133</v>
      </c>
      <c r="C549" s="654" t="str">
        <f>A549&amp;"."&amp;B549</f>
        <v>N15.133</v>
      </c>
      <c r="D549" s="15" t="s">
        <v>455</v>
      </c>
      <c r="E549" s="657" t="s">
        <v>105</v>
      </c>
      <c r="F549" s="675" t="s">
        <v>3</v>
      </c>
      <c r="G549" s="15" t="s">
        <v>220</v>
      </c>
      <c r="H549" s="455">
        <f t="shared" si="25"/>
        <v>7200</v>
      </c>
      <c r="I549" s="455"/>
      <c r="J549" s="453"/>
      <c r="K549" s="455"/>
      <c r="L549" s="452"/>
      <c r="M549" s="452"/>
      <c r="N549" s="452"/>
      <c r="O549" s="452"/>
      <c r="P549" s="452"/>
      <c r="Q549" s="452"/>
      <c r="R549" s="452"/>
      <c r="S549" s="452"/>
      <c r="T549" s="452"/>
      <c r="U549" s="452"/>
      <c r="V549" s="452"/>
      <c r="W549" s="452"/>
      <c r="X549" s="452">
        <v>7200</v>
      </c>
      <c r="Y549" s="452"/>
      <c r="Z549" s="452"/>
      <c r="AA549" s="452"/>
      <c r="AB549" s="452"/>
      <c r="AC549" s="452"/>
      <c r="AD549" s="452"/>
      <c r="AE549" s="5"/>
      <c r="AF549" s="660" t="s">
        <v>1944</v>
      </c>
    </row>
    <row r="550" spans="1:32" s="27" customFormat="1" ht="30" customHeight="1">
      <c r="A550" s="15"/>
      <c r="B550" s="655"/>
      <c r="C550" s="655"/>
      <c r="D550" s="15"/>
      <c r="E550" s="658"/>
      <c r="F550" s="676"/>
      <c r="G550" s="465" t="s">
        <v>221</v>
      </c>
      <c r="H550" s="466">
        <f t="shared" si="25"/>
        <v>5200</v>
      </c>
      <c r="I550" s="455"/>
      <c r="J550" s="453"/>
      <c r="K550" s="453"/>
      <c r="L550" s="453"/>
      <c r="M550" s="453"/>
      <c r="N550" s="453"/>
      <c r="O550" s="453"/>
      <c r="P550" s="453"/>
      <c r="Q550" s="453"/>
      <c r="R550" s="453"/>
      <c r="S550" s="453"/>
      <c r="T550" s="453"/>
      <c r="U550" s="453"/>
      <c r="V550" s="453"/>
      <c r="W550" s="453"/>
      <c r="X550" s="453">
        <v>5200</v>
      </c>
      <c r="Y550" s="453"/>
      <c r="Z550" s="452"/>
      <c r="AA550" s="453"/>
      <c r="AB550" s="453"/>
      <c r="AC550" s="453"/>
      <c r="AD550" s="453"/>
      <c r="AE550" s="5"/>
      <c r="AF550" s="661"/>
    </row>
    <row r="551" spans="1:32" s="27" customFormat="1" ht="30" customHeight="1">
      <c r="A551" s="15"/>
      <c r="B551" s="655"/>
      <c r="C551" s="655"/>
      <c r="D551" s="15"/>
      <c r="E551" s="658"/>
      <c r="F551" s="676"/>
      <c r="G551" s="469" t="s">
        <v>1841</v>
      </c>
      <c r="H551" s="471">
        <v>7200</v>
      </c>
      <c r="I551" s="470"/>
      <c r="J551" s="475"/>
      <c r="K551" s="475"/>
      <c r="L551" s="475"/>
      <c r="M551" s="475"/>
      <c r="N551" s="475"/>
      <c r="O551" s="475"/>
      <c r="P551" s="475"/>
      <c r="Q551" s="475"/>
      <c r="R551" s="475"/>
      <c r="S551" s="475"/>
      <c r="T551" s="475"/>
      <c r="U551" s="475"/>
      <c r="V551" s="475"/>
      <c r="W551" s="475"/>
      <c r="X551" s="475">
        <v>7200</v>
      </c>
      <c r="Y551" s="475"/>
      <c r="Z551" s="476"/>
      <c r="AA551" s="475"/>
      <c r="AB551" s="475"/>
      <c r="AC551" s="475"/>
      <c r="AD551" s="475"/>
      <c r="AE551" s="477"/>
      <c r="AF551" s="661"/>
    </row>
    <row r="552" spans="1:32" s="27" customFormat="1" ht="30" customHeight="1">
      <c r="A552" s="15"/>
      <c r="B552" s="656"/>
      <c r="C552" s="656"/>
      <c r="D552" s="15"/>
      <c r="E552" s="659"/>
      <c r="F552" s="677"/>
      <c r="G552" s="487" t="s">
        <v>235</v>
      </c>
      <c r="H552" s="488">
        <f t="shared" si="25"/>
        <v>7200</v>
      </c>
      <c r="I552" s="488"/>
      <c r="J552" s="489"/>
      <c r="K552" s="488"/>
      <c r="L552" s="490"/>
      <c r="M552" s="490"/>
      <c r="N552" s="490"/>
      <c r="O552" s="490"/>
      <c r="P552" s="490"/>
      <c r="Q552" s="490"/>
      <c r="R552" s="490"/>
      <c r="S552" s="490"/>
      <c r="T552" s="490"/>
      <c r="U552" s="490"/>
      <c r="V552" s="490"/>
      <c r="W552" s="490"/>
      <c r="X552" s="490">
        <v>7200</v>
      </c>
      <c r="Y552" s="490"/>
      <c r="Z552" s="490"/>
      <c r="AA552" s="490"/>
      <c r="AB552" s="490"/>
      <c r="AC552" s="490"/>
      <c r="AD552" s="490"/>
      <c r="AE552" s="323"/>
      <c r="AF552" s="662"/>
    </row>
    <row r="553" spans="1:32" s="27" customFormat="1" ht="30" customHeight="1">
      <c r="A553" s="15" t="s">
        <v>96</v>
      </c>
      <c r="B553" s="654">
        <f>IF(D553="","",SUBTOTAL(3,$D$7:D553))</f>
        <v>134</v>
      </c>
      <c r="C553" s="654" t="str">
        <f>A553&amp;"."&amp;B553</f>
        <v>N15.134</v>
      </c>
      <c r="D553" s="15" t="s">
        <v>456</v>
      </c>
      <c r="E553" s="657" t="s">
        <v>276</v>
      </c>
      <c r="F553" s="675" t="s">
        <v>3</v>
      </c>
      <c r="G553" s="15" t="s">
        <v>220</v>
      </c>
      <c r="H553" s="455">
        <f t="shared" si="25"/>
        <v>3000</v>
      </c>
      <c r="I553" s="455"/>
      <c r="J553" s="453"/>
      <c r="K553" s="455"/>
      <c r="L553" s="452"/>
      <c r="M553" s="452"/>
      <c r="N553" s="452"/>
      <c r="O553" s="452"/>
      <c r="P553" s="452"/>
      <c r="Q553" s="452"/>
      <c r="R553" s="452"/>
      <c r="S553" s="452"/>
      <c r="T553" s="452"/>
      <c r="U553" s="452"/>
      <c r="V553" s="452"/>
      <c r="W553" s="452"/>
      <c r="X553" s="452">
        <v>3000</v>
      </c>
      <c r="Y553" s="452"/>
      <c r="Z553" s="452"/>
      <c r="AA553" s="452"/>
      <c r="AB553" s="452"/>
      <c r="AC553" s="452"/>
      <c r="AD553" s="452"/>
      <c r="AE553" s="5"/>
      <c r="AF553" s="660" t="s">
        <v>1945</v>
      </c>
    </row>
    <row r="554" spans="1:32" s="27" customFormat="1" ht="30" customHeight="1">
      <c r="A554" s="15"/>
      <c r="B554" s="655"/>
      <c r="C554" s="655"/>
      <c r="D554" s="15"/>
      <c r="E554" s="658"/>
      <c r="F554" s="676"/>
      <c r="G554" s="465" t="s">
        <v>221</v>
      </c>
      <c r="H554" s="466">
        <f t="shared" si="25"/>
        <v>1700</v>
      </c>
      <c r="I554" s="455"/>
      <c r="J554" s="453"/>
      <c r="K554" s="453"/>
      <c r="L554" s="453"/>
      <c r="M554" s="453"/>
      <c r="N554" s="453"/>
      <c r="O554" s="453"/>
      <c r="P554" s="453"/>
      <c r="Q554" s="453"/>
      <c r="R554" s="453"/>
      <c r="S554" s="453"/>
      <c r="T554" s="453"/>
      <c r="U554" s="453"/>
      <c r="V554" s="453"/>
      <c r="W554" s="453"/>
      <c r="X554" s="453">
        <v>1700</v>
      </c>
      <c r="Y554" s="453"/>
      <c r="Z554" s="452"/>
      <c r="AA554" s="453"/>
      <c r="AB554" s="453"/>
      <c r="AC554" s="453"/>
      <c r="AD554" s="453"/>
      <c r="AE554" s="5"/>
      <c r="AF554" s="661"/>
    </row>
    <row r="555" spans="1:32" s="27" customFormat="1" ht="30" customHeight="1">
      <c r="A555" s="15"/>
      <c r="B555" s="655"/>
      <c r="C555" s="655"/>
      <c r="D555" s="15"/>
      <c r="E555" s="658"/>
      <c r="F555" s="676"/>
      <c r="G555" s="469" t="s">
        <v>1841</v>
      </c>
      <c r="H555" s="470" t="s">
        <v>1843</v>
      </c>
      <c r="I555" s="470"/>
      <c r="J555" s="475"/>
      <c r="K555" s="475"/>
      <c r="L555" s="475"/>
      <c r="M555" s="475"/>
      <c r="N555" s="475"/>
      <c r="O555" s="475"/>
      <c r="P555" s="475"/>
      <c r="Q555" s="475"/>
      <c r="R555" s="475"/>
      <c r="S555" s="475"/>
      <c r="T555" s="475"/>
      <c r="U555" s="475"/>
      <c r="V555" s="475"/>
      <c r="W555" s="475"/>
      <c r="X555" s="475"/>
      <c r="Y555" s="475"/>
      <c r="Z555" s="476"/>
      <c r="AA555" s="475"/>
      <c r="AB555" s="475"/>
      <c r="AC555" s="475"/>
      <c r="AD555" s="475"/>
      <c r="AE555" s="477"/>
      <c r="AF555" s="661"/>
    </row>
    <row r="556" spans="1:32" s="27" customFormat="1" ht="30" customHeight="1">
      <c r="A556" s="15"/>
      <c r="B556" s="656"/>
      <c r="C556" s="656"/>
      <c r="D556" s="15"/>
      <c r="E556" s="659"/>
      <c r="F556" s="677"/>
      <c r="G556" s="487" t="s">
        <v>235</v>
      </c>
      <c r="H556" s="488">
        <f t="shared" si="25"/>
        <v>2550</v>
      </c>
      <c r="I556" s="488"/>
      <c r="J556" s="489"/>
      <c r="K556" s="488"/>
      <c r="L556" s="490"/>
      <c r="M556" s="490"/>
      <c r="N556" s="490"/>
      <c r="O556" s="490"/>
      <c r="P556" s="490"/>
      <c r="Q556" s="490"/>
      <c r="R556" s="490"/>
      <c r="S556" s="490"/>
      <c r="T556" s="490"/>
      <c r="U556" s="490"/>
      <c r="V556" s="490"/>
      <c r="W556" s="490"/>
      <c r="X556" s="490">
        <f>X554*1.5</f>
        <v>2550</v>
      </c>
      <c r="Y556" s="490"/>
      <c r="Z556" s="490"/>
      <c r="AA556" s="490"/>
      <c r="AB556" s="490"/>
      <c r="AC556" s="490"/>
      <c r="AD556" s="490"/>
      <c r="AE556" s="323"/>
      <c r="AF556" s="662"/>
    </row>
    <row r="557" spans="1:32" s="27" customFormat="1" ht="30" customHeight="1">
      <c r="A557" s="15" t="s">
        <v>96</v>
      </c>
      <c r="B557" s="654">
        <f>IF(D557="","",SUBTOTAL(3,$D$7:D557))</f>
        <v>135</v>
      </c>
      <c r="C557" s="654" t="str">
        <f>A557&amp;"."&amp;B557</f>
        <v>N15.135</v>
      </c>
      <c r="D557" s="15" t="s">
        <v>457</v>
      </c>
      <c r="E557" s="657" t="s">
        <v>106</v>
      </c>
      <c r="F557" s="675" t="s">
        <v>3</v>
      </c>
      <c r="G557" s="15" t="s">
        <v>220</v>
      </c>
      <c r="H557" s="455">
        <f t="shared" si="25"/>
        <v>3600</v>
      </c>
      <c r="I557" s="455"/>
      <c r="J557" s="453"/>
      <c r="K557" s="455"/>
      <c r="L557" s="452"/>
      <c r="M557" s="452"/>
      <c r="N557" s="452"/>
      <c r="O557" s="452"/>
      <c r="P557" s="452"/>
      <c r="Q557" s="452"/>
      <c r="R557" s="452"/>
      <c r="S557" s="452"/>
      <c r="T557" s="452">
        <v>3600</v>
      </c>
      <c r="U557" s="452"/>
      <c r="V557" s="452"/>
      <c r="W557" s="452"/>
      <c r="X557" s="452"/>
      <c r="Y557" s="452"/>
      <c r="Z557" s="452"/>
      <c r="AA557" s="452"/>
      <c r="AB557" s="452"/>
      <c r="AC557" s="452"/>
      <c r="AD557" s="452"/>
      <c r="AE557" s="5"/>
      <c r="AF557" s="660" t="s">
        <v>1946</v>
      </c>
    </row>
    <row r="558" spans="1:32" s="27" customFormat="1" ht="30" customHeight="1">
      <c r="A558" s="15"/>
      <c r="B558" s="655"/>
      <c r="C558" s="655"/>
      <c r="D558" s="15"/>
      <c r="E558" s="658"/>
      <c r="F558" s="676"/>
      <c r="G558" s="465" t="s">
        <v>221</v>
      </c>
      <c r="H558" s="466">
        <f t="shared" si="25"/>
        <v>1808</v>
      </c>
      <c r="I558" s="455"/>
      <c r="J558" s="453"/>
      <c r="K558" s="453"/>
      <c r="L558" s="453"/>
      <c r="M558" s="453"/>
      <c r="N558" s="453"/>
      <c r="O558" s="453"/>
      <c r="P558" s="453"/>
      <c r="Q558" s="453"/>
      <c r="R558" s="453"/>
      <c r="S558" s="453"/>
      <c r="T558" s="453">
        <v>1808</v>
      </c>
      <c r="U558" s="453"/>
      <c r="V558" s="453"/>
      <c r="W558" s="453"/>
      <c r="X558" s="453"/>
      <c r="Y558" s="453"/>
      <c r="Z558" s="452"/>
      <c r="AA558" s="453"/>
      <c r="AB558" s="453"/>
      <c r="AC558" s="453"/>
      <c r="AD558" s="453"/>
      <c r="AE558" s="5"/>
      <c r="AF558" s="661"/>
    </row>
    <row r="559" spans="1:32" s="27" customFormat="1" ht="30" customHeight="1">
      <c r="A559" s="15"/>
      <c r="B559" s="655"/>
      <c r="C559" s="655"/>
      <c r="D559" s="15"/>
      <c r="E559" s="658"/>
      <c r="F559" s="676"/>
      <c r="G559" s="469" t="s">
        <v>1841</v>
      </c>
      <c r="H559" s="470" t="s">
        <v>1843</v>
      </c>
      <c r="I559" s="470"/>
      <c r="J559" s="475"/>
      <c r="K559" s="475"/>
      <c r="L559" s="475"/>
      <c r="M559" s="475"/>
      <c r="N559" s="475"/>
      <c r="O559" s="475"/>
      <c r="P559" s="475"/>
      <c r="Q559" s="475"/>
      <c r="R559" s="475"/>
      <c r="S559" s="475"/>
      <c r="T559" s="475"/>
      <c r="U559" s="475"/>
      <c r="V559" s="475"/>
      <c r="W559" s="475"/>
      <c r="X559" s="475"/>
      <c r="Y559" s="475"/>
      <c r="Z559" s="476"/>
      <c r="AA559" s="475"/>
      <c r="AB559" s="475"/>
      <c r="AC559" s="475"/>
      <c r="AD559" s="475"/>
      <c r="AE559" s="477"/>
      <c r="AF559" s="661"/>
    </row>
    <row r="560" spans="1:32" s="27" customFormat="1" ht="30" customHeight="1">
      <c r="A560" s="15"/>
      <c r="B560" s="656"/>
      <c r="C560" s="656"/>
      <c r="D560" s="15"/>
      <c r="E560" s="659"/>
      <c r="F560" s="677"/>
      <c r="G560" s="487" t="s">
        <v>235</v>
      </c>
      <c r="H560" s="488">
        <f t="shared" si="25"/>
        <v>3000</v>
      </c>
      <c r="I560" s="488"/>
      <c r="J560" s="489"/>
      <c r="K560" s="488"/>
      <c r="L560" s="490"/>
      <c r="M560" s="490"/>
      <c r="N560" s="490"/>
      <c r="O560" s="490"/>
      <c r="P560" s="490"/>
      <c r="Q560" s="490"/>
      <c r="R560" s="490"/>
      <c r="S560" s="490"/>
      <c r="T560" s="490">
        <v>3000</v>
      </c>
      <c r="U560" s="490"/>
      <c r="V560" s="490"/>
      <c r="W560" s="490"/>
      <c r="X560" s="490"/>
      <c r="Y560" s="490"/>
      <c r="Z560" s="490"/>
      <c r="AA560" s="490"/>
      <c r="AB560" s="490"/>
      <c r="AC560" s="490"/>
      <c r="AD560" s="490"/>
      <c r="AE560" s="323"/>
      <c r="AF560" s="662"/>
    </row>
    <row r="561" spans="1:32" s="27" customFormat="1" ht="30" customHeight="1">
      <c r="A561" s="15" t="s">
        <v>96</v>
      </c>
      <c r="B561" s="654">
        <f>IF(D561="","",SUBTOTAL(3,$D$7:D561))</f>
        <v>136</v>
      </c>
      <c r="C561" s="654" t="str">
        <f>A561&amp;"."&amp;B561</f>
        <v>N15.136</v>
      </c>
      <c r="D561" s="15" t="s">
        <v>458</v>
      </c>
      <c r="E561" s="657" t="s">
        <v>279</v>
      </c>
      <c r="F561" s="675" t="s">
        <v>3</v>
      </c>
      <c r="G561" s="15" t="s">
        <v>220</v>
      </c>
      <c r="H561" s="455">
        <f t="shared" si="25"/>
        <v>600</v>
      </c>
      <c r="I561" s="455"/>
      <c r="J561" s="453"/>
      <c r="K561" s="455"/>
      <c r="L561" s="452"/>
      <c r="M561" s="452"/>
      <c r="N561" s="452"/>
      <c r="O561" s="452"/>
      <c r="P561" s="452"/>
      <c r="Q561" s="452"/>
      <c r="R561" s="452"/>
      <c r="S561" s="452"/>
      <c r="T561" s="452"/>
      <c r="U561" s="452"/>
      <c r="V561" s="452"/>
      <c r="W561" s="452"/>
      <c r="X561" s="452">
        <v>600</v>
      </c>
      <c r="Y561" s="452"/>
      <c r="Z561" s="452"/>
      <c r="AA561" s="452"/>
      <c r="AB561" s="452"/>
      <c r="AC561" s="452"/>
      <c r="AD561" s="452"/>
      <c r="AE561" s="5"/>
      <c r="AF561" s="660" t="s">
        <v>1947</v>
      </c>
    </row>
    <row r="562" spans="1:32" s="27" customFormat="1" ht="30" customHeight="1">
      <c r="A562" s="15"/>
      <c r="B562" s="655"/>
      <c r="C562" s="655"/>
      <c r="D562" s="15"/>
      <c r="E562" s="658"/>
      <c r="F562" s="676"/>
      <c r="G562" s="465" t="s">
        <v>221</v>
      </c>
      <c r="H562" s="466">
        <f t="shared" si="25"/>
        <v>290</v>
      </c>
      <c r="I562" s="455"/>
      <c r="J562" s="453"/>
      <c r="K562" s="453"/>
      <c r="L562" s="453"/>
      <c r="M562" s="453"/>
      <c r="N562" s="453"/>
      <c r="O562" s="453"/>
      <c r="P562" s="453"/>
      <c r="Q562" s="453"/>
      <c r="R562" s="453"/>
      <c r="S562" s="453"/>
      <c r="T562" s="453"/>
      <c r="U562" s="453"/>
      <c r="V562" s="453"/>
      <c r="W562" s="453"/>
      <c r="X562" s="453">
        <v>290</v>
      </c>
      <c r="Y562" s="453"/>
      <c r="Z562" s="452"/>
      <c r="AA562" s="453"/>
      <c r="AB562" s="453"/>
      <c r="AC562" s="453"/>
      <c r="AD562" s="453"/>
      <c r="AE562" s="5"/>
      <c r="AF562" s="661"/>
    </row>
    <row r="563" spans="1:32" s="27" customFormat="1" ht="30" customHeight="1">
      <c r="A563" s="15"/>
      <c r="B563" s="655"/>
      <c r="C563" s="655"/>
      <c r="D563" s="15"/>
      <c r="E563" s="658"/>
      <c r="F563" s="676"/>
      <c r="G563" s="469" t="s">
        <v>1841</v>
      </c>
      <c r="H563" s="470" t="s">
        <v>1843</v>
      </c>
      <c r="I563" s="470"/>
      <c r="J563" s="475"/>
      <c r="K563" s="475"/>
      <c r="L563" s="475"/>
      <c r="M563" s="475"/>
      <c r="N563" s="475"/>
      <c r="O563" s="475"/>
      <c r="P563" s="475"/>
      <c r="Q563" s="475"/>
      <c r="R563" s="475"/>
      <c r="S563" s="475"/>
      <c r="T563" s="475"/>
      <c r="U563" s="475"/>
      <c r="V563" s="475"/>
      <c r="W563" s="475"/>
      <c r="X563" s="475"/>
      <c r="Y563" s="475"/>
      <c r="Z563" s="476"/>
      <c r="AA563" s="475"/>
      <c r="AB563" s="475"/>
      <c r="AC563" s="475"/>
      <c r="AD563" s="475"/>
      <c r="AE563" s="477"/>
      <c r="AF563" s="661"/>
    </row>
    <row r="564" spans="1:32" s="27" customFormat="1" ht="30" customHeight="1">
      <c r="A564" s="15"/>
      <c r="B564" s="656"/>
      <c r="C564" s="656"/>
      <c r="D564" s="15"/>
      <c r="E564" s="659"/>
      <c r="F564" s="677"/>
      <c r="G564" s="487" t="s">
        <v>235</v>
      </c>
      <c r="H564" s="488">
        <f t="shared" si="25"/>
        <v>450</v>
      </c>
      <c r="I564" s="488"/>
      <c r="J564" s="489"/>
      <c r="K564" s="488"/>
      <c r="L564" s="490"/>
      <c r="M564" s="490"/>
      <c r="N564" s="490"/>
      <c r="O564" s="490"/>
      <c r="P564" s="490"/>
      <c r="Q564" s="490"/>
      <c r="R564" s="490"/>
      <c r="S564" s="490"/>
      <c r="T564" s="490"/>
      <c r="U564" s="490"/>
      <c r="V564" s="490"/>
      <c r="W564" s="490"/>
      <c r="X564" s="490">
        <v>450</v>
      </c>
      <c r="Y564" s="490"/>
      <c r="Z564" s="490"/>
      <c r="AA564" s="490"/>
      <c r="AB564" s="490"/>
      <c r="AC564" s="490"/>
      <c r="AD564" s="490"/>
      <c r="AE564" s="323"/>
      <c r="AF564" s="662"/>
    </row>
    <row r="565" spans="1:32" s="27" customFormat="1" ht="30" customHeight="1">
      <c r="A565" s="15" t="s">
        <v>96</v>
      </c>
      <c r="B565" s="654">
        <f>IF(D565="","",SUBTOTAL(3,$D$7:D565))</f>
        <v>137</v>
      </c>
      <c r="C565" s="654" t="str">
        <f>A565&amp;"."&amp;B565</f>
        <v>N15.137</v>
      </c>
      <c r="D565" s="15" t="s">
        <v>459</v>
      </c>
      <c r="E565" s="657" t="s">
        <v>256</v>
      </c>
      <c r="F565" s="675" t="s">
        <v>3</v>
      </c>
      <c r="G565" s="15" t="s">
        <v>220</v>
      </c>
      <c r="H565" s="455">
        <f t="shared" si="25"/>
        <v>48</v>
      </c>
      <c r="I565" s="455"/>
      <c r="J565" s="453"/>
      <c r="K565" s="455">
        <v>48</v>
      </c>
      <c r="L565" s="452"/>
      <c r="M565" s="452"/>
      <c r="N565" s="452"/>
      <c r="O565" s="452"/>
      <c r="P565" s="452"/>
      <c r="Q565" s="452"/>
      <c r="R565" s="452"/>
      <c r="S565" s="452"/>
      <c r="T565" s="452"/>
      <c r="U565" s="452"/>
      <c r="V565" s="452"/>
      <c r="W565" s="452"/>
      <c r="X565" s="452"/>
      <c r="Y565" s="452"/>
      <c r="Z565" s="452"/>
      <c r="AA565" s="452"/>
      <c r="AB565" s="452"/>
      <c r="AC565" s="452"/>
      <c r="AD565" s="452"/>
      <c r="AE565" s="5"/>
      <c r="AF565" s="660" t="s">
        <v>1948</v>
      </c>
    </row>
    <row r="566" spans="1:32" s="27" customFormat="1" ht="30" customHeight="1">
      <c r="A566" s="15"/>
      <c r="B566" s="655"/>
      <c r="C566" s="655"/>
      <c r="D566" s="15"/>
      <c r="E566" s="658"/>
      <c r="F566" s="676"/>
      <c r="G566" s="465" t="s">
        <v>221</v>
      </c>
      <c r="H566" s="466">
        <f t="shared" si="25"/>
        <v>16</v>
      </c>
      <c r="I566" s="455"/>
      <c r="J566" s="453"/>
      <c r="K566" s="453">
        <v>16</v>
      </c>
      <c r="L566" s="453"/>
      <c r="M566" s="453"/>
      <c r="N566" s="453"/>
      <c r="O566" s="453"/>
      <c r="P566" s="453"/>
      <c r="Q566" s="453"/>
      <c r="R566" s="453"/>
      <c r="S566" s="453"/>
      <c r="T566" s="453"/>
      <c r="U566" s="453"/>
      <c r="V566" s="453"/>
      <c r="W566" s="453"/>
      <c r="X566" s="453"/>
      <c r="Y566" s="453"/>
      <c r="Z566" s="452"/>
      <c r="AA566" s="453"/>
      <c r="AB566" s="453"/>
      <c r="AC566" s="453"/>
      <c r="AD566" s="453"/>
      <c r="AE566" s="5"/>
      <c r="AF566" s="661"/>
    </row>
    <row r="567" spans="1:32" s="27" customFormat="1" ht="30" customHeight="1">
      <c r="A567" s="15"/>
      <c r="B567" s="655"/>
      <c r="C567" s="655"/>
      <c r="D567" s="15"/>
      <c r="E567" s="658"/>
      <c r="F567" s="676"/>
      <c r="G567" s="469" t="s">
        <v>1841</v>
      </c>
      <c r="H567" s="470" t="s">
        <v>1843</v>
      </c>
      <c r="I567" s="470"/>
      <c r="J567" s="475"/>
      <c r="K567" s="475"/>
      <c r="L567" s="475"/>
      <c r="M567" s="475"/>
      <c r="N567" s="475"/>
      <c r="O567" s="475"/>
      <c r="P567" s="475"/>
      <c r="Q567" s="475"/>
      <c r="R567" s="475"/>
      <c r="S567" s="475"/>
      <c r="T567" s="475"/>
      <c r="U567" s="475"/>
      <c r="V567" s="475"/>
      <c r="W567" s="475"/>
      <c r="X567" s="475"/>
      <c r="Y567" s="475"/>
      <c r="Z567" s="476"/>
      <c r="AA567" s="475"/>
      <c r="AB567" s="475"/>
      <c r="AC567" s="475"/>
      <c r="AD567" s="475"/>
      <c r="AE567" s="477"/>
      <c r="AF567" s="661"/>
    </row>
    <row r="568" spans="1:32" s="27" customFormat="1" ht="30" customHeight="1">
      <c r="A568" s="15"/>
      <c r="B568" s="656"/>
      <c r="C568" s="656"/>
      <c r="D568" s="15"/>
      <c r="E568" s="659"/>
      <c r="F568" s="677"/>
      <c r="G568" s="487" t="s">
        <v>235</v>
      </c>
      <c r="H568" s="488">
        <f t="shared" si="25"/>
        <v>48</v>
      </c>
      <c r="I568" s="488"/>
      <c r="J568" s="489"/>
      <c r="K568" s="488">
        <v>48</v>
      </c>
      <c r="L568" s="490"/>
      <c r="M568" s="490"/>
      <c r="N568" s="490"/>
      <c r="O568" s="490"/>
      <c r="P568" s="490"/>
      <c r="Q568" s="490"/>
      <c r="R568" s="490"/>
      <c r="S568" s="490"/>
      <c r="T568" s="490"/>
      <c r="U568" s="490"/>
      <c r="V568" s="490"/>
      <c r="W568" s="490"/>
      <c r="X568" s="490"/>
      <c r="Y568" s="490"/>
      <c r="Z568" s="490"/>
      <c r="AA568" s="490"/>
      <c r="AB568" s="490"/>
      <c r="AC568" s="490"/>
      <c r="AD568" s="490"/>
      <c r="AE568" s="323"/>
      <c r="AF568" s="662"/>
    </row>
    <row r="569" spans="1:32" s="27" customFormat="1" ht="30" customHeight="1">
      <c r="A569" s="15" t="s">
        <v>96</v>
      </c>
      <c r="B569" s="654">
        <f>IF(D569="","",SUBTOTAL(3,$D$7:D569))</f>
        <v>138</v>
      </c>
      <c r="C569" s="654" t="str">
        <f>A569&amp;"."&amp;B569</f>
        <v>N15.138</v>
      </c>
      <c r="D569" s="15" t="s">
        <v>460</v>
      </c>
      <c r="E569" s="657" t="s">
        <v>194</v>
      </c>
      <c r="F569" s="675" t="s">
        <v>3</v>
      </c>
      <c r="G569" s="15" t="s">
        <v>220</v>
      </c>
      <c r="H569" s="455">
        <f t="shared" si="25"/>
        <v>180</v>
      </c>
      <c r="I569" s="455"/>
      <c r="J569" s="453"/>
      <c r="K569" s="455">
        <v>180</v>
      </c>
      <c r="L569" s="452"/>
      <c r="M569" s="452"/>
      <c r="N569" s="452"/>
      <c r="O569" s="452"/>
      <c r="P569" s="452"/>
      <c r="Q569" s="452"/>
      <c r="R569" s="452"/>
      <c r="S569" s="452"/>
      <c r="T569" s="452"/>
      <c r="U569" s="452"/>
      <c r="V569" s="452"/>
      <c r="W569" s="452"/>
      <c r="X569" s="452"/>
      <c r="Y569" s="452"/>
      <c r="Z569" s="452"/>
      <c r="AA569" s="452"/>
      <c r="AB569" s="452"/>
      <c r="AC569" s="452"/>
      <c r="AD569" s="452"/>
      <c r="AE569" s="5"/>
      <c r="AF569" s="660" t="s">
        <v>1949</v>
      </c>
    </row>
    <row r="570" spans="1:32" s="27" customFormat="1" ht="30" customHeight="1">
      <c r="A570" s="15"/>
      <c r="B570" s="655"/>
      <c r="C570" s="655"/>
      <c r="D570" s="15"/>
      <c r="E570" s="658"/>
      <c r="F570" s="676"/>
      <c r="G570" s="465" t="s">
        <v>221</v>
      </c>
      <c r="H570" s="466">
        <f t="shared" si="25"/>
        <v>16</v>
      </c>
      <c r="I570" s="455"/>
      <c r="J570" s="453"/>
      <c r="K570" s="453">
        <v>16</v>
      </c>
      <c r="L570" s="453"/>
      <c r="M570" s="453"/>
      <c r="N570" s="453"/>
      <c r="O570" s="453"/>
      <c r="P570" s="453"/>
      <c r="Q570" s="453"/>
      <c r="R570" s="453"/>
      <c r="S570" s="453"/>
      <c r="T570" s="453"/>
      <c r="U570" s="453"/>
      <c r="V570" s="453"/>
      <c r="W570" s="453"/>
      <c r="X570" s="453"/>
      <c r="Y570" s="453"/>
      <c r="Z570" s="452"/>
      <c r="AA570" s="453"/>
      <c r="AB570" s="453"/>
      <c r="AC570" s="453"/>
      <c r="AD570" s="453"/>
      <c r="AE570" s="5"/>
      <c r="AF570" s="661"/>
    </row>
    <row r="571" spans="1:32" s="27" customFormat="1" ht="30" customHeight="1">
      <c r="A571" s="15"/>
      <c r="B571" s="655"/>
      <c r="C571" s="655"/>
      <c r="D571" s="15"/>
      <c r="E571" s="658"/>
      <c r="F571" s="676"/>
      <c r="G571" s="469" t="s">
        <v>1841</v>
      </c>
      <c r="H571" s="471">
        <v>144</v>
      </c>
      <c r="I571" s="470"/>
      <c r="J571" s="475"/>
      <c r="K571" s="475">
        <v>144</v>
      </c>
      <c r="L571" s="475"/>
      <c r="M571" s="475"/>
      <c r="N571" s="475"/>
      <c r="O571" s="475"/>
      <c r="P571" s="475"/>
      <c r="Q571" s="475"/>
      <c r="R571" s="475"/>
      <c r="S571" s="475"/>
      <c r="T571" s="475"/>
      <c r="U571" s="475"/>
      <c r="V571" s="475"/>
      <c r="W571" s="475"/>
      <c r="X571" s="475"/>
      <c r="Y571" s="475"/>
      <c r="Z571" s="476"/>
      <c r="AA571" s="475"/>
      <c r="AB571" s="475"/>
      <c r="AC571" s="475"/>
      <c r="AD571" s="475"/>
      <c r="AE571" s="477"/>
      <c r="AF571" s="661"/>
    </row>
    <row r="572" spans="1:32" s="27" customFormat="1" ht="30" customHeight="1">
      <c r="A572" s="15"/>
      <c r="B572" s="656"/>
      <c r="C572" s="656"/>
      <c r="D572" s="15"/>
      <c r="E572" s="659"/>
      <c r="F572" s="677"/>
      <c r="G572" s="487" t="s">
        <v>235</v>
      </c>
      <c r="H572" s="488">
        <f t="shared" si="25"/>
        <v>120</v>
      </c>
      <c r="I572" s="488"/>
      <c r="J572" s="489"/>
      <c r="K572" s="488">
        <v>120</v>
      </c>
      <c r="L572" s="490"/>
      <c r="M572" s="490"/>
      <c r="N572" s="490"/>
      <c r="O572" s="490"/>
      <c r="P572" s="490"/>
      <c r="Q572" s="490"/>
      <c r="R572" s="490"/>
      <c r="S572" s="490"/>
      <c r="T572" s="490"/>
      <c r="U572" s="490"/>
      <c r="V572" s="490"/>
      <c r="W572" s="490"/>
      <c r="X572" s="490"/>
      <c r="Y572" s="490"/>
      <c r="Z572" s="490"/>
      <c r="AA572" s="490"/>
      <c r="AB572" s="490"/>
      <c r="AC572" s="490"/>
      <c r="AD572" s="490"/>
      <c r="AE572" s="323"/>
      <c r="AF572" s="662"/>
    </row>
    <row r="573" spans="1:32" s="27" customFormat="1" ht="30" customHeight="1">
      <c r="A573" s="15" t="s">
        <v>96</v>
      </c>
      <c r="B573" s="654">
        <f>IF(D573="","",SUBTOTAL(3,$D$7:D573))</f>
        <v>139</v>
      </c>
      <c r="C573" s="654" t="str">
        <f>A573&amp;"."&amp;B573</f>
        <v>N15.139</v>
      </c>
      <c r="D573" s="15" t="s">
        <v>461</v>
      </c>
      <c r="E573" s="657" t="s">
        <v>271</v>
      </c>
      <c r="F573" s="675" t="s">
        <v>3</v>
      </c>
      <c r="G573" s="15" t="s">
        <v>220</v>
      </c>
      <c r="H573" s="455">
        <f t="shared" si="25"/>
        <v>60</v>
      </c>
      <c r="I573" s="455"/>
      <c r="J573" s="453"/>
      <c r="K573" s="455">
        <v>60</v>
      </c>
      <c r="L573" s="452"/>
      <c r="M573" s="452"/>
      <c r="N573" s="452"/>
      <c r="O573" s="452"/>
      <c r="P573" s="452"/>
      <c r="Q573" s="452"/>
      <c r="R573" s="452"/>
      <c r="S573" s="452"/>
      <c r="T573" s="452"/>
      <c r="U573" s="452"/>
      <c r="V573" s="452"/>
      <c r="W573" s="452"/>
      <c r="X573" s="452"/>
      <c r="Y573" s="452"/>
      <c r="Z573" s="452"/>
      <c r="AA573" s="452"/>
      <c r="AB573" s="452"/>
      <c r="AC573" s="452"/>
      <c r="AD573" s="452"/>
      <c r="AE573" s="5"/>
      <c r="AF573" s="660" t="s">
        <v>1950</v>
      </c>
    </row>
    <row r="574" spans="1:32" s="27" customFormat="1" ht="30" customHeight="1">
      <c r="A574" s="15"/>
      <c r="B574" s="655"/>
      <c r="C574" s="655"/>
      <c r="D574" s="15"/>
      <c r="E574" s="658"/>
      <c r="F574" s="676"/>
      <c r="G574" s="465" t="s">
        <v>221</v>
      </c>
      <c r="H574" s="466">
        <f t="shared" si="25"/>
        <v>10</v>
      </c>
      <c r="I574" s="455"/>
      <c r="J574" s="453">
        <v>1</v>
      </c>
      <c r="K574" s="453">
        <v>9</v>
      </c>
      <c r="L574" s="453"/>
      <c r="M574" s="453"/>
      <c r="N574" s="453"/>
      <c r="O574" s="453"/>
      <c r="P574" s="453"/>
      <c r="Q574" s="453"/>
      <c r="R574" s="453"/>
      <c r="S574" s="453"/>
      <c r="T574" s="453"/>
      <c r="U574" s="453"/>
      <c r="V574" s="453"/>
      <c r="W574" s="453"/>
      <c r="X574" s="453"/>
      <c r="Y574" s="453"/>
      <c r="Z574" s="452"/>
      <c r="AA574" s="453"/>
      <c r="AB574" s="453"/>
      <c r="AC574" s="453"/>
      <c r="AD574" s="453"/>
      <c r="AE574" s="5"/>
      <c r="AF574" s="661"/>
    </row>
    <row r="575" spans="1:32" s="27" customFormat="1" ht="30" customHeight="1">
      <c r="A575" s="15"/>
      <c r="B575" s="655"/>
      <c r="C575" s="655"/>
      <c r="D575" s="15"/>
      <c r="E575" s="658"/>
      <c r="F575" s="676"/>
      <c r="G575" s="469" t="s">
        <v>1841</v>
      </c>
      <c r="H575" s="471">
        <v>60</v>
      </c>
      <c r="I575" s="470"/>
      <c r="J575" s="475">
        <v>60</v>
      </c>
      <c r="K575" s="475"/>
      <c r="L575" s="475"/>
      <c r="M575" s="475"/>
      <c r="N575" s="475"/>
      <c r="O575" s="475"/>
      <c r="P575" s="475"/>
      <c r="Q575" s="475"/>
      <c r="R575" s="475"/>
      <c r="S575" s="475"/>
      <c r="T575" s="475"/>
      <c r="U575" s="475"/>
      <c r="V575" s="475"/>
      <c r="W575" s="475"/>
      <c r="X575" s="475"/>
      <c r="Y575" s="475"/>
      <c r="Z575" s="476"/>
      <c r="AA575" s="475"/>
      <c r="AB575" s="475"/>
      <c r="AC575" s="475"/>
      <c r="AD575" s="475"/>
      <c r="AE575" s="477"/>
      <c r="AF575" s="661"/>
    </row>
    <row r="576" spans="1:32" s="27" customFormat="1" ht="30" customHeight="1">
      <c r="A576" s="15"/>
      <c r="B576" s="656"/>
      <c r="C576" s="656"/>
      <c r="D576" s="15"/>
      <c r="E576" s="659"/>
      <c r="F576" s="677"/>
      <c r="G576" s="487" t="s">
        <v>235</v>
      </c>
      <c r="H576" s="488">
        <f t="shared" si="25"/>
        <v>60</v>
      </c>
      <c r="I576" s="488"/>
      <c r="J576" s="489"/>
      <c r="K576" s="488">
        <v>60</v>
      </c>
      <c r="L576" s="490"/>
      <c r="M576" s="490"/>
      <c r="N576" s="490"/>
      <c r="O576" s="490"/>
      <c r="P576" s="490"/>
      <c r="Q576" s="490"/>
      <c r="R576" s="490"/>
      <c r="S576" s="490"/>
      <c r="T576" s="490"/>
      <c r="U576" s="490"/>
      <c r="V576" s="490"/>
      <c r="W576" s="490"/>
      <c r="X576" s="490"/>
      <c r="Y576" s="490"/>
      <c r="Z576" s="490"/>
      <c r="AA576" s="490"/>
      <c r="AB576" s="490"/>
      <c r="AC576" s="490"/>
      <c r="AD576" s="490"/>
      <c r="AE576" s="323"/>
      <c r="AF576" s="662"/>
    </row>
    <row r="577" spans="1:32" s="27" customFormat="1" ht="30" customHeight="1">
      <c r="A577" s="15" t="s">
        <v>96</v>
      </c>
      <c r="B577" s="654">
        <f>IF(D577="","",SUBTOTAL(3,$D$7:D577))</f>
        <v>140</v>
      </c>
      <c r="C577" s="654" t="str">
        <f>A577&amp;"."&amp;B577</f>
        <v>N15.140</v>
      </c>
      <c r="D577" s="15" t="s">
        <v>462</v>
      </c>
      <c r="E577" s="657" t="s">
        <v>133</v>
      </c>
      <c r="F577" s="675" t="s">
        <v>3</v>
      </c>
      <c r="G577" s="15" t="s">
        <v>220</v>
      </c>
      <c r="H577" s="455">
        <f t="shared" si="25"/>
        <v>120</v>
      </c>
      <c r="I577" s="455"/>
      <c r="J577" s="453"/>
      <c r="K577" s="455"/>
      <c r="L577" s="452"/>
      <c r="M577" s="452"/>
      <c r="N577" s="452"/>
      <c r="O577" s="452"/>
      <c r="P577" s="452"/>
      <c r="Q577" s="452"/>
      <c r="R577" s="452"/>
      <c r="S577" s="452">
        <v>120</v>
      </c>
      <c r="T577" s="452"/>
      <c r="U577" s="452"/>
      <c r="V577" s="452"/>
      <c r="W577" s="452"/>
      <c r="X577" s="452"/>
      <c r="Y577" s="452"/>
      <c r="Z577" s="452"/>
      <c r="AA577" s="452"/>
      <c r="AB577" s="452"/>
      <c r="AC577" s="452"/>
      <c r="AD577" s="452"/>
      <c r="AE577" s="5"/>
      <c r="AF577" s="660" t="s">
        <v>1951</v>
      </c>
    </row>
    <row r="578" spans="1:32" s="27" customFormat="1" ht="30" customHeight="1">
      <c r="A578" s="15"/>
      <c r="B578" s="655"/>
      <c r="C578" s="655"/>
      <c r="D578" s="15"/>
      <c r="E578" s="658"/>
      <c r="F578" s="676"/>
      <c r="G578" s="465" t="s">
        <v>221</v>
      </c>
      <c r="H578" s="466">
        <f t="shared" si="25"/>
        <v>70</v>
      </c>
      <c r="I578" s="455"/>
      <c r="J578" s="453"/>
      <c r="K578" s="453"/>
      <c r="L578" s="453"/>
      <c r="M578" s="453"/>
      <c r="N578" s="453"/>
      <c r="O578" s="453"/>
      <c r="P578" s="453"/>
      <c r="Q578" s="453"/>
      <c r="R578" s="453"/>
      <c r="S578" s="453">
        <v>70</v>
      </c>
      <c r="T578" s="453"/>
      <c r="U578" s="453"/>
      <c r="V578" s="453"/>
      <c r="W578" s="453"/>
      <c r="X578" s="453"/>
      <c r="Y578" s="453"/>
      <c r="Z578" s="452"/>
      <c r="AA578" s="453"/>
      <c r="AB578" s="453"/>
      <c r="AC578" s="453"/>
      <c r="AD578" s="453"/>
      <c r="AE578" s="5"/>
      <c r="AF578" s="661"/>
    </row>
    <row r="579" spans="1:32" s="27" customFormat="1" ht="30" customHeight="1">
      <c r="A579" s="15"/>
      <c r="B579" s="655"/>
      <c r="C579" s="655"/>
      <c r="D579" s="15"/>
      <c r="E579" s="658"/>
      <c r="F579" s="676"/>
      <c r="G579" s="469" t="s">
        <v>1841</v>
      </c>
      <c r="H579" s="471">
        <v>300</v>
      </c>
      <c r="I579" s="470"/>
      <c r="J579" s="475"/>
      <c r="K579" s="475"/>
      <c r="L579" s="475"/>
      <c r="M579" s="475"/>
      <c r="N579" s="475"/>
      <c r="O579" s="475"/>
      <c r="P579" s="475"/>
      <c r="Q579" s="475"/>
      <c r="R579" s="475"/>
      <c r="S579" s="475">
        <v>300</v>
      </c>
      <c r="T579" s="475"/>
      <c r="U579" s="475"/>
      <c r="V579" s="475"/>
      <c r="W579" s="475"/>
      <c r="X579" s="475"/>
      <c r="Y579" s="475"/>
      <c r="Z579" s="476"/>
      <c r="AA579" s="475"/>
      <c r="AB579" s="475"/>
      <c r="AC579" s="475"/>
      <c r="AD579" s="475"/>
      <c r="AE579" s="477"/>
      <c r="AF579" s="661"/>
    </row>
    <row r="580" spans="1:32" s="27" customFormat="1" ht="30" customHeight="1">
      <c r="A580" s="15"/>
      <c r="B580" s="656"/>
      <c r="C580" s="656"/>
      <c r="D580" s="15"/>
      <c r="E580" s="659"/>
      <c r="F580" s="677"/>
      <c r="G580" s="487" t="s">
        <v>235</v>
      </c>
      <c r="H580" s="488">
        <f t="shared" si="25"/>
        <v>120</v>
      </c>
      <c r="I580" s="488"/>
      <c r="J580" s="489"/>
      <c r="K580" s="488"/>
      <c r="L580" s="490"/>
      <c r="M580" s="490"/>
      <c r="N580" s="490"/>
      <c r="O580" s="490"/>
      <c r="P580" s="490"/>
      <c r="Q580" s="490"/>
      <c r="R580" s="490"/>
      <c r="S580" s="490">
        <v>120</v>
      </c>
      <c r="T580" s="490"/>
      <c r="U580" s="490"/>
      <c r="V580" s="490"/>
      <c r="W580" s="490"/>
      <c r="X580" s="490"/>
      <c r="Y580" s="490"/>
      <c r="Z580" s="490"/>
      <c r="AA580" s="490"/>
      <c r="AB580" s="490"/>
      <c r="AC580" s="490"/>
      <c r="AD580" s="490"/>
      <c r="AE580" s="323"/>
      <c r="AF580" s="662"/>
    </row>
    <row r="581" spans="1:32" s="27" customFormat="1" ht="30" customHeight="1">
      <c r="A581" s="15" t="s">
        <v>96</v>
      </c>
      <c r="B581" s="654">
        <f>IF(D581="","",SUBTOTAL(3,$D$7:D581))</f>
        <v>141</v>
      </c>
      <c r="C581" s="654" t="str">
        <f>A581&amp;"."&amp;B581</f>
        <v>N15.141</v>
      </c>
      <c r="D581" s="15" t="s">
        <v>463</v>
      </c>
      <c r="E581" s="657" t="s">
        <v>270</v>
      </c>
      <c r="F581" s="675" t="s">
        <v>3</v>
      </c>
      <c r="G581" s="15" t="s">
        <v>220</v>
      </c>
      <c r="H581" s="455">
        <f t="shared" si="25"/>
        <v>360</v>
      </c>
      <c r="I581" s="455"/>
      <c r="J581" s="453"/>
      <c r="K581" s="455">
        <v>360</v>
      </c>
      <c r="L581" s="452"/>
      <c r="M581" s="452"/>
      <c r="N581" s="452"/>
      <c r="O581" s="452"/>
      <c r="P581" s="452"/>
      <c r="Q581" s="452"/>
      <c r="R581" s="452"/>
      <c r="S581" s="452"/>
      <c r="T581" s="452"/>
      <c r="U581" s="452"/>
      <c r="V581" s="452"/>
      <c r="W581" s="452"/>
      <c r="X581" s="452"/>
      <c r="Y581" s="452"/>
      <c r="Z581" s="452"/>
      <c r="AA581" s="452"/>
      <c r="AB581" s="452"/>
      <c r="AC581" s="452"/>
      <c r="AD581" s="452"/>
      <c r="AE581" s="5"/>
      <c r="AF581" s="660" t="s">
        <v>1952</v>
      </c>
    </row>
    <row r="582" spans="1:32" s="27" customFormat="1" ht="30" customHeight="1">
      <c r="A582" s="15"/>
      <c r="B582" s="655"/>
      <c r="C582" s="655"/>
      <c r="D582" s="15"/>
      <c r="E582" s="658"/>
      <c r="F582" s="676"/>
      <c r="G582" s="465" t="s">
        <v>221</v>
      </c>
      <c r="H582" s="466">
        <f t="shared" si="25"/>
        <v>94</v>
      </c>
      <c r="I582" s="455"/>
      <c r="J582" s="453"/>
      <c r="K582" s="453">
        <v>94</v>
      </c>
      <c r="L582" s="453"/>
      <c r="M582" s="453"/>
      <c r="N582" s="453"/>
      <c r="O582" s="453"/>
      <c r="P582" s="453"/>
      <c r="Q582" s="453"/>
      <c r="R582" s="453"/>
      <c r="S582" s="453"/>
      <c r="T582" s="453"/>
      <c r="U582" s="453"/>
      <c r="V582" s="453"/>
      <c r="W582" s="453"/>
      <c r="X582" s="453"/>
      <c r="Y582" s="453"/>
      <c r="Z582" s="452"/>
      <c r="AA582" s="453"/>
      <c r="AB582" s="453"/>
      <c r="AC582" s="453"/>
      <c r="AD582" s="453"/>
      <c r="AE582" s="5"/>
      <c r="AF582" s="661"/>
    </row>
    <row r="583" spans="1:32" s="27" customFormat="1" ht="30" customHeight="1">
      <c r="A583" s="15"/>
      <c r="B583" s="655"/>
      <c r="C583" s="655"/>
      <c r="D583" s="15"/>
      <c r="E583" s="658"/>
      <c r="F583" s="676"/>
      <c r="G583" s="469" t="s">
        <v>1841</v>
      </c>
      <c r="H583" s="470" t="s">
        <v>1843</v>
      </c>
      <c r="I583" s="470"/>
      <c r="J583" s="475"/>
      <c r="K583" s="475"/>
      <c r="L583" s="475"/>
      <c r="M583" s="475"/>
      <c r="N583" s="475"/>
      <c r="O583" s="475"/>
      <c r="P583" s="475"/>
      <c r="Q583" s="475"/>
      <c r="R583" s="475"/>
      <c r="S583" s="475"/>
      <c r="T583" s="475"/>
      <c r="U583" s="475"/>
      <c r="V583" s="475"/>
      <c r="W583" s="475"/>
      <c r="X583" s="475"/>
      <c r="Y583" s="475"/>
      <c r="Z583" s="476"/>
      <c r="AA583" s="475"/>
      <c r="AB583" s="475"/>
      <c r="AC583" s="475"/>
      <c r="AD583" s="475"/>
      <c r="AE583" s="477"/>
      <c r="AF583" s="661"/>
    </row>
    <row r="584" spans="1:32" s="27" customFormat="1" ht="30" customHeight="1">
      <c r="A584" s="15"/>
      <c r="B584" s="656"/>
      <c r="C584" s="656"/>
      <c r="D584" s="15"/>
      <c r="E584" s="659"/>
      <c r="F584" s="677"/>
      <c r="G584" s="487" t="s">
        <v>235</v>
      </c>
      <c r="H584" s="488">
        <f t="shared" si="25"/>
        <v>150</v>
      </c>
      <c r="I584" s="488"/>
      <c r="J584" s="489"/>
      <c r="K584" s="488">
        <v>150</v>
      </c>
      <c r="L584" s="490"/>
      <c r="M584" s="490"/>
      <c r="N584" s="490"/>
      <c r="O584" s="490"/>
      <c r="P584" s="490"/>
      <c r="Q584" s="490"/>
      <c r="R584" s="490"/>
      <c r="S584" s="490"/>
      <c r="T584" s="490"/>
      <c r="U584" s="490"/>
      <c r="V584" s="490"/>
      <c r="W584" s="490"/>
      <c r="X584" s="490"/>
      <c r="Y584" s="490"/>
      <c r="Z584" s="490"/>
      <c r="AA584" s="490"/>
      <c r="AB584" s="490"/>
      <c r="AC584" s="490"/>
      <c r="AD584" s="490"/>
      <c r="AE584" s="323"/>
      <c r="AF584" s="662"/>
    </row>
    <row r="585" spans="1:32" s="27" customFormat="1" ht="30" customHeight="1">
      <c r="A585" s="19"/>
      <c r="B585" s="303" t="s">
        <v>107</v>
      </c>
      <c r="C585" s="304" t="s">
        <v>464</v>
      </c>
      <c r="D585" s="8"/>
      <c r="E585" s="353"/>
      <c r="F585" s="19"/>
      <c r="G585" s="19"/>
      <c r="H585" s="455"/>
      <c r="I585" s="455"/>
      <c r="J585" s="453"/>
      <c r="K585" s="455"/>
      <c r="L585" s="452"/>
      <c r="M585" s="452"/>
      <c r="N585" s="452"/>
      <c r="O585" s="452"/>
      <c r="P585" s="452"/>
      <c r="Q585" s="452"/>
      <c r="R585" s="452"/>
      <c r="S585" s="452"/>
      <c r="T585" s="452"/>
      <c r="U585" s="452"/>
      <c r="V585" s="452"/>
      <c r="W585" s="452"/>
      <c r="X585" s="452"/>
      <c r="Y585" s="452"/>
      <c r="Z585" s="452"/>
      <c r="AA585" s="452"/>
      <c r="AB585" s="452"/>
      <c r="AC585" s="452"/>
      <c r="AD585" s="452"/>
      <c r="AE585" s="5"/>
      <c r="AF585" s="17"/>
    </row>
    <row r="586" spans="1:32" s="27" customFormat="1" ht="30" customHeight="1">
      <c r="A586" s="19" t="s">
        <v>107</v>
      </c>
      <c r="B586" s="654">
        <f>IF(D586="","",SUBTOTAL(3,$D$7:D586))</f>
        <v>142</v>
      </c>
      <c r="C586" s="654" t="str">
        <f>A586&amp;"."&amp;B586</f>
        <v>N16.142</v>
      </c>
      <c r="D586" s="19" t="s">
        <v>941</v>
      </c>
      <c r="E586" s="684" t="s">
        <v>1110</v>
      </c>
      <c r="F586" s="687" t="s">
        <v>3</v>
      </c>
      <c r="G586" s="15" t="s">
        <v>220</v>
      </c>
      <c r="H586" s="455">
        <f t="shared" si="25"/>
        <v>300</v>
      </c>
      <c r="I586" s="455"/>
      <c r="J586" s="453"/>
      <c r="K586" s="455"/>
      <c r="L586" s="452"/>
      <c r="M586" s="452"/>
      <c r="N586" s="452"/>
      <c r="O586" s="452"/>
      <c r="P586" s="452">
        <v>300</v>
      </c>
      <c r="Q586" s="452"/>
      <c r="R586" s="452"/>
      <c r="S586" s="452"/>
      <c r="T586" s="452"/>
      <c r="U586" s="452"/>
      <c r="V586" s="452"/>
      <c r="W586" s="452"/>
      <c r="X586" s="452"/>
      <c r="Y586" s="452"/>
      <c r="Z586" s="452"/>
      <c r="AA586" s="452"/>
      <c r="AB586" s="452"/>
      <c r="AC586" s="452"/>
      <c r="AD586" s="452"/>
      <c r="AE586" s="355" t="s">
        <v>1117</v>
      </c>
      <c r="AF586" s="660" t="s">
        <v>1953</v>
      </c>
    </row>
    <row r="587" spans="1:32" s="27" customFormat="1" ht="30" customHeight="1">
      <c r="A587" s="19"/>
      <c r="B587" s="655"/>
      <c r="C587" s="655"/>
      <c r="D587" s="19"/>
      <c r="E587" s="685"/>
      <c r="F587" s="688"/>
      <c r="G587" s="465" t="s">
        <v>221</v>
      </c>
      <c r="H587" s="466">
        <f t="shared" si="25"/>
        <v>0</v>
      </c>
      <c r="I587" s="455"/>
      <c r="J587" s="453"/>
      <c r="K587" s="453"/>
      <c r="L587" s="453"/>
      <c r="M587" s="453"/>
      <c r="N587" s="453"/>
      <c r="O587" s="453"/>
      <c r="P587" s="453"/>
      <c r="Q587" s="453"/>
      <c r="R587" s="453"/>
      <c r="S587" s="453"/>
      <c r="T587" s="453"/>
      <c r="U587" s="453"/>
      <c r="V587" s="453"/>
      <c r="W587" s="453"/>
      <c r="X587" s="453"/>
      <c r="Y587" s="453"/>
      <c r="Z587" s="452"/>
      <c r="AA587" s="453"/>
      <c r="AB587" s="453"/>
      <c r="AC587" s="453"/>
      <c r="AD587" s="453"/>
      <c r="AE587" s="285"/>
      <c r="AF587" s="661"/>
    </row>
    <row r="588" spans="1:32" s="27" customFormat="1" ht="30" customHeight="1">
      <c r="A588" s="19"/>
      <c r="B588" s="656"/>
      <c r="C588" s="656"/>
      <c r="D588" s="19"/>
      <c r="E588" s="686"/>
      <c r="F588" s="689"/>
      <c r="G588" s="487" t="s">
        <v>235</v>
      </c>
      <c r="H588" s="488">
        <f t="shared" si="25"/>
        <v>850</v>
      </c>
      <c r="I588" s="488"/>
      <c r="J588" s="489">
        <v>200</v>
      </c>
      <c r="K588" s="488"/>
      <c r="L588" s="490"/>
      <c r="M588" s="490"/>
      <c r="N588" s="490"/>
      <c r="O588" s="490">
        <v>50</v>
      </c>
      <c r="P588" s="490">
        <v>600</v>
      </c>
      <c r="Q588" s="490"/>
      <c r="R588" s="490"/>
      <c r="S588" s="490"/>
      <c r="T588" s="490"/>
      <c r="U588" s="490"/>
      <c r="V588" s="490"/>
      <c r="W588" s="490"/>
      <c r="X588" s="490"/>
      <c r="Y588" s="490"/>
      <c r="Z588" s="490"/>
      <c r="AA588" s="490"/>
      <c r="AB588" s="490"/>
      <c r="AC588" s="490"/>
      <c r="AD588" s="490"/>
      <c r="AE588" s="497"/>
      <c r="AF588" s="662"/>
    </row>
    <row r="589" spans="1:32" s="27" customFormat="1" ht="30" customHeight="1">
      <c r="A589" s="19"/>
      <c r="B589" s="654">
        <f>IF(D589="","",SUBTOTAL(3,$D$7:D589))</f>
        <v>143</v>
      </c>
      <c r="C589" s="654" t="str">
        <f>A589&amp;"."&amp;B589</f>
        <v>.143</v>
      </c>
      <c r="D589" s="19" t="s">
        <v>936</v>
      </c>
      <c r="E589" s="684" t="s">
        <v>1112</v>
      </c>
      <c r="F589" s="687" t="s">
        <v>3</v>
      </c>
      <c r="G589" s="15" t="s">
        <v>220</v>
      </c>
      <c r="H589" s="455">
        <f t="shared" si="25"/>
        <v>24</v>
      </c>
      <c r="I589" s="455"/>
      <c r="J589" s="463"/>
      <c r="K589" s="463"/>
      <c r="L589" s="452"/>
      <c r="M589" s="452"/>
      <c r="N589" s="452"/>
      <c r="O589" s="452"/>
      <c r="P589" s="452"/>
      <c r="Q589" s="452"/>
      <c r="R589" s="452"/>
      <c r="S589" s="452">
        <v>24</v>
      </c>
      <c r="T589" s="452"/>
      <c r="U589" s="452"/>
      <c r="V589" s="452"/>
      <c r="W589" s="452"/>
      <c r="X589" s="452"/>
      <c r="Y589" s="452"/>
      <c r="Z589" s="452"/>
      <c r="AA589" s="452"/>
      <c r="AB589" s="452"/>
      <c r="AC589" s="452"/>
      <c r="AD589" s="452"/>
      <c r="AE589" s="355" t="s">
        <v>1117</v>
      </c>
      <c r="AF589" s="660" t="s">
        <v>1954</v>
      </c>
    </row>
    <row r="590" spans="1:32" s="27" customFormat="1" ht="30" customHeight="1">
      <c r="A590" s="19"/>
      <c r="B590" s="655"/>
      <c r="C590" s="655"/>
      <c r="D590" s="19"/>
      <c r="E590" s="685"/>
      <c r="F590" s="688"/>
      <c r="G590" s="465" t="s">
        <v>221</v>
      </c>
      <c r="H590" s="466">
        <f t="shared" si="25"/>
        <v>0</v>
      </c>
      <c r="I590" s="455"/>
      <c r="J590" s="453"/>
      <c r="K590" s="453"/>
      <c r="L590" s="453"/>
      <c r="M590" s="453"/>
      <c r="N590" s="453"/>
      <c r="O590" s="453"/>
      <c r="P590" s="453"/>
      <c r="Q590" s="453"/>
      <c r="R590" s="453"/>
      <c r="S590" s="453"/>
      <c r="T590" s="453"/>
      <c r="U590" s="453"/>
      <c r="V590" s="453"/>
      <c r="W590" s="453"/>
      <c r="X590" s="453"/>
      <c r="Y590" s="453"/>
      <c r="Z590" s="452"/>
      <c r="AA590" s="453"/>
      <c r="AB590" s="453"/>
      <c r="AC590" s="453"/>
      <c r="AD590" s="453"/>
      <c r="AE590" s="285"/>
      <c r="AF590" s="661"/>
    </row>
    <row r="591" spans="1:32" s="27" customFormat="1" ht="30" customHeight="1">
      <c r="A591" s="19"/>
      <c r="B591" s="656"/>
      <c r="C591" s="656"/>
      <c r="D591" s="19"/>
      <c r="E591" s="686"/>
      <c r="F591" s="689"/>
      <c r="G591" s="487" t="s">
        <v>235</v>
      </c>
      <c r="H591" s="488">
        <f t="shared" si="25"/>
        <v>24</v>
      </c>
      <c r="I591" s="488"/>
      <c r="J591" s="498"/>
      <c r="K591" s="498"/>
      <c r="L591" s="490"/>
      <c r="M591" s="490"/>
      <c r="N591" s="490"/>
      <c r="O591" s="490"/>
      <c r="P591" s="490"/>
      <c r="Q591" s="490"/>
      <c r="R591" s="490"/>
      <c r="S591" s="490">
        <v>24</v>
      </c>
      <c r="T591" s="490"/>
      <c r="U591" s="490"/>
      <c r="V591" s="490"/>
      <c r="W591" s="490"/>
      <c r="X591" s="490"/>
      <c r="Y591" s="490"/>
      <c r="Z591" s="490"/>
      <c r="AA591" s="490"/>
      <c r="AB591" s="490"/>
      <c r="AC591" s="490"/>
      <c r="AD591" s="490"/>
      <c r="AE591" s="497"/>
      <c r="AF591" s="662"/>
    </row>
    <row r="592" spans="1:32" s="27" customFormat="1" ht="30" customHeight="1">
      <c r="A592" s="19"/>
      <c r="B592" s="654">
        <f>IF(D592="","",SUBTOTAL(3,$D$7:D592))</f>
        <v>144</v>
      </c>
      <c r="C592" s="654" t="str">
        <f>A592&amp;"."&amp;B592</f>
        <v>.144</v>
      </c>
      <c r="D592" s="19" t="s">
        <v>938</v>
      </c>
      <c r="E592" s="684" t="s">
        <v>1828</v>
      </c>
      <c r="F592" s="687" t="s">
        <v>3</v>
      </c>
      <c r="G592" s="15" t="s">
        <v>220</v>
      </c>
      <c r="H592" s="455">
        <f t="shared" si="25"/>
        <v>2</v>
      </c>
      <c r="I592" s="455"/>
      <c r="J592" s="463"/>
      <c r="K592" s="463"/>
      <c r="L592" s="452"/>
      <c r="M592" s="452"/>
      <c r="N592" s="452"/>
      <c r="O592" s="452"/>
      <c r="P592" s="452"/>
      <c r="Q592" s="452"/>
      <c r="R592" s="452"/>
      <c r="S592" s="452">
        <v>2</v>
      </c>
      <c r="T592" s="452"/>
      <c r="U592" s="452"/>
      <c r="V592" s="452"/>
      <c r="W592" s="452"/>
      <c r="X592" s="452"/>
      <c r="Y592" s="452"/>
      <c r="Z592" s="452"/>
      <c r="AA592" s="452"/>
      <c r="AB592" s="452"/>
      <c r="AC592" s="452"/>
      <c r="AD592" s="452"/>
      <c r="AE592" s="355" t="s">
        <v>1117</v>
      </c>
      <c r="AF592" s="660" t="s">
        <v>1954</v>
      </c>
    </row>
    <row r="593" spans="1:33" s="27" customFormat="1" ht="30" customHeight="1">
      <c r="A593" s="19"/>
      <c r="B593" s="655"/>
      <c r="C593" s="655"/>
      <c r="D593" s="19"/>
      <c r="E593" s="685"/>
      <c r="F593" s="688"/>
      <c r="G593" s="465" t="s">
        <v>221</v>
      </c>
      <c r="H593" s="466">
        <f t="shared" si="25"/>
        <v>0</v>
      </c>
      <c r="I593" s="455"/>
      <c r="J593" s="453"/>
      <c r="K593" s="453"/>
      <c r="L593" s="453"/>
      <c r="M593" s="453"/>
      <c r="N593" s="453"/>
      <c r="O593" s="453"/>
      <c r="P593" s="453"/>
      <c r="Q593" s="453"/>
      <c r="R593" s="453"/>
      <c r="S593" s="453"/>
      <c r="T593" s="453"/>
      <c r="U593" s="453"/>
      <c r="V593" s="453"/>
      <c r="W593" s="453"/>
      <c r="X593" s="453"/>
      <c r="Y593" s="453"/>
      <c r="Z593" s="452"/>
      <c r="AA593" s="453"/>
      <c r="AB593" s="453"/>
      <c r="AC593" s="453"/>
      <c r="AD593" s="453"/>
      <c r="AE593" s="285"/>
      <c r="AF593" s="661"/>
    </row>
    <row r="594" spans="1:33" s="27" customFormat="1" ht="30" customHeight="1">
      <c r="A594" s="19"/>
      <c r="B594" s="656"/>
      <c r="C594" s="656"/>
      <c r="D594" s="19"/>
      <c r="E594" s="686"/>
      <c r="F594" s="689"/>
      <c r="G594" s="487" t="s">
        <v>235</v>
      </c>
      <c r="H594" s="488">
        <f t="shared" si="25"/>
        <v>2</v>
      </c>
      <c r="I594" s="488"/>
      <c r="J594" s="498"/>
      <c r="K594" s="498"/>
      <c r="L594" s="490"/>
      <c r="M594" s="490"/>
      <c r="N594" s="490"/>
      <c r="O594" s="490"/>
      <c r="P594" s="490"/>
      <c r="Q594" s="490"/>
      <c r="R594" s="490"/>
      <c r="S594" s="490">
        <v>2</v>
      </c>
      <c r="T594" s="490"/>
      <c r="U594" s="490"/>
      <c r="V594" s="490"/>
      <c r="W594" s="490"/>
      <c r="X594" s="490"/>
      <c r="Y594" s="490"/>
      <c r="Z594" s="490"/>
      <c r="AA594" s="490"/>
      <c r="AB594" s="490"/>
      <c r="AC594" s="490"/>
      <c r="AD594" s="490"/>
      <c r="AE594" s="497"/>
      <c r="AF594" s="662"/>
    </row>
    <row r="595" spans="1:33" s="27" customFormat="1" ht="30" customHeight="1">
      <c r="A595" s="19" t="s">
        <v>107</v>
      </c>
      <c r="B595" s="654">
        <f>IF(D595="","",SUBTOTAL(3,$D$7:D595))</f>
        <v>145</v>
      </c>
      <c r="C595" s="654" t="str">
        <f>A595&amp;"."&amp;B595</f>
        <v>N16.145</v>
      </c>
      <c r="D595" s="19" t="s">
        <v>937</v>
      </c>
      <c r="E595" s="684" t="s">
        <v>929</v>
      </c>
      <c r="F595" s="687" t="s">
        <v>3</v>
      </c>
      <c r="G595" s="15" t="s">
        <v>220</v>
      </c>
      <c r="H595" s="455">
        <f t="shared" si="25"/>
        <v>12</v>
      </c>
      <c r="I595" s="455"/>
      <c r="J595" s="463"/>
      <c r="K595" s="463"/>
      <c r="L595" s="452"/>
      <c r="M595" s="452"/>
      <c r="N595" s="452"/>
      <c r="O595" s="452"/>
      <c r="P595" s="452"/>
      <c r="Q595" s="452"/>
      <c r="R595" s="452"/>
      <c r="S595" s="452">
        <v>12</v>
      </c>
      <c r="T595" s="452"/>
      <c r="U595" s="452"/>
      <c r="V595" s="452"/>
      <c r="W595" s="452"/>
      <c r="X595" s="452"/>
      <c r="Y595" s="452"/>
      <c r="Z595" s="452"/>
      <c r="AA595" s="452"/>
      <c r="AB595" s="452"/>
      <c r="AC595" s="452"/>
      <c r="AD595" s="452"/>
      <c r="AE595" s="355" t="s">
        <v>1117</v>
      </c>
      <c r="AF595" s="660" t="s">
        <v>1955</v>
      </c>
    </row>
    <row r="596" spans="1:33" s="27" customFormat="1" ht="30" customHeight="1">
      <c r="A596" s="19"/>
      <c r="B596" s="655"/>
      <c r="C596" s="655"/>
      <c r="D596" s="19"/>
      <c r="E596" s="685"/>
      <c r="F596" s="688"/>
      <c r="G596" s="465" t="s">
        <v>221</v>
      </c>
      <c r="H596" s="466">
        <f t="shared" si="25"/>
        <v>0</v>
      </c>
      <c r="I596" s="455"/>
      <c r="J596" s="453"/>
      <c r="K596" s="453"/>
      <c r="L596" s="453"/>
      <c r="M596" s="453"/>
      <c r="N596" s="453"/>
      <c r="O596" s="453"/>
      <c r="P596" s="453"/>
      <c r="Q596" s="453"/>
      <c r="R596" s="453"/>
      <c r="S596" s="453"/>
      <c r="T596" s="453"/>
      <c r="U596" s="453"/>
      <c r="V596" s="453"/>
      <c r="W596" s="453"/>
      <c r="X596" s="453"/>
      <c r="Y596" s="453"/>
      <c r="Z596" s="452"/>
      <c r="AA596" s="453"/>
      <c r="AB596" s="453"/>
      <c r="AC596" s="453"/>
      <c r="AD596" s="453"/>
      <c r="AE596" s="285"/>
      <c r="AF596" s="661"/>
    </row>
    <row r="597" spans="1:33" s="27" customFormat="1" ht="30" customHeight="1">
      <c r="A597" s="19"/>
      <c r="B597" s="656"/>
      <c r="C597" s="656"/>
      <c r="D597" s="19"/>
      <c r="E597" s="686"/>
      <c r="F597" s="689"/>
      <c r="G597" s="487" t="s">
        <v>235</v>
      </c>
      <c r="H597" s="488">
        <f t="shared" si="25"/>
        <v>12</v>
      </c>
      <c r="I597" s="488"/>
      <c r="J597" s="498"/>
      <c r="K597" s="498"/>
      <c r="L597" s="490"/>
      <c r="M597" s="490"/>
      <c r="N597" s="490"/>
      <c r="O597" s="490"/>
      <c r="P597" s="490"/>
      <c r="Q597" s="490"/>
      <c r="R597" s="490"/>
      <c r="S597" s="490">
        <v>12</v>
      </c>
      <c r="T597" s="490"/>
      <c r="U597" s="490"/>
      <c r="V597" s="490"/>
      <c r="W597" s="490"/>
      <c r="X597" s="490"/>
      <c r="Y597" s="490"/>
      <c r="Z597" s="490"/>
      <c r="AA597" s="490"/>
      <c r="AB597" s="490"/>
      <c r="AC597" s="490"/>
      <c r="AD597" s="490"/>
      <c r="AE597" s="497"/>
      <c r="AF597" s="662"/>
    </row>
    <row r="598" spans="1:33" s="27" customFormat="1" ht="30" customHeight="1">
      <c r="A598" s="19" t="s">
        <v>107</v>
      </c>
      <c r="B598" s="654">
        <f>IF(D598="","",SUBTOTAL(3,$D$7:D598))</f>
        <v>146</v>
      </c>
      <c r="C598" s="654" t="str">
        <f>A598&amp;"."&amp;B598</f>
        <v>N16.146</v>
      </c>
      <c r="D598" s="19" t="s">
        <v>939</v>
      </c>
      <c r="E598" s="684" t="s">
        <v>1114</v>
      </c>
      <c r="F598" s="687" t="s">
        <v>3</v>
      </c>
      <c r="G598" s="15" t="s">
        <v>220</v>
      </c>
      <c r="H598" s="455">
        <f t="shared" si="25"/>
        <v>2</v>
      </c>
      <c r="I598" s="455"/>
      <c r="J598" s="463"/>
      <c r="K598" s="463"/>
      <c r="L598" s="452"/>
      <c r="M598" s="452"/>
      <c r="N598" s="452"/>
      <c r="O598" s="452"/>
      <c r="P598" s="452"/>
      <c r="Q598" s="452"/>
      <c r="R598" s="452"/>
      <c r="S598" s="452">
        <v>2</v>
      </c>
      <c r="T598" s="452"/>
      <c r="U598" s="452"/>
      <c r="V598" s="452"/>
      <c r="W598" s="452"/>
      <c r="X598" s="452"/>
      <c r="Y598" s="452"/>
      <c r="Z598" s="452"/>
      <c r="AA598" s="452"/>
      <c r="AB598" s="452"/>
      <c r="AC598" s="452"/>
      <c r="AD598" s="452"/>
      <c r="AE598" s="355" t="s">
        <v>1117</v>
      </c>
      <c r="AF598" s="660" t="s">
        <v>1954</v>
      </c>
    </row>
    <row r="599" spans="1:33" s="27" customFormat="1" ht="30" customHeight="1">
      <c r="A599" s="19"/>
      <c r="B599" s="655"/>
      <c r="C599" s="655"/>
      <c r="D599" s="19"/>
      <c r="E599" s="685"/>
      <c r="F599" s="688"/>
      <c r="G599" s="465" t="s">
        <v>221</v>
      </c>
      <c r="H599" s="466">
        <f t="shared" ref="H599:H618" si="27">SUM(I599:AD599)</f>
        <v>0</v>
      </c>
      <c r="I599" s="455"/>
      <c r="J599" s="453"/>
      <c r="K599" s="453"/>
      <c r="L599" s="453"/>
      <c r="M599" s="453"/>
      <c r="N599" s="453"/>
      <c r="O599" s="453"/>
      <c r="P599" s="453"/>
      <c r="Q599" s="453"/>
      <c r="R599" s="453"/>
      <c r="S599" s="453"/>
      <c r="T599" s="453"/>
      <c r="U599" s="453"/>
      <c r="V599" s="453"/>
      <c r="W599" s="453"/>
      <c r="X599" s="453"/>
      <c r="Y599" s="453"/>
      <c r="Z599" s="452"/>
      <c r="AA599" s="453"/>
      <c r="AB599" s="453"/>
      <c r="AC599" s="453"/>
      <c r="AD599" s="453"/>
      <c r="AE599" s="285"/>
      <c r="AF599" s="661"/>
    </row>
    <row r="600" spans="1:33" s="27" customFormat="1" ht="30" customHeight="1">
      <c r="A600" s="19"/>
      <c r="B600" s="656"/>
      <c r="C600" s="656"/>
      <c r="D600" s="19"/>
      <c r="E600" s="686"/>
      <c r="F600" s="689"/>
      <c r="G600" s="487" t="s">
        <v>235</v>
      </c>
      <c r="H600" s="488">
        <f t="shared" si="27"/>
        <v>2</v>
      </c>
      <c r="I600" s="488"/>
      <c r="J600" s="498"/>
      <c r="K600" s="498"/>
      <c r="L600" s="490"/>
      <c r="M600" s="490"/>
      <c r="N600" s="490"/>
      <c r="O600" s="490"/>
      <c r="P600" s="490"/>
      <c r="Q600" s="490"/>
      <c r="R600" s="490"/>
      <c r="S600" s="490">
        <v>2</v>
      </c>
      <c r="T600" s="490"/>
      <c r="U600" s="490"/>
      <c r="V600" s="490"/>
      <c r="W600" s="490"/>
      <c r="X600" s="490"/>
      <c r="Y600" s="490"/>
      <c r="Z600" s="490"/>
      <c r="AA600" s="490"/>
      <c r="AB600" s="490"/>
      <c r="AC600" s="490"/>
      <c r="AD600" s="490"/>
      <c r="AE600" s="497"/>
      <c r="AF600" s="662"/>
    </row>
    <row r="601" spans="1:33" s="27" customFormat="1" ht="30" customHeight="1">
      <c r="A601" s="19" t="s">
        <v>107</v>
      </c>
      <c r="B601" s="654">
        <f>IF(D601="","",SUBTOTAL(3,$D$7:D601))</f>
        <v>147</v>
      </c>
      <c r="C601" s="654" t="str">
        <f>A601&amp;"."&amp;B601</f>
        <v>N16.147</v>
      </c>
      <c r="D601" s="19" t="s">
        <v>940</v>
      </c>
      <c r="E601" s="684" t="s">
        <v>933</v>
      </c>
      <c r="F601" s="687" t="s">
        <v>3</v>
      </c>
      <c r="G601" s="15" t="s">
        <v>220</v>
      </c>
      <c r="H601" s="455">
        <f t="shared" si="27"/>
        <v>4</v>
      </c>
      <c r="I601" s="455"/>
      <c r="J601" s="463"/>
      <c r="K601" s="463"/>
      <c r="L601" s="452"/>
      <c r="M601" s="452"/>
      <c r="N601" s="452"/>
      <c r="O601" s="452"/>
      <c r="P601" s="452"/>
      <c r="Q601" s="452"/>
      <c r="R601" s="452"/>
      <c r="S601" s="452">
        <v>4</v>
      </c>
      <c r="T601" s="452"/>
      <c r="U601" s="452"/>
      <c r="V601" s="452"/>
      <c r="W601" s="452"/>
      <c r="X601" s="452"/>
      <c r="Y601" s="452"/>
      <c r="Z601" s="452"/>
      <c r="AA601" s="452"/>
      <c r="AB601" s="452"/>
      <c r="AC601" s="452"/>
      <c r="AD601" s="452"/>
      <c r="AE601" s="355" t="s">
        <v>1117</v>
      </c>
      <c r="AF601" s="660" t="s">
        <v>1956</v>
      </c>
    </row>
    <row r="602" spans="1:33" s="27" customFormat="1" ht="30" customHeight="1">
      <c r="A602" s="19"/>
      <c r="B602" s="655"/>
      <c r="C602" s="655"/>
      <c r="D602" s="19"/>
      <c r="E602" s="685"/>
      <c r="F602" s="688"/>
      <c r="G602" s="465" t="s">
        <v>221</v>
      </c>
      <c r="H602" s="466">
        <f t="shared" si="27"/>
        <v>0</v>
      </c>
      <c r="I602" s="455"/>
      <c r="J602" s="453"/>
      <c r="K602" s="453"/>
      <c r="L602" s="453"/>
      <c r="M602" s="453"/>
      <c r="N602" s="453"/>
      <c r="O602" s="453"/>
      <c r="P602" s="453"/>
      <c r="Q602" s="453"/>
      <c r="R602" s="453"/>
      <c r="S602" s="453"/>
      <c r="T602" s="453"/>
      <c r="U602" s="453"/>
      <c r="V602" s="453"/>
      <c r="W602" s="453"/>
      <c r="X602" s="453"/>
      <c r="Y602" s="453"/>
      <c r="Z602" s="452"/>
      <c r="AA602" s="453"/>
      <c r="AB602" s="453"/>
      <c r="AC602" s="453"/>
      <c r="AD602" s="453"/>
      <c r="AE602" s="285"/>
      <c r="AF602" s="661"/>
    </row>
    <row r="603" spans="1:33" s="27" customFormat="1" ht="30" customHeight="1">
      <c r="A603" s="19"/>
      <c r="B603" s="656"/>
      <c r="C603" s="656"/>
      <c r="D603" s="19"/>
      <c r="E603" s="686"/>
      <c r="F603" s="689"/>
      <c r="G603" s="487" t="s">
        <v>235</v>
      </c>
      <c r="H603" s="488">
        <f t="shared" si="27"/>
        <v>4</v>
      </c>
      <c r="I603" s="488"/>
      <c r="J603" s="498"/>
      <c r="K603" s="498"/>
      <c r="L603" s="490"/>
      <c r="M603" s="490"/>
      <c r="N603" s="490"/>
      <c r="O603" s="490"/>
      <c r="P603" s="490"/>
      <c r="Q603" s="490"/>
      <c r="R603" s="490"/>
      <c r="S603" s="490">
        <v>4</v>
      </c>
      <c r="T603" s="490"/>
      <c r="U603" s="490"/>
      <c r="V603" s="490"/>
      <c r="W603" s="490"/>
      <c r="X603" s="490"/>
      <c r="Y603" s="490"/>
      <c r="Z603" s="490"/>
      <c r="AA603" s="490"/>
      <c r="AB603" s="490"/>
      <c r="AC603" s="490"/>
      <c r="AD603" s="490"/>
      <c r="AE603" s="497"/>
      <c r="AF603" s="662"/>
    </row>
    <row r="604" spans="1:33" s="27" customFormat="1" ht="30" customHeight="1">
      <c r="A604" s="19" t="s">
        <v>107</v>
      </c>
      <c r="B604" s="654">
        <f>IF(D604="","",SUBTOTAL(3,$D$7:D604))</f>
        <v>148</v>
      </c>
      <c r="C604" s="654" t="str">
        <f>A604&amp;"."&amp;B604</f>
        <v>N16.148</v>
      </c>
      <c r="D604" s="19" t="s">
        <v>1096</v>
      </c>
      <c r="E604" s="684" t="s">
        <v>1806</v>
      </c>
      <c r="F604" s="687" t="s">
        <v>3</v>
      </c>
      <c r="G604" s="15" t="s">
        <v>220</v>
      </c>
      <c r="H604" s="455">
        <f t="shared" si="27"/>
        <v>24</v>
      </c>
      <c r="I604" s="455"/>
      <c r="J604" s="463"/>
      <c r="K604" s="463">
        <v>24</v>
      </c>
      <c r="L604" s="452"/>
      <c r="M604" s="452"/>
      <c r="N604" s="452"/>
      <c r="O604" s="452"/>
      <c r="P604" s="452"/>
      <c r="Q604" s="452"/>
      <c r="R604" s="452"/>
      <c r="S604" s="452"/>
      <c r="T604" s="452"/>
      <c r="U604" s="452"/>
      <c r="V604" s="452"/>
      <c r="W604" s="452"/>
      <c r="X604" s="452"/>
      <c r="Y604" s="452"/>
      <c r="Z604" s="452"/>
      <c r="AA604" s="452"/>
      <c r="AB604" s="452"/>
      <c r="AC604" s="452"/>
      <c r="AD604" s="452"/>
      <c r="AE604" s="355" t="s">
        <v>1117</v>
      </c>
      <c r="AF604" s="660" t="s">
        <v>1957</v>
      </c>
    </row>
    <row r="605" spans="1:33" s="27" customFormat="1" ht="30" customHeight="1">
      <c r="A605" s="19"/>
      <c r="B605" s="655"/>
      <c r="C605" s="655"/>
      <c r="D605" s="19"/>
      <c r="E605" s="685"/>
      <c r="F605" s="688"/>
      <c r="G605" s="465" t="s">
        <v>221</v>
      </c>
      <c r="H605" s="466">
        <f t="shared" si="27"/>
        <v>0</v>
      </c>
      <c r="I605" s="455"/>
      <c r="J605" s="453"/>
      <c r="K605" s="453"/>
      <c r="L605" s="453"/>
      <c r="M605" s="453"/>
      <c r="N605" s="453"/>
      <c r="O605" s="453"/>
      <c r="P605" s="453"/>
      <c r="Q605" s="453"/>
      <c r="R605" s="453"/>
      <c r="S605" s="453"/>
      <c r="T605" s="453"/>
      <c r="U605" s="453"/>
      <c r="V605" s="453"/>
      <c r="W605" s="453"/>
      <c r="X605" s="453"/>
      <c r="Y605" s="453"/>
      <c r="Z605" s="452"/>
      <c r="AA605" s="453"/>
      <c r="AB605" s="453"/>
      <c r="AC605" s="453"/>
      <c r="AD605" s="453"/>
      <c r="AE605" s="285"/>
      <c r="AF605" s="661"/>
    </row>
    <row r="606" spans="1:33" s="27" customFormat="1" ht="30" customHeight="1">
      <c r="A606" s="19"/>
      <c r="B606" s="656"/>
      <c r="C606" s="656"/>
      <c r="D606" s="19"/>
      <c r="E606" s="686"/>
      <c r="F606" s="689"/>
      <c r="G606" s="487" t="s">
        <v>235</v>
      </c>
      <c r="H606" s="488">
        <f t="shared" si="27"/>
        <v>24</v>
      </c>
      <c r="I606" s="488"/>
      <c r="J606" s="498"/>
      <c r="K606" s="498">
        <v>24</v>
      </c>
      <c r="L606" s="490"/>
      <c r="M606" s="490"/>
      <c r="N606" s="490"/>
      <c r="O606" s="490"/>
      <c r="P606" s="490"/>
      <c r="Q606" s="490"/>
      <c r="R606" s="490"/>
      <c r="S606" s="490"/>
      <c r="T606" s="490"/>
      <c r="U606" s="490"/>
      <c r="V606" s="490"/>
      <c r="W606" s="490"/>
      <c r="X606" s="490"/>
      <c r="Y606" s="490"/>
      <c r="Z606" s="490"/>
      <c r="AA606" s="490"/>
      <c r="AB606" s="490"/>
      <c r="AC606" s="490"/>
      <c r="AD606" s="490"/>
      <c r="AE606" s="497"/>
      <c r="AF606" s="662"/>
    </row>
    <row r="607" spans="1:33" s="27" customFormat="1" ht="30" customHeight="1">
      <c r="A607" s="19" t="s">
        <v>107</v>
      </c>
      <c r="B607" s="654">
        <f>IF(D607="","",SUBTOTAL(3,$D$7:D607))</f>
        <v>149</v>
      </c>
      <c r="C607" s="654" t="str">
        <f>A607&amp;"."&amp;B607</f>
        <v>N16.149</v>
      </c>
      <c r="D607" s="19" t="s">
        <v>1101</v>
      </c>
      <c r="E607" s="684" t="s">
        <v>239</v>
      </c>
      <c r="F607" s="687" t="s">
        <v>3</v>
      </c>
      <c r="G607" s="15" t="s">
        <v>220</v>
      </c>
      <c r="H607" s="455">
        <f t="shared" si="27"/>
        <v>3000</v>
      </c>
      <c r="I607" s="455"/>
      <c r="J607" s="463"/>
      <c r="K607" s="463"/>
      <c r="L607" s="452"/>
      <c r="M607" s="452"/>
      <c r="N607" s="452">
        <v>3000</v>
      </c>
      <c r="O607" s="452"/>
      <c r="P607" s="452"/>
      <c r="Q607" s="452"/>
      <c r="R607" s="452"/>
      <c r="S607" s="452"/>
      <c r="T607" s="452"/>
      <c r="U607" s="452"/>
      <c r="V607" s="452"/>
      <c r="W607" s="452"/>
      <c r="X607" s="452"/>
      <c r="Y607" s="452"/>
      <c r="Z607" s="452"/>
      <c r="AA607" s="452"/>
      <c r="AB607" s="452"/>
      <c r="AC607" s="452"/>
      <c r="AD607" s="452"/>
      <c r="AE607" s="355" t="s">
        <v>1117</v>
      </c>
      <c r="AF607" s="660" t="s">
        <v>1958</v>
      </c>
      <c r="AG607" s="46" t="s">
        <v>1974</v>
      </c>
    </row>
    <row r="608" spans="1:33" s="27" customFormat="1" ht="30" customHeight="1">
      <c r="A608" s="19"/>
      <c r="B608" s="655"/>
      <c r="C608" s="655"/>
      <c r="D608" s="19"/>
      <c r="E608" s="685"/>
      <c r="F608" s="689"/>
      <c r="G608" s="465" t="s">
        <v>221</v>
      </c>
      <c r="H608" s="466">
        <f t="shared" si="27"/>
        <v>0</v>
      </c>
      <c r="I608" s="455"/>
      <c r="J608" s="453"/>
      <c r="K608" s="453"/>
      <c r="L608" s="453"/>
      <c r="M608" s="453"/>
      <c r="N608" s="453"/>
      <c r="O608" s="453"/>
      <c r="P608" s="453"/>
      <c r="Q608" s="453"/>
      <c r="R608" s="453"/>
      <c r="S608" s="453"/>
      <c r="T608" s="453"/>
      <c r="U608" s="453"/>
      <c r="V608" s="453"/>
      <c r="W608" s="453"/>
      <c r="X608" s="453"/>
      <c r="Y608" s="453"/>
      <c r="Z608" s="452"/>
      <c r="AA608" s="453"/>
      <c r="AB608" s="453"/>
      <c r="AC608" s="453"/>
      <c r="AD608" s="453"/>
      <c r="AE608" s="285"/>
      <c r="AF608" s="661"/>
      <c r="AG608" s="46"/>
    </row>
    <row r="609" spans="1:33" s="27" customFormat="1" ht="30" customHeight="1">
      <c r="A609" s="19"/>
      <c r="B609" s="656"/>
      <c r="C609" s="656"/>
      <c r="D609" s="19"/>
      <c r="E609" s="686"/>
      <c r="F609" s="19"/>
      <c r="G609" s="487" t="s">
        <v>235</v>
      </c>
      <c r="H609" s="488">
        <f t="shared" si="27"/>
        <v>0</v>
      </c>
      <c r="I609" s="488"/>
      <c r="J609" s="498"/>
      <c r="K609" s="498"/>
      <c r="L609" s="490"/>
      <c r="M609" s="490"/>
      <c r="N609" s="490"/>
      <c r="O609" s="490"/>
      <c r="P609" s="490"/>
      <c r="Q609" s="490"/>
      <c r="R609" s="490"/>
      <c r="S609" s="490"/>
      <c r="T609" s="490"/>
      <c r="U609" s="490"/>
      <c r="V609" s="490"/>
      <c r="W609" s="490"/>
      <c r="X609" s="490"/>
      <c r="Y609" s="490"/>
      <c r="Z609" s="490"/>
      <c r="AA609" s="490"/>
      <c r="AB609" s="490"/>
      <c r="AC609" s="490"/>
      <c r="AD609" s="490"/>
      <c r="AE609" s="497"/>
      <c r="AF609" s="662"/>
      <c r="AG609" s="46"/>
    </row>
    <row r="610" spans="1:33" s="27" customFormat="1" ht="30" customHeight="1">
      <c r="A610" s="19" t="s">
        <v>107</v>
      </c>
      <c r="B610" s="654">
        <f>IF(D610="","",SUBTOTAL(3,$D$7:D610))</f>
        <v>150</v>
      </c>
      <c r="C610" s="654" t="str">
        <f>A610&amp;"."&amp;B610</f>
        <v>N16.150</v>
      </c>
      <c r="D610" s="19" t="s">
        <v>1102</v>
      </c>
      <c r="E610" s="684" t="s">
        <v>240</v>
      </c>
      <c r="F610" s="687" t="s">
        <v>3</v>
      </c>
      <c r="G610" s="15" t="s">
        <v>220</v>
      </c>
      <c r="H610" s="455">
        <f t="shared" si="27"/>
        <v>240</v>
      </c>
      <c r="I610" s="455"/>
      <c r="J610" s="463"/>
      <c r="K610" s="463"/>
      <c r="L610" s="452"/>
      <c r="M610" s="452"/>
      <c r="N610" s="452">
        <v>240</v>
      </c>
      <c r="O610" s="452"/>
      <c r="P610" s="452"/>
      <c r="Q610" s="452"/>
      <c r="R610" s="452"/>
      <c r="S610" s="452"/>
      <c r="T610" s="452"/>
      <c r="U610" s="452"/>
      <c r="V610" s="452"/>
      <c r="W610" s="452"/>
      <c r="X610" s="452"/>
      <c r="Y610" s="452"/>
      <c r="Z610" s="452"/>
      <c r="AA610" s="452"/>
      <c r="AB610" s="452"/>
      <c r="AC610" s="452"/>
      <c r="AD610" s="452"/>
      <c r="AE610" s="355" t="s">
        <v>1117</v>
      </c>
      <c r="AF610" s="660" t="s">
        <v>1959</v>
      </c>
      <c r="AG610" s="46" t="s">
        <v>1974</v>
      </c>
    </row>
    <row r="611" spans="1:33" s="27" customFormat="1" ht="30" customHeight="1">
      <c r="A611" s="19"/>
      <c r="B611" s="655"/>
      <c r="C611" s="655"/>
      <c r="D611" s="19"/>
      <c r="E611" s="685"/>
      <c r="F611" s="688"/>
      <c r="G611" s="465" t="s">
        <v>221</v>
      </c>
      <c r="H611" s="466">
        <f t="shared" si="27"/>
        <v>300</v>
      </c>
      <c r="I611" s="455"/>
      <c r="J611" s="453"/>
      <c r="K611" s="453"/>
      <c r="L611" s="453"/>
      <c r="M611" s="453"/>
      <c r="N611" s="453">
        <v>300</v>
      </c>
      <c r="O611" s="453"/>
      <c r="P611" s="453"/>
      <c r="Q611" s="453"/>
      <c r="R611" s="453"/>
      <c r="S611" s="453"/>
      <c r="T611" s="453"/>
      <c r="U611" s="453"/>
      <c r="V611" s="453"/>
      <c r="W611" s="453"/>
      <c r="X611" s="453"/>
      <c r="Y611" s="453"/>
      <c r="Z611" s="452"/>
      <c r="AA611" s="453"/>
      <c r="AB611" s="453"/>
      <c r="AC611" s="453"/>
      <c r="AD611" s="453"/>
      <c r="AE611" s="285"/>
      <c r="AF611" s="661"/>
    </row>
    <row r="612" spans="1:33" s="27" customFormat="1" ht="30" customHeight="1">
      <c r="A612" s="19"/>
      <c r="B612" s="656"/>
      <c r="C612" s="656"/>
      <c r="D612" s="19"/>
      <c r="E612" s="686"/>
      <c r="F612" s="689"/>
      <c r="G612" s="487" t="s">
        <v>235</v>
      </c>
      <c r="H612" s="488">
        <f t="shared" si="27"/>
        <v>0</v>
      </c>
      <c r="I612" s="488"/>
      <c r="J612" s="498"/>
      <c r="K612" s="498"/>
      <c r="L612" s="490"/>
      <c r="M612" s="490"/>
      <c r="N612" s="490"/>
      <c r="O612" s="490"/>
      <c r="P612" s="490"/>
      <c r="Q612" s="490"/>
      <c r="R612" s="490"/>
      <c r="S612" s="490"/>
      <c r="T612" s="490"/>
      <c r="U612" s="490"/>
      <c r="V612" s="490"/>
      <c r="W612" s="490"/>
      <c r="X612" s="490"/>
      <c r="Y612" s="490"/>
      <c r="Z612" s="490"/>
      <c r="AA612" s="490"/>
      <c r="AB612" s="490"/>
      <c r="AC612" s="490"/>
      <c r="AD612" s="490"/>
      <c r="AE612" s="497"/>
      <c r="AF612" s="662"/>
    </row>
    <row r="613" spans="1:33" s="27" customFormat="1" ht="30" customHeight="1">
      <c r="A613" s="19" t="s">
        <v>107</v>
      </c>
      <c r="B613" s="654">
        <f>IF(D613="","",SUBTOTAL(3,$D$7:D613))</f>
        <v>151</v>
      </c>
      <c r="C613" s="654" t="str">
        <f>A613&amp;"."&amp;B613</f>
        <v>N16.151</v>
      </c>
      <c r="D613" s="19" t="s">
        <v>1108</v>
      </c>
      <c r="E613" s="684" t="s">
        <v>898</v>
      </c>
      <c r="F613" s="687" t="s">
        <v>3</v>
      </c>
      <c r="G613" s="15" t="s">
        <v>220</v>
      </c>
      <c r="H613" s="455">
        <f t="shared" si="27"/>
        <v>4</v>
      </c>
      <c r="I613" s="455"/>
      <c r="J613" s="463"/>
      <c r="K613" s="463"/>
      <c r="L613" s="452"/>
      <c r="M613" s="452"/>
      <c r="N613" s="452"/>
      <c r="O613" s="452">
        <v>4</v>
      </c>
      <c r="P613" s="452"/>
      <c r="Q613" s="452"/>
      <c r="R613" s="452"/>
      <c r="S613" s="452"/>
      <c r="T613" s="452"/>
      <c r="U613" s="452"/>
      <c r="V613" s="452"/>
      <c r="W613" s="452"/>
      <c r="X613" s="452"/>
      <c r="Y613" s="452"/>
      <c r="Z613" s="452"/>
      <c r="AA613" s="452"/>
      <c r="AB613" s="452"/>
      <c r="AC613" s="452"/>
      <c r="AD613" s="452"/>
      <c r="AE613" s="355" t="s">
        <v>1117</v>
      </c>
      <c r="AF613" s="660" t="s">
        <v>1960</v>
      </c>
    </row>
    <row r="614" spans="1:33" s="27" customFormat="1" ht="30" customHeight="1">
      <c r="A614" s="19"/>
      <c r="B614" s="655"/>
      <c r="C614" s="655"/>
      <c r="D614" s="19"/>
      <c r="E614" s="685"/>
      <c r="F614" s="688"/>
      <c r="G614" s="465" t="s">
        <v>221</v>
      </c>
      <c r="H614" s="466">
        <f t="shared" si="27"/>
        <v>0</v>
      </c>
      <c r="I614" s="455"/>
      <c r="J614" s="453"/>
      <c r="K614" s="453"/>
      <c r="L614" s="453"/>
      <c r="M614" s="453"/>
      <c r="N614" s="453"/>
      <c r="O614" s="453"/>
      <c r="P614" s="453"/>
      <c r="Q614" s="453"/>
      <c r="R614" s="453"/>
      <c r="S614" s="453"/>
      <c r="T614" s="453"/>
      <c r="U614" s="453"/>
      <c r="V614" s="453"/>
      <c r="W614" s="453"/>
      <c r="X614" s="453"/>
      <c r="Y614" s="453"/>
      <c r="Z614" s="452"/>
      <c r="AA614" s="453"/>
      <c r="AB614" s="453"/>
      <c r="AC614" s="453"/>
      <c r="AD614" s="453"/>
      <c r="AE614" s="285"/>
      <c r="AF614" s="661"/>
    </row>
    <row r="615" spans="1:33" s="27" customFormat="1" ht="30" customHeight="1">
      <c r="A615" s="19"/>
      <c r="B615" s="656"/>
      <c r="C615" s="656"/>
      <c r="D615" s="19"/>
      <c r="E615" s="686"/>
      <c r="F615" s="689"/>
      <c r="G615" s="487" t="s">
        <v>235</v>
      </c>
      <c r="H615" s="488">
        <f t="shared" si="27"/>
        <v>0</v>
      </c>
      <c r="I615" s="488"/>
      <c r="J615" s="498"/>
      <c r="K615" s="498"/>
      <c r="L615" s="490"/>
      <c r="M615" s="490"/>
      <c r="N615" s="490"/>
      <c r="O615" s="490">
        <v>0</v>
      </c>
      <c r="P615" s="490"/>
      <c r="Q615" s="490"/>
      <c r="R615" s="490"/>
      <c r="S615" s="490"/>
      <c r="T615" s="490"/>
      <c r="U615" s="490"/>
      <c r="V615" s="490"/>
      <c r="W615" s="490"/>
      <c r="X615" s="490"/>
      <c r="Y615" s="490"/>
      <c r="Z615" s="490"/>
      <c r="AA615" s="490"/>
      <c r="AB615" s="490"/>
      <c r="AC615" s="490"/>
      <c r="AD615" s="490"/>
      <c r="AE615" s="497"/>
      <c r="AF615" s="662"/>
    </row>
    <row r="616" spans="1:33" s="27" customFormat="1" ht="30" customHeight="1">
      <c r="A616" s="19" t="s">
        <v>107</v>
      </c>
      <c r="B616" s="654">
        <f>IF(D616="","",SUBTOTAL(3,$D$7:D616))</f>
        <v>152</v>
      </c>
      <c r="C616" s="654" t="str">
        <f>A616&amp;"."&amp;B616</f>
        <v>N16.152</v>
      </c>
      <c r="D616" s="19" t="s">
        <v>1109</v>
      </c>
      <c r="E616" s="684" t="s">
        <v>3855</v>
      </c>
      <c r="F616" s="687"/>
      <c r="G616" s="15" t="s">
        <v>220</v>
      </c>
      <c r="H616" s="455">
        <f t="shared" si="27"/>
        <v>2</v>
      </c>
      <c r="I616" s="455"/>
      <c r="J616" s="463"/>
      <c r="K616" s="463"/>
      <c r="L616" s="452"/>
      <c r="M616" s="452"/>
      <c r="N616" s="452"/>
      <c r="O616" s="452">
        <v>2</v>
      </c>
      <c r="P616" s="452"/>
      <c r="Q616" s="452"/>
      <c r="R616" s="452"/>
      <c r="S616" s="452"/>
      <c r="T616" s="452"/>
      <c r="U616" s="452"/>
      <c r="V616" s="452"/>
      <c r="W616" s="452"/>
      <c r="X616" s="452"/>
      <c r="Y616" s="452"/>
      <c r="Z616" s="452"/>
      <c r="AA616" s="452"/>
      <c r="AB616" s="452"/>
      <c r="AC616" s="452"/>
      <c r="AD616" s="452"/>
      <c r="AE616" s="285"/>
      <c r="AF616" s="660" t="s">
        <v>1961</v>
      </c>
    </row>
    <row r="617" spans="1:33" s="58" customFormat="1" ht="30" customHeight="1">
      <c r="A617" s="54"/>
      <c r="B617" s="655"/>
      <c r="C617" s="655"/>
      <c r="D617" s="54"/>
      <c r="E617" s="685"/>
      <c r="F617" s="688"/>
      <c r="G617" s="465" t="s">
        <v>221</v>
      </c>
      <c r="H617" s="466">
        <f t="shared" si="27"/>
        <v>0</v>
      </c>
      <c r="I617" s="455"/>
      <c r="J617" s="453"/>
      <c r="K617" s="453"/>
      <c r="L617" s="453"/>
      <c r="M617" s="453"/>
      <c r="N617" s="453"/>
      <c r="O617" s="453"/>
      <c r="P617" s="453"/>
      <c r="Q617" s="453"/>
      <c r="R617" s="453"/>
      <c r="S617" s="453"/>
      <c r="T617" s="453"/>
      <c r="U617" s="453"/>
      <c r="V617" s="453"/>
      <c r="W617" s="453"/>
      <c r="X617" s="453"/>
      <c r="Y617" s="453"/>
      <c r="Z617" s="464"/>
      <c r="AA617" s="453"/>
      <c r="AB617" s="453"/>
      <c r="AC617" s="453"/>
      <c r="AD617" s="453"/>
      <c r="AE617" s="356" t="s">
        <v>1117</v>
      </c>
      <c r="AF617" s="661"/>
    </row>
    <row r="618" spans="1:33" s="58" customFormat="1" ht="30" customHeight="1">
      <c r="A618" s="54"/>
      <c r="B618" s="656"/>
      <c r="C618" s="656"/>
      <c r="D618" s="54"/>
      <c r="E618" s="686"/>
      <c r="F618" s="689"/>
      <c r="G618" s="487" t="s">
        <v>235</v>
      </c>
      <c r="H618" s="488">
        <f t="shared" si="27"/>
        <v>2</v>
      </c>
      <c r="I618" s="488"/>
      <c r="J618" s="499"/>
      <c r="K618" s="499"/>
      <c r="L618" s="500"/>
      <c r="M618" s="500"/>
      <c r="N618" s="500"/>
      <c r="O618" s="500">
        <v>2</v>
      </c>
      <c r="P618" s="500"/>
      <c r="Q618" s="500"/>
      <c r="R618" s="500"/>
      <c r="S618" s="500"/>
      <c r="T618" s="500"/>
      <c r="U618" s="500"/>
      <c r="V618" s="500"/>
      <c r="W618" s="500"/>
      <c r="X618" s="500"/>
      <c r="Y618" s="500"/>
      <c r="Z618" s="500"/>
      <c r="AA618" s="500"/>
      <c r="AB618" s="500"/>
      <c r="AC618" s="500"/>
      <c r="AD618" s="500"/>
      <c r="AE618" s="501"/>
      <c r="AF618" s="662"/>
    </row>
    <row r="619" spans="1:33" s="58" customFormat="1">
      <c r="A619" s="51"/>
      <c r="B619" s="51"/>
      <c r="C619" s="51"/>
      <c r="D619" s="51"/>
      <c r="E619" s="354"/>
      <c r="F619" s="65"/>
      <c r="G619" s="65"/>
      <c r="H619" s="368"/>
      <c r="I619" s="368"/>
      <c r="J619" s="368"/>
      <c r="K619" s="368"/>
      <c r="L619" s="369"/>
      <c r="M619" s="369"/>
      <c r="N619" s="369"/>
      <c r="O619" s="369"/>
      <c r="P619" s="369"/>
      <c r="Q619" s="369"/>
      <c r="R619" s="369"/>
      <c r="S619" s="369"/>
      <c r="T619" s="369"/>
      <c r="U619" s="369"/>
      <c r="V619" s="369"/>
      <c r="W619" s="369"/>
      <c r="X619" s="369"/>
      <c r="Y619" s="369"/>
      <c r="Z619" s="369"/>
      <c r="AA619" s="369"/>
      <c r="AB619" s="369"/>
      <c r="AC619" s="369"/>
      <c r="AD619" s="369"/>
      <c r="AE619" s="286"/>
      <c r="AF619" s="505"/>
    </row>
    <row r="620" spans="1:33" s="58" customFormat="1">
      <c r="A620" s="51"/>
      <c r="B620" s="51"/>
      <c r="C620" s="51"/>
      <c r="D620" s="51"/>
      <c r="E620" s="354"/>
      <c r="F620" s="65"/>
      <c r="G620" s="65"/>
      <c r="H620" s="368"/>
      <c r="I620" s="368"/>
      <c r="J620" s="368"/>
      <c r="K620" s="368"/>
      <c r="L620" s="369"/>
      <c r="M620" s="369"/>
      <c r="N620" s="369"/>
      <c r="O620" s="369"/>
      <c r="P620" s="369"/>
      <c r="Q620" s="369"/>
      <c r="R620" s="369"/>
      <c r="S620" s="369"/>
      <c r="T620" s="369"/>
      <c r="U620" s="369"/>
      <c r="V620" s="369"/>
      <c r="W620" s="369"/>
      <c r="X620" s="369"/>
      <c r="Y620" s="369"/>
      <c r="Z620" s="369"/>
      <c r="AA620" s="369"/>
      <c r="AB620" s="369"/>
      <c r="AC620" s="369"/>
      <c r="AD620" s="369"/>
      <c r="AE620" s="286"/>
      <c r="AF620" s="505"/>
    </row>
    <row r="621" spans="1:33" s="58" customFormat="1">
      <c r="A621" s="51"/>
      <c r="B621" s="51"/>
      <c r="C621" s="51"/>
      <c r="D621" s="51"/>
      <c r="E621" s="354"/>
      <c r="F621" s="65"/>
      <c r="G621" s="65"/>
      <c r="H621" s="368"/>
      <c r="I621" s="368"/>
      <c r="J621" s="368"/>
      <c r="K621" s="368"/>
      <c r="L621" s="369"/>
      <c r="M621" s="369"/>
      <c r="N621" s="369"/>
      <c r="O621" s="369"/>
      <c r="P621" s="369"/>
      <c r="Q621" s="369"/>
      <c r="R621" s="369"/>
      <c r="S621" s="369"/>
      <c r="T621" s="369"/>
      <c r="U621" s="369"/>
      <c r="V621" s="369"/>
      <c r="W621" s="369"/>
      <c r="X621" s="369"/>
      <c r="Y621" s="369"/>
      <c r="Z621" s="369"/>
      <c r="AA621" s="369"/>
      <c r="AB621" s="369"/>
      <c r="AC621" s="369"/>
      <c r="AD621" s="369"/>
      <c r="AE621" s="286"/>
      <c r="AF621" s="505"/>
    </row>
    <row r="622" spans="1:33" s="58" customFormat="1">
      <c r="A622" s="51"/>
      <c r="B622" s="51"/>
      <c r="C622" s="51"/>
      <c r="D622" s="51"/>
      <c r="E622" s="354"/>
      <c r="F622" s="65"/>
      <c r="G622" s="65"/>
      <c r="H622" s="368"/>
      <c r="I622" s="368"/>
      <c r="J622" s="368"/>
      <c r="K622" s="368"/>
      <c r="L622" s="369"/>
      <c r="M622" s="369"/>
      <c r="N622" s="369"/>
      <c r="O622" s="369"/>
      <c r="P622" s="369"/>
      <c r="Q622" s="369"/>
      <c r="R622" s="369"/>
      <c r="S622" s="369"/>
      <c r="T622" s="369"/>
      <c r="U622" s="369"/>
      <c r="V622" s="369"/>
      <c r="W622" s="369"/>
      <c r="X622" s="369"/>
      <c r="Y622" s="369"/>
      <c r="Z622" s="369"/>
      <c r="AA622" s="369"/>
      <c r="AB622" s="369"/>
      <c r="AC622" s="369"/>
      <c r="AD622" s="369"/>
      <c r="AE622" s="286"/>
      <c r="AF622" s="505"/>
    </row>
    <row r="623" spans="1:33" s="58" customFormat="1">
      <c r="A623" s="51"/>
      <c r="B623" s="51"/>
      <c r="C623" s="51"/>
      <c r="D623" s="51"/>
      <c r="E623" s="354"/>
      <c r="F623" s="65"/>
      <c r="G623" s="65"/>
      <c r="H623" s="368"/>
      <c r="I623" s="368"/>
      <c r="J623" s="368"/>
      <c r="K623" s="368"/>
      <c r="L623" s="369"/>
      <c r="M623" s="369"/>
      <c r="N623" s="369"/>
      <c r="O623" s="369"/>
      <c r="P623" s="369"/>
      <c r="Q623" s="369"/>
      <c r="R623" s="369"/>
      <c r="S623" s="369"/>
      <c r="T623" s="369"/>
      <c r="U623" s="369"/>
      <c r="V623" s="369"/>
      <c r="W623" s="369"/>
      <c r="X623" s="369"/>
      <c r="Y623" s="369"/>
      <c r="Z623" s="369"/>
      <c r="AA623" s="369"/>
      <c r="AB623" s="369"/>
      <c r="AC623" s="369"/>
      <c r="AD623" s="369"/>
      <c r="AE623" s="286"/>
      <c r="AF623" s="505"/>
    </row>
    <row r="624" spans="1:33" s="58" customFormat="1">
      <c r="A624" s="51"/>
      <c r="B624" s="51"/>
      <c r="C624" s="51"/>
      <c r="D624" s="51"/>
      <c r="E624" s="354"/>
      <c r="F624" s="65"/>
      <c r="G624" s="65"/>
      <c r="H624" s="368"/>
      <c r="I624" s="368"/>
      <c r="J624" s="368"/>
      <c r="K624" s="368"/>
      <c r="L624" s="369"/>
      <c r="M624" s="369"/>
      <c r="N624" s="369"/>
      <c r="O624" s="369"/>
      <c r="P624" s="369"/>
      <c r="Q624" s="369"/>
      <c r="R624" s="369"/>
      <c r="S624" s="369"/>
      <c r="T624" s="369"/>
      <c r="U624" s="369"/>
      <c r="V624" s="369"/>
      <c r="W624" s="369"/>
      <c r="X624" s="369"/>
      <c r="Y624" s="369"/>
      <c r="Z624" s="369"/>
      <c r="AA624" s="369"/>
      <c r="AB624" s="369"/>
      <c r="AC624" s="369"/>
      <c r="AD624" s="369"/>
      <c r="AE624" s="286"/>
      <c r="AF624" s="505"/>
    </row>
    <row r="625" spans="1:32" s="58" customFormat="1">
      <c r="A625" s="51"/>
      <c r="B625" s="51"/>
      <c r="C625" s="51"/>
      <c r="D625" s="51"/>
      <c r="E625" s="354"/>
      <c r="F625" s="65"/>
      <c r="G625" s="65"/>
      <c r="H625" s="368"/>
      <c r="I625" s="368"/>
      <c r="J625" s="368"/>
      <c r="K625" s="368"/>
      <c r="L625" s="369"/>
      <c r="M625" s="369"/>
      <c r="N625" s="369"/>
      <c r="O625" s="369"/>
      <c r="P625" s="369"/>
      <c r="Q625" s="369"/>
      <c r="R625" s="369"/>
      <c r="S625" s="369"/>
      <c r="T625" s="369"/>
      <c r="U625" s="369"/>
      <c r="V625" s="369"/>
      <c r="W625" s="369"/>
      <c r="X625" s="369"/>
      <c r="Y625" s="369"/>
      <c r="Z625" s="369"/>
      <c r="AA625" s="369"/>
      <c r="AB625" s="369"/>
      <c r="AC625" s="369"/>
      <c r="AD625" s="369"/>
      <c r="AE625" s="286"/>
      <c r="AF625" s="505"/>
    </row>
    <row r="626" spans="1:32" s="58" customFormat="1">
      <c r="A626" s="51"/>
      <c r="B626" s="51"/>
      <c r="C626" s="51"/>
      <c r="D626" s="51"/>
      <c r="E626" s="354"/>
      <c r="F626" s="65"/>
      <c r="G626" s="65"/>
      <c r="H626" s="368"/>
      <c r="I626" s="368"/>
      <c r="J626" s="368"/>
      <c r="K626" s="368"/>
      <c r="L626" s="369"/>
      <c r="M626" s="369"/>
      <c r="N626" s="369"/>
      <c r="O626" s="369"/>
      <c r="P626" s="369"/>
      <c r="Q626" s="369"/>
      <c r="R626" s="369"/>
      <c r="S626" s="369"/>
      <c r="T626" s="369"/>
      <c r="U626" s="369"/>
      <c r="V626" s="369"/>
      <c r="W626" s="369"/>
      <c r="X626" s="369"/>
      <c r="Y626" s="369"/>
      <c r="Z626" s="369"/>
      <c r="AA626" s="369"/>
      <c r="AB626" s="369"/>
      <c r="AC626" s="369"/>
      <c r="AD626" s="369"/>
      <c r="AE626" s="286"/>
      <c r="AF626" s="505"/>
    </row>
    <row r="627" spans="1:32" s="58" customFormat="1">
      <c r="A627" s="51"/>
      <c r="B627" s="51"/>
      <c r="C627" s="51"/>
      <c r="D627" s="51"/>
      <c r="E627" s="354"/>
      <c r="F627" s="65"/>
      <c r="G627" s="65"/>
      <c r="H627" s="368"/>
      <c r="I627" s="368"/>
      <c r="J627" s="368"/>
      <c r="K627" s="368"/>
      <c r="L627" s="369"/>
      <c r="M627" s="369"/>
      <c r="N627" s="369"/>
      <c r="O627" s="369"/>
      <c r="P627" s="369"/>
      <c r="Q627" s="369"/>
      <c r="R627" s="369"/>
      <c r="S627" s="369"/>
      <c r="T627" s="369"/>
      <c r="U627" s="369"/>
      <c r="V627" s="369"/>
      <c r="W627" s="369"/>
      <c r="X627" s="369"/>
      <c r="Y627" s="369"/>
      <c r="Z627" s="369"/>
      <c r="AA627" s="369"/>
      <c r="AB627" s="369"/>
      <c r="AC627" s="369"/>
      <c r="AD627" s="369"/>
      <c r="AE627" s="286"/>
      <c r="AF627" s="505"/>
    </row>
    <row r="628" spans="1:32" s="58" customFormat="1">
      <c r="A628" s="51"/>
      <c r="B628" s="51"/>
      <c r="C628" s="51"/>
      <c r="D628" s="51"/>
      <c r="E628" s="354"/>
      <c r="F628" s="65"/>
      <c r="G628" s="65"/>
      <c r="H628" s="368"/>
      <c r="I628" s="368"/>
      <c r="J628" s="368"/>
      <c r="K628" s="368"/>
      <c r="L628" s="369"/>
      <c r="M628" s="369"/>
      <c r="N628" s="369"/>
      <c r="O628" s="369"/>
      <c r="P628" s="369"/>
      <c r="Q628" s="369"/>
      <c r="R628" s="369"/>
      <c r="S628" s="369"/>
      <c r="T628" s="369"/>
      <c r="U628" s="369"/>
      <c r="V628" s="369"/>
      <c r="W628" s="369"/>
      <c r="X628" s="369"/>
      <c r="Y628" s="369"/>
      <c r="Z628" s="369"/>
      <c r="AA628" s="369"/>
      <c r="AB628" s="369"/>
      <c r="AC628" s="369"/>
      <c r="AD628" s="369"/>
      <c r="AE628" s="286"/>
      <c r="AF628" s="505"/>
    </row>
    <row r="629" spans="1:32" s="58" customFormat="1">
      <c r="A629" s="51"/>
      <c r="B629" s="51"/>
      <c r="C629" s="51"/>
      <c r="D629" s="51"/>
      <c r="E629" s="354"/>
      <c r="F629" s="65"/>
      <c r="G629" s="65"/>
      <c r="H629" s="368"/>
      <c r="I629" s="368"/>
      <c r="J629" s="368"/>
      <c r="K629" s="368"/>
      <c r="L629" s="369"/>
      <c r="M629" s="369"/>
      <c r="N629" s="369"/>
      <c r="O629" s="369"/>
      <c r="P629" s="369"/>
      <c r="Q629" s="369"/>
      <c r="R629" s="369"/>
      <c r="S629" s="369"/>
      <c r="T629" s="369"/>
      <c r="U629" s="369"/>
      <c r="V629" s="369"/>
      <c r="W629" s="369"/>
      <c r="X629" s="369"/>
      <c r="Y629" s="369"/>
      <c r="Z629" s="369"/>
      <c r="AA629" s="369"/>
      <c r="AB629" s="369"/>
      <c r="AC629" s="369"/>
      <c r="AD629" s="369"/>
      <c r="AE629" s="286"/>
      <c r="AF629" s="505"/>
    </row>
    <row r="630" spans="1:32" s="58" customFormat="1">
      <c r="A630" s="51"/>
      <c r="B630" s="51"/>
      <c r="C630" s="51"/>
      <c r="D630" s="51"/>
      <c r="E630" s="354"/>
      <c r="F630" s="65"/>
      <c r="G630" s="65"/>
      <c r="H630" s="368"/>
      <c r="I630" s="368"/>
      <c r="J630" s="368"/>
      <c r="K630" s="368"/>
      <c r="L630" s="369"/>
      <c r="M630" s="369"/>
      <c r="N630" s="369"/>
      <c r="O630" s="369"/>
      <c r="P630" s="369"/>
      <c r="Q630" s="369"/>
      <c r="R630" s="369"/>
      <c r="S630" s="369"/>
      <c r="T630" s="369"/>
      <c r="U630" s="369"/>
      <c r="V630" s="369"/>
      <c r="W630" s="369"/>
      <c r="X630" s="369"/>
      <c r="Y630" s="369"/>
      <c r="Z630" s="369"/>
      <c r="AA630" s="369"/>
      <c r="AB630" s="369"/>
      <c r="AC630" s="369"/>
      <c r="AD630" s="369"/>
      <c r="AE630" s="286"/>
      <c r="AF630" s="505"/>
    </row>
    <row r="631" spans="1:32" s="58" customFormat="1">
      <c r="A631" s="51"/>
      <c r="B631" s="51"/>
      <c r="C631" s="51"/>
      <c r="D631" s="51"/>
      <c r="E631" s="354"/>
      <c r="F631" s="65"/>
      <c r="G631" s="65"/>
      <c r="H631" s="368"/>
      <c r="I631" s="368"/>
      <c r="J631" s="368"/>
      <c r="K631" s="368"/>
      <c r="L631" s="369"/>
      <c r="M631" s="369"/>
      <c r="N631" s="369"/>
      <c r="O631" s="369"/>
      <c r="P631" s="369"/>
      <c r="Q631" s="369"/>
      <c r="R631" s="369"/>
      <c r="S631" s="369"/>
      <c r="T631" s="369"/>
      <c r="U631" s="369"/>
      <c r="V631" s="369"/>
      <c r="W631" s="369"/>
      <c r="X631" s="369"/>
      <c r="Y631" s="369"/>
      <c r="Z631" s="369"/>
      <c r="AA631" s="369"/>
      <c r="AB631" s="369"/>
      <c r="AC631" s="369"/>
      <c r="AD631" s="369"/>
      <c r="AE631" s="286"/>
      <c r="AF631" s="505"/>
    </row>
    <row r="632" spans="1:32" s="58" customFormat="1">
      <c r="A632" s="51"/>
      <c r="B632" s="51"/>
      <c r="C632" s="51"/>
      <c r="D632" s="51"/>
      <c r="E632" s="354"/>
      <c r="F632" s="65"/>
      <c r="G632" s="65"/>
      <c r="H632" s="368"/>
      <c r="I632" s="368"/>
      <c r="J632" s="368"/>
      <c r="K632" s="368"/>
      <c r="L632" s="369"/>
      <c r="M632" s="369"/>
      <c r="N632" s="369"/>
      <c r="O632" s="369"/>
      <c r="P632" s="369"/>
      <c r="Q632" s="369"/>
      <c r="R632" s="369"/>
      <c r="S632" s="369"/>
      <c r="T632" s="369"/>
      <c r="U632" s="369"/>
      <c r="V632" s="369"/>
      <c r="W632" s="369"/>
      <c r="X632" s="369"/>
      <c r="Y632" s="369"/>
      <c r="Z632" s="369"/>
      <c r="AA632" s="369"/>
      <c r="AB632" s="369"/>
      <c r="AC632" s="369"/>
      <c r="AD632" s="369"/>
      <c r="AE632" s="286"/>
      <c r="AF632" s="505"/>
    </row>
    <row r="633" spans="1:32" s="58" customFormat="1">
      <c r="A633" s="51"/>
      <c r="B633" s="51"/>
      <c r="C633" s="51"/>
      <c r="D633" s="51"/>
      <c r="E633" s="354"/>
      <c r="F633" s="65"/>
      <c r="G633" s="65"/>
      <c r="H633" s="368"/>
      <c r="I633" s="368"/>
      <c r="J633" s="368"/>
      <c r="K633" s="368"/>
      <c r="L633" s="369"/>
      <c r="M633" s="369"/>
      <c r="N633" s="369"/>
      <c r="O633" s="369"/>
      <c r="P633" s="369"/>
      <c r="Q633" s="369"/>
      <c r="R633" s="369"/>
      <c r="S633" s="369"/>
      <c r="T633" s="369"/>
      <c r="U633" s="369"/>
      <c r="V633" s="369"/>
      <c r="W633" s="369"/>
      <c r="X633" s="369"/>
      <c r="Y633" s="369"/>
      <c r="Z633" s="369"/>
      <c r="AA633" s="369"/>
      <c r="AB633" s="369"/>
      <c r="AC633" s="369"/>
      <c r="AD633" s="369"/>
      <c r="AE633" s="286"/>
      <c r="AF633" s="505"/>
    </row>
    <row r="634" spans="1:32" s="58" customFormat="1">
      <c r="A634" s="51"/>
      <c r="B634" s="51"/>
      <c r="C634" s="51"/>
      <c r="D634" s="51"/>
      <c r="E634" s="354"/>
      <c r="F634" s="65"/>
      <c r="G634" s="65"/>
      <c r="H634" s="368"/>
      <c r="I634" s="368"/>
      <c r="J634" s="368"/>
      <c r="K634" s="368"/>
      <c r="L634" s="369"/>
      <c r="M634" s="369"/>
      <c r="N634" s="369"/>
      <c r="O634" s="369"/>
      <c r="P634" s="369"/>
      <c r="Q634" s="369"/>
      <c r="R634" s="369"/>
      <c r="S634" s="369"/>
      <c r="T634" s="369"/>
      <c r="U634" s="369"/>
      <c r="V634" s="369"/>
      <c r="W634" s="369"/>
      <c r="X634" s="369"/>
      <c r="Y634" s="369"/>
      <c r="Z634" s="369"/>
      <c r="AA634" s="369"/>
      <c r="AB634" s="369"/>
      <c r="AC634" s="369"/>
      <c r="AD634" s="369"/>
      <c r="AE634" s="286"/>
      <c r="AF634" s="505"/>
    </row>
    <row r="635" spans="1:32" s="58" customFormat="1">
      <c r="A635" s="51"/>
      <c r="B635" s="51"/>
      <c r="C635" s="51"/>
      <c r="D635" s="51"/>
      <c r="E635" s="354"/>
      <c r="F635" s="65"/>
      <c r="G635" s="65"/>
      <c r="H635" s="368"/>
      <c r="I635" s="368"/>
      <c r="J635" s="368"/>
      <c r="K635" s="368"/>
      <c r="L635" s="369"/>
      <c r="M635" s="369"/>
      <c r="N635" s="369"/>
      <c r="O635" s="369"/>
      <c r="P635" s="369"/>
      <c r="Q635" s="369"/>
      <c r="R635" s="369"/>
      <c r="S635" s="369"/>
      <c r="T635" s="369"/>
      <c r="U635" s="369"/>
      <c r="V635" s="369"/>
      <c r="W635" s="369"/>
      <c r="X635" s="369"/>
      <c r="Y635" s="369"/>
      <c r="Z635" s="369"/>
      <c r="AA635" s="369"/>
      <c r="AB635" s="369"/>
      <c r="AC635" s="369"/>
      <c r="AD635" s="369"/>
      <c r="AE635" s="286"/>
      <c r="AF635" s="505"/>
    </row>
    <row r="636" spans="1:32" s="58" customFormat="1">
      <c r="A636" s="51"/>
      <c r="B636" s="51"/>
      <c r="C636" s="51"/>
      <c r="D636" s="51"/>
      <c r="E636" s="354"/>
      <c r="F636" s="65"/>
      <c r="G636" s="65"/>
      <c r="H636" s="368"/>
      <c r="I636" s="368"/>
      <c r="J636" s="368"/>
      <c r="K636" s="368"/>
      <c r="L636" s="369"/>
      <c r="M636" s="369"/>
      <c r="N636" s="369"/>
      <c r="O636" s="369"/>
      <c r="P636" s="369"/>
      <c r="Q636" s="369"/>
      <c r="R636" s="369"/>
      <c r="S636" s="369"/>
      <c r="T636" s="369"/>
      <c r="U636" s="369"/>
      <c r="V636" s="369"/>
      <c r="W636" s="369"/>
      <c r="X636" s="369"/>
      <c r="Y636" s="369"/>
      <c r="Z636" s="369"/>
      <c r="AA636" s="369"/>
      <c r="AB636" s="369"/>
      <c r="AC636" s="369"/>
      <c r="AD636" s="369"/>
      <c r="AE636" s="286"/>
      <c r="AF636" s="505"/>
    </row>
    <row r="637" spans="1:32" s="58" customFormat="1">
      <c r="A637" s="51"/>
      <c r="B637" s="51"/>
      <c r="C637" s="51"/>
      <c r="D637" s="51"/>
      <c r="E637" s="354"/>
      <c r="F637" s="65"/>
      <c r="G637" s="65"/>
      <c r="H637" s="368"/>
      <c r="I637" s="368"/>
      <c r="J637" s="368"/>
      <c r="K637" s="368"/>
      <c r="L637" s="369"/>
      <c r="M637" s="369"/>
      <c r="N637" s="369"/>
      <c r="O637" s="369"/>
      <c r="P637" s="369"/>
      <c r="Q637" s="369"/>
      <c r="R637" s="369"/>
      <c r="S637" s="369"/>
      <c r="T637" s="369"/>
      <c r="U637" s="369"/>
      <c r="V637" s="369"/>
      <c r="W637" s="369"/>
      <c r="X637" s="369"/>
      <c r="Y637" s="369"/>
      <c r="Z637" s="369"/>
      <c r="AA637" s="369"/>
      <c r="AB637" s="369"/>
      <c r="AC637" s="369"/>
      <c r="AD637" s="369"/>
      <c r="AE637" s="286"/>
      <c r="AF637" s="505"/>
    </row>
    <row r="638" spans="1:32" s="58" customFormat="1">
      <c r="A638" s="51"/>
      <c r="B638" s="51"/>
      <c r="C638" s="51"/>
      <c r="D638" s="51"/>
      <c r="E638" s="354"/>
      <c r="F638" s="65"/>
      <c r="G638" s="65"/>
      <c r="H638" s="368"/>
      <c r="I638" s="368"/>
      <c r="J638" s="368"/>
      <c r="K638" s="368"/>
      <c r="L638" s="369"/>
      <c r="M638" s="369"/>
      <c r="N638" s="369"/>
      <c r="O638" s="369"/>
      <c r="P638" s="369"/>
      <c r="Q638" s="369"/>
      <c r="R638" s="369"/>
      <c r="S638" s="369"/>
      <c r="T638" s="369"/>
      <c r="U638" s="369"/>
      <c r="V638" s="369"/>
      <c r="W638" s="369"/>
      <c r="X638" s="369"/>
      <c r="Y638" s="369"/>
      <c r="Z638" s="369"/>
      <c r="AA638" s="369"/>
      <c r="AB638" s="369"/>
      <c r="AC638" s="369"/>
      <c r="AD638" s="369"/>
      <c r="AE638" s="286"/>
      <c r="AF638" s="505"/>
    </row>
    <row r="639" spans="1:32" s="58" customFormat="1">
      <c r="A639" s="51"/>
      <c r="B639" s="51"/>
      <c r="C639" s="51"/>
      <c r="D639" s="51"/>
      <c r="E639" s="354"/>
      <c r="F639" s="65"/>
      <c r="G639" s="65"/>
      <c r="H639" s="368"/>
      <c r="I639" s="368"/>
      <c r="J639" s="368"/>
      <c r="K639" s="368"/>
      <c r="L639" s="369"/>
      <c r="M639" s="369"/>
      <c r="N639" s="369"/>
      <c r="O639" s="369"/>
      <c r="P639" s="369"/>
      <c r="Q639" s="369"/>
      <c r="R639" s="369"/>
      <c r="S639" s="369"/>
      <c r="T639" s="369"/>
      <c r="U639" s="369"/>
      <c r="V639" s="369"/>
      <c r="W639" s="369"/>
      <c r="X639" s="369"/>
      <c r="Y639" s="369"/>
      <c r="Z639" s="369"/>
      <c r="AA639" s="369"/>
      <c r="AB639" s="369"/>
      <c r="AC639" s="369"/>
      <c r="AD639" s="369"/>
      <c r="AE639" s="286"/>
      <c r="AF639" s="505"/>
    </row>
    <row r="640" spans="1:32" s="58" customFormat="1">
      <c r="A640" s="51"/>
      <c r="B640" s="51"/>
      <c r="C640" s="51"/>
      <c r="D640" s="51"/>
      <c r="E640" s="354"/>
      <c r="F640" s="65"/>
      <c r="G640" s="65"/>
      <c r="H640" s="368"/>
      <c r="I640" s="368"/>
      <c r="J640" s="368"/>
      <c r="K640" s="368"/>
      <c r="L640" s="369"/>
      <c r="M640" s="369"/>
      <c r="N640" s="369"/>
      <c r="O640" s="369"/>
      <c r="P640" s="369"/>
      <c r="Q640" s="369"/>
      <c r="R640" s="369"/>
      <c r="S640" s="369"/>
      <c r="T640" s="369"/>
      <c r="U640" s="369"/>
      <c r="V640" s="369"/>
      <c r="W640" s="369"/>
      <c r="X640" s="369"/>
      <c r="Y640" s="369"/>
      <c r="Z640" s="369"/>
      <c r="AA640" s="369"/>
      <c r="AB640" s="369"/>
      <c r="AC640" s="369"/>
      <c r="AD640" s="369"/>
      <c r="AE640" s="286"/>
      <c r="AF640" s="505"/>
    </row>
    <row r="641" spans="1:32" s="58" customFormat="1">
      <c r="A641" s="51"/>
      <c r="B641" s="51"/>
      <c r="C641" s="51"/>
      <c r="D641" s="51"/>
      <c r="E641" s="354"/>
      <c r="F641" s="65"/>
      <c r="G641" s="65"/>
      <c r="H641" s="368"/>
      <c r="I641" s="368"/>
      <c r="J641" s="368"/>
      <c r="K641" s="368"/>
      <c r="L641" s="369"/>
      <c r="M641" s="369"/>
      <c r="N641" s="369"/>
      <c r="O641" s="369"/>
      <c r="P641" s="369"/>
      <c r="Q641" s="369"/>
      <c r="R641" s="369"/>
      <c r="S641" s="369"/>
      <c r="T641" s="369"/>
      <c r="U641" s="369"/>
      <c r="V641" s="369"/>
      <c r="W641" s="369"/>
      <c r="X641" s="369"/>
      <c r="Y641" s="369"/>
      <c r="Z641" s="369"/>
      <c r="AA641" s="369"/>
      <c r="AB641" s="369"/>
      <c r="AC641" s="369"/>
      <c r="AD641" s="369"/>
      <c r="AE641" s="286"/>
      <c r="AF641" s="505"/>
    </row>
    <row r="642" spans="1:32" s="58" customFormat="1">
      <c r="A642" s="51"/>
      <c r="B642" s="51"/>
      <c r="C642" s="51"/>
      <c r="D642" s="51"/>
      <c r="E642" s="354"/>
      <c r="F642" s="65"/>
      <c r="G642" s="65"/>
      <c r="H642" s="368"/>
      <c r="I642" s="368"/>
      <c r="J642" s="368"/>
      <c r="K642" s="368"/>
      <c r="L642" s="369"/>
      <c r="M642" s="369"/>
      <c r="N642" s="369"/>
      <c r="O642" s="369"/>
      <c r="P642" s="369"/>
      <c r="Q642" s="369"/>
      <c r="R642" s="369"/>
      <c r="S642" s="369"/>
      <c r="T642" s="369"/>
      <c r="U642" s="369"/>
      <c r="V642" s="369"/>
      <c r="W642" s="369"/>
      <c r="X642" s="369"/>
      <c r="Y642" s="369"/>
      <c r="Z642" s="369"/>
      <c r="AA642" s="369"/>
      <c r="AB642" s="369"/>
      <c r="AC642" s="369"/>
      <c r="AD642" s="369"/>
      <c r="AE642" s="286"/>
      <c r="AF642" s="505"/>
    </row>
    <row r="643" spans="1:32" s="58" customFormat="1">
      <c r="A643" s="51"/>
      <c r="B643" s="51"/>
      <c r="C643" s="51"/>
      <c r="D643" s="51"/>
      <c r="E643" s="354"/>
      <c r="F643" s="65"/>
      <c r="G643" s="65"/>
      <c r="H643" s="368"/>
      <c r="I643" s="368"/>
      <c r="J643" s="368"/>
      <c r="K643" s="368"/>
      <c r="L643" s="369"/>
      <c r="M643" s="369"/>
      <c r="N643" s="369"/>
      <c r="O643" s="369"/>
      <c r="P643" s="369"/>
      <c r="Q643" s="369"/>
      <c r="R643" s="369"/>
      <c r="S643" s="369"/>
      <c r="T643" s="369"/>
      <c r="U643" s="369"/>
      <c r="V643" s="369"/>
      <c r="W643" s="369"/>
      <c r="X643" s="369"/>
      <c r="Y643" s="369"/>
      <c r="Z643" s="369"/>
      <c r="AA643" s="369"/>
      <c r="AB643" s="369"/>
      <c r="AC643" s="369"/>
      <c r="AD643" s="369"/>
      <c r="AE643" s="286"/>
      <c r="AF643" s="505"/>
    </row>
    <row r="644" spans="1:32" s="58" customFormat="1">
      <c r="A644" s="51"/>
      <c r="B644" s="51"/>
      <c r="C644" s="51"/>
      <c r="D644" s="51"/>
      <c r="E644" s="354"/>
      <c r="F644" s="65"/>
      <c r="G644" s="65"/>
      <c r="H644" s="368"/>
      <c r="I644" s="368"/>
      <c r="J644" s="368"/>
      <c r="K644" s="368"/>
      <c r="L644" s="369"/>
      <c r="M644" s="369"/>
      <c r="N644" s="369"/>
      <c r="O644" s="369"/>
      <c r="P644" s="369"/>
      <c r="Q644" s="369"/>
      <c r="R644" s="369"/>
      <c r="S644" s="369"/>
      <c r="T644" s="369"/>
      <c r="U644" s="369"/>
      <c r="V644" s="369"/>
      <c r="W644" s="369"/>
      <c r="X644" s="369"/>
      <c r="Y644" s="369"/>
      <c r="Z644" s="369"/>
      <c r="AA644" s="369"/>
      <c r="AB644" s="369"/>
      <c r="AC644" s="369"/>
      <c r="AD644" s="369"/>
      <c r="AE644" s="286"/>
      <c r="AF644" s="505"/>
    </row>
    <row r="645" spans="1:32" s="58" customFormat="1">
      <c r="A645" s="51"/>
      <c r="B645" s="51"/>
      <c r="C645" s="51"/>
      <c r="D645" s="51"/>
      <c r="E645" s="354"/>
      <c r="F645" s="65"/>
      <c r="G645" s="65"/>
      <c r="H645" s="368"/>
      <c r="I645" s="368"/>
      <c r="J645" s="368"/>
      <c r="K645" s="368"/>
      <c r="L645" s="369"/>
      <c r="M645" s="369"/>
      <c r="N645" s="369"/>
      <c r="O645" s="369"/>
      <c r="P645" s="369"/>
      <c r="Q645" s="369"/>
      <c r="R645" s="369"/>
      <c r="S645" s="369"/>
      <c r="T645" s="369"/>
      <c r="U645" s="369"/>
      <c r="V645" s="369"/>
      <c r="W645" s="369"/>
      <c r="X645" s="369"/>
      <c r="Y645" s="369"/>
      <c r="Z645" s="369"/>
      <c r="AA645" s="369"/>
      <c r="AB645" s="369"/>
      <c r="AC645" s="369"/>
      <c r="AD645" s="369"/>
      <c r="AE645" s="286"/>
      <c r="AF645" s="505"/>
    </row>
    <row r="646" spans="1:32" s="58" customFormat="1">
      <c r="A646" s="51"/>
      <c r="B646" s="51"/>
      <c r="C646" s="51"/>
      <c r="D646" s="51"/>
      <c r="E646" s="354"/>
      <c r="F646" s="65"/>
      <c r="G646" s="65"/>
      <c r="H646" s="368"/>
      <c r="I646" s="368"/>
      <c r="J646" s="368"/>
      <c r="K646" s="368"/>
      <c r="L646" s="369"/>
      <c r="M646" s="369"/>
      <c r="N646" s="369"/>
      <c r="O646" s="369"/>
      <c r="P646" s="369"/>
      <c r="Q646" s="369"/>
      <c r="R646" s="369"/>
      <c r="S646" s="369"/>
      <c r="T646" s="369"/>
      <c r="U646" s="369"/>
      <c r="V646" s="369"/>
      <c r="W646" s="369"/>
      <c r="X646" s="369"/>
      <c r="Y646" s="369"/>
      <c r="Z646" s="369"/>
      <c r="AA646" s="369"/>
      <c r="AB646" s="369"/>
      <c r="AC646" s="369"/>
      <c r="AD646" s="369"/>
      <c r="AE646" s="286"/>
      <c r="AF646" s="505"/>
    </row>
    <row r="647" spans="1:32" s="58" customFormat="1">
      <c r="A647" s="51"/>
      <c r="B647" s="51"/>
      <c r="C647" s="51"/>
      <c r="D647" s="51"/>
      <c r="E647" s="354"/>
      <c r="F647" s="65"/>
      <c r="G647" s="65"/>
      <c r="H647" s="368"/>
      <c r="I647" s="368"/>
      <c r="J647" s="368"/>
      <c r="K647" s="368"/>
      <c r="L647" s="369"/>
      <c r="M647" s="369"/>
      <c r="N647" s="369"/>
      <c r="O647" s="369"/>
      <c r="P647" s="369"/>
      <c r="Q647" s="369"/>
      <c r="R647" s="369"/>
      <c r="S647" s="369"/>
      <c r="T647" s="369"/>
      <c r="U647" s="369"/>
      <c r="V647" s="369"/>
      <c r="W647" s="369"/>
      <c r="X647" s="369"/>
      <c r="Y647" s="369"/>
      <c r="Z647" s="369"/>
      <c r="AA647" s="369"/>
      <c r="AB647" s="369"/>
      <c r="AC647" s="369"/>
      <c r="AD647" s="369"/>
      <c r="AE647" s="286"/>
      <c r="AF647" s="505"/>
    </row>
    <row r="648" spans="1:32" s="58" customFormat="1">
      <c r="A648" s="51"/>
      <c r="B648" s="51"/>
      <c r="C648" s="51"/>
      <c r="D648" s="51"/>
      <c r="E648" s="354"/>
      <c r="F648" s="65"/>
      <c r="G648" s="65"/>
      <c r="H648" s="368"/>
      <c r="I648" s="368"/>
      <c r="J648" s="368"/>
      <c r="K648" s="368"/>
      <c r="L648" s="369"/>
      <c r="M648" s="369"/>
      <c r="N648" s="369"/>
      <c r="O648" s="369"/>
      <c r="P648" s="369"/>
      <c r="Q648" s="369"/>
      <c r="R648" s="369"/>
      <c r="S648" s="369"/>
      <c r="T648" s="369"/>
      <c r="U648" s="369"/>
      <c r="V648" s="369"/>
      <c r="W648" s="369"/>
      <c r="X648" s="369"/>
      <c r="Y648" s="369"/>
      <c r="Z648" s="369"/>
      <c r="AA648" s="369"/>
      <c r="AB648" s="369"/>
      <c r="AC648" s="369"/>
      <c r="AD648" s="369"/>
      <c r="AE648" s="286"/>
      <c r="AF648" s="505"/>
    </row>
    <row r="649" spans="1:32" s="58" customFormat="1">
      <c r="A649" s="51"/>
      <c r="B649" s="51"/>
      <c r="C649" s="51"/>
      <c r="D649" s="51"/>
      <c r="E649" s="354"/>
      <c r="F649" s="65"/>
      <c r="G649" s="65"/>
      <c r="H649" s="368"/>
      <c r="I649" s="368"/>
      <c r="J649" s="368"/>
      <c r="K649" s="368"/>
      <c r="L649" s="369"/>
      <c r="M649" s="369"/>
      <c r="N649" s="369"/>
      <c r="O649" s="369"/>
      <c r="P649" s="369"/>
      <c r="Q649" s="369"/>
      <c r="R649" s="369"/>
      <c r="S649" s="369"/>
      <c r="T649" s="369"/>
      <c r="U649" s="369"/>
      <c r="V649" s="369"/>
      <c r="W649" s="369"/>
      <c r="X649" s="369"/>
      <c r="Y649" s="369"/>
      <c r="Z649" s="369"/>
      <c r="AA649" s="369"/>
      <c r="AB649" s="369"/>
      <c r="AC649" s="369"/>
      <c r="AD649" s="369"/>
      <c r="AE649" s="286"/>
      <c r="AF649" s="505"/>
    </row>
    <row r="650" spans="1:32" s="58" customFormat="1">
      <c r="A650" s="51"/>
      <c r="B650" s="51"/>
      <c r="C650" s="51"/>
      <c r="D650" s="51"/>
      <c r="E650" s="354"/>
      <c r="F650" s="65"/>
      <c r="G650" s="65"/>
      <c r="H650" s="368"/>
      <c r="I650" s="368"/>
      <c r="J650" s="368"/>
      <c r="K650" s="368"/>
      <c r="L650" s="369"/>
      <c r="M650" s="369"/>
      <c r="N650" s="369"/>
      <c r="O650" s="369"/>
      <c r="P650" s="369"/>
      <c r="Q650" s="369"/>
      <c r="R650" s="369"/>
      <c r="S650" s="369"/>
      <c r="T650" s="369"/>
      <c r="U650" s="369"/>
      <c r="V650" s="369"/>
      <c r="W650" s="369"/>
      <c r="X650" s="369"/>
      <c r="Y650" s="369"/>
      <c r="Z650" s="369"/>
      <c r="AA650" s="369"/>
      <c r="AB650" s="369"/>
      <c r="AC650" s="369"/>
      <c r="AD650" s="369"/>
      <c r="AE650" s="286"/>
      <c r="AF650" s="505"/>
    </row>
    <row r="651" spans="1:32" s="58" customFormat="1">
      <c r="A651" s="51"/>
      <c r="B651" s="51"/>
      <c r="C651" s="51"/>
      <c r="D651" s="51"/>
      <c r="E651" s="354"/>
      <c r="F651" s="65"/>
      <c r="G651" s="65"/>
      <c r="H651" s="368"/>
      <c r="I651" s="368"/>
      <c r="J651" s="368"/>
      <c r="K651" s="368"/>
      <c r="L651" s="369"/>
      <c r="M651" s="369"/>
      <c r="N651" s="369"/>
      <c r="O651" s="369"/>
      <c r="P651" s="369"/>
      <c r="Q651" s="369"/>
      <c r="R651" s="369"/>
      <c r="S651" s="369"/>
      <c r="T651" s="369"/>
      <c r="U651" s="369"/>
      <c r="V651" s="369"/>
      <c r="W651" s="369"/>
      <c r="X651" s="369"/>
      <c r="Y651" s="369"/>
      <c r="Z651" s="369"/>
      <c r="AA651" s="369"/>
      <c r="AB651" s="369"/>
      <c r="AC651" s="369"/>
      <c r="AD651" s="369"/>
      <c r="AE651" s="286"/>
      <c r="AF651" s="505"/>
    </row>
    <row r="652" spans="1:32" s="58" customFormat="1">
      <c r="A652" s="51"/>
      <c r="B652" s="51"/>
      <c r="C652" s="51"/>
      <c r="D652" s="51"/>
      <c r="E652" s="354"/>
      <c r="F652" s="65"/>
      <c r="G652" s="65"/>
      <c r="H652" s="368"/>
      <c r="I652" s="368"/>
      <c r="J652" s="368"/>
      <c r="K652" s="368"/>
      <c r="L652" s="369"/>
      <c r="M652" s="369"/>
      <c r="N652" s="369"/>
      <c r="O652" s="369"/>
      <c r="P652" s="369"/>
      <c r="Q652" s="369"/>
      <c r="R652" s="369"/>
      <c r="S652" s="369"/>
      <c r="T652" s="369"/>
      <c r="U652" s="369"/>
      <c r="V652" s="369"/>
      <c r="W652" s="369"/>
      <c r="X652" s="369"/>
      <c r="Y652" s="369"/>
      <c r="Z652" s="369"/>
      <c r="AA652" s="369"/>
      <c r="AB652" s="369"/>
      <c r="AC652" s="369"/>
      <c r="AD652" s="369"/>
      <c r="AE652" s="286"/>
      <c r="AF652" s="505"/>
    </row>
    <row r="653" spans="1:32" s="58" customFormat="1">
      <c r="A653" s="51"/>
      <c r="B653" s="51"/>
      <c r="C653" s="51"/>
      <c r="D653" s="51"/>
      <c r="E653" s="354"/>
      <c r="F653" s="65"/>
      <c r="G653" s="65"/>
      <c r="H653" s="368"/>
      <c r="I653" s="368"/>
      <c r="J653" s="368"/>
      <c r="K653" s="368"/>
      <c r="L653" s="369"/>
      <c r="M653" s="369"/>
      <c r="N653" s="369"/>
      <c r="O653" s="369"/>
      <c r="P653" s="369"/>
      <c r="Q653" s="369"/>
      <c r="R653" s="369"/>
      <c r="S653" s="369"/>
      <c r="T653" s="369"/>
      <c r="U653" s="369"/>
      <c r="V653" s="369"/>
      <c r="W653" s="369"/>
      <c r="X653" s="369"/>
      <c r="Y653" s="369"/>
      <c r="Z653" s="369"/>
      <c r="AA653" s="369"/>
      <c r="AB653" s="369"/>
      <c r="AC653" s="369"/>
      <c r="AD653" s="369"/>
      <c r="AE653" s="286"/>
      <c r="AF653" s="505"/>
    </row>
    <row r="654" spans="1:32" s="58" customFormat="1">
      <c r="A654" s="51"/>
      <c r="B654" s="51"/>
      <c r="C654" s="51"/>
      <c r="D654" s="51"/>
      <c r="E654" s="354"/>
      <c r="F654" s="65"/>
      <c r="G654" s="65"/>
      <c r="H654" s="368"/>
      <c r="I654" s="368"/>
      <c r="J654" s="368"/>
      <c r="K654" s="368"/>
      <c r="L654" s="369"/>
      <c r="M654" s="369"/>
      <c r="N654" s="369"/>
      <c r="O654" s="369"/>
      <c r="P654" s="369"/>
      <c r="Q654" s="369"/>
      <c r="R654" s="369"/>
      <c r="S654" s="369"/>
      <c r="T654" s="369"/>
      <c r="U654" s="369"/>
      <c r="V654" s="369"/>
      <c r="W654" s="369"/>
      <c r="X654" s="369"/>
      <c r="Y654" s="369"/>
      <c r="Z654" s="369"/>
      <c r="AA654" s="369"/>
      <c r="AB654" s="369"/>
      <c r="AC654" s="369"/>
      <c r="AD654" s="369"/>
      <c r="AE654" s="286"/>
      <c r="AF654" s="505"/>
    </row>
    <row r="655" spans="1:32" s="58" customFormat="1">
      <c r="A655" s="51"/>
      <c r="B655" s="51"/>
      <c r="C655" s="51"/>
      <c r="D655" s="51"/>
      <c r="E655" s="354"/>
      <c r="F655" s="65"/>
      <c r="G655" s="65"/>
      <c r="H655" s="368"/>
      <c r="I655" s="368"/>
      <c r="J655" s="368"/>
      <c r="K655" s="368"/>
      <c r="L655" s="369"/>
      <c r="M655" s="369"/>
      <c r="N655" s="369"/>
      <c r="O655" s="369"/>
      <c r="P655" s="369"/>
      <c r="Q655" s="369"/>
      <c r="R655" s="369"/>
      <c r="S655" s="369"/>
      <c r="T655" s="369"/>
      <c r="U655" s="369"/>
      <c r="V655" s="369"/>
      <c r="W655" s="369"/>
      <c r="X655" s="369"/>
      <c r="Y655" s="369"/>
      <c r="Z655" s="369"/>
      <c r="AA655" s="369"/>
      <c r="AB655" s="369"/>
      <c r="AC655" s="369"/>
      <c r="AD655" s="369"/>
      <c r="AE655" s="286"/>
      <c r="AF655" s="505"/>
    </row>
    <row r="656" spans="1:32" s="58" customFormat="1">
      <c r="A656" s="51"/>
      <c r="B656" s="51"/>
      <c r="C656" s="51"/>
      <c r="D656" s="51"/>
      <c r="E656" s="354"/>
      <c r="F656" s="65"/>
      <c r="G656" s="65"/>
      <c r="H656" s="368"/>
      <c r="I656" s="368"/>
      <c r="J656" s="368"/>
      <c r="K656" s="368"/>
      <c r="L656" s="369"/>
      <c r="M656" s="369"/>
      <c r="N656" s="369"/>
      <c r="O656" s="369"/>
      <c r="P656" s="369"/>
      <c r="Q656" s="369"/>
      <c r="R656" s="369"/>
      <c r="S656" s="369"/>
      <c r="T656" s="369"/>
      <c r="U656" s="369"/>
      <c r="V656" s="369"/>
      <c r="W656" s="369"/>
      <c r="X656" s="369"/>
      <c r="Y656" s="369"/>
      <c r="Z656" s="369"/>
      <c r="AA656" s="369"/>
      <c r="AB656" s="369"/>
      <c r="AC656" s="369"/>
      <c r="AD656" s="369"/>
      <c r="AE656" s="286"/>
      <c r="AF656" s="505"/>
    </row>
    <row r="657" spans="1:32" s="58" customFormat="1">
      <c r="A657" s="51"/>
      <c r="B657" s="51"/>
      <c r="C657" s="51"/>
      <c r="D657" s="51"/>
      <c r="E657" s="354"/>
      <c r="F657" s="65"/>
      <c r="G657" s="65"/>
      <c r="H657" s="368"/>
      <c r="I657" s="368"/>
      <c r="J657" s="368"/>
      <c r="K657" s="368"/>
      <c r="L657" s="369"/>
      <c r="M657" s="369"/>
      <c r="N657" s="369"/>
      <c r="O657" s="369"/>
      <c r="P657" s="369"/>
      <c r="Q657" s="369"/>
      <c r="R657" s="369"/>
      <c r="S657" s="369"/>
      <c r="T657" s="369"/>
      <c r="U657" s="369"/>
      <c r="V657" s="369"/>
      <c r="W657" s="369"/>
      <c r="X657" s="369"/>
      <c r="Y657" s="369"/>
      <c r="Z657" s="369"/>
      <c r="AA657" s="369"/>
      <c r="AB657" s="369"/>
      <c r="AC657" s="369"/>
      <c r="AD657" s="369"/>
      <c r="AE657" s="286"/>
      <c r="AF657" s="505"/>
    </row>
    <row r="658" spans="1:32" s="58" customFormat="1">
      <c r="A658" s="51"/>
      <c r="B658" s="51"/>
      <c r="C658" s="51"/>
      <c r="D658" s="51"/>
      <c r="E658" s="354"/>
      <c r="F658" s="65"/>
      <c r="G658" s="65"/>
      <c r="H658" s="368"/>
      <c r="I658" s="368"/>
      <c r="J658" s="368"/>
      <c r="K658" s="368"/>
      <c r="L658" s="369"/>
      <c r="M658" s="369"/>
      <c r="N658" s="369"/>
      <c r="O658" s="369"/>
      <c r="P658" s="369"/>
      <c r="Q658" s="369"/>
      <c r="R658" s="369"/>
      <c r="S658" s="369"/>
      <c r="T658" s="369"/>
      <c r="U658" s="369"/>
      <c r="V658" s="369"/>
      <c r="W658" s="369"/>
      <c r="X658" s="369"/>
      <c r="Y658" s="369"/>
      <c r="Z658" s="369"/>
      <c r="AA658" s="369"/>
      <c r="AB658" s="369"/>
      <c r="AC658" s="369"/>
      <c r="AD658" s="369"/>
      <c r="AE658" s="286"/>
      <c r="AF658" s="505"/>
    </row>
    <row r="659" spans="1:32" s="58" customFormat="1">
      <c r="A659" s="51"/>
      <c r="B659" s="51"/>
      <c r="C659" s="51"/>
      <c r="D659" s="51"/>
      <c r="E659" s="354"/>
      <c r="F659" s="65"/>
      <c r="G659" s="65"/>
      <c r="H659" s="368"/>
      <c r="I659" s="368"/>
      <c r="J659" s="368"/>
      <c r="K659" s="368"/>
      <c r="L659" s="369"/>
      <c r="M659" s="369"/>
      <c r="N659" s="369"/>
      <c r="O659" s="369"/>
      <c r="P659" s="369"/>
      <c r="Q659" s="369"/>
      <c r="R659" s="369"/>
      <c r="S659" s="369"/>
      <c r="T659" s="369"/>
      <c r="U659" s="369"/>
      <c r="V659" s="369"/>
      <c r="W659" s="369"/>
      <c r="X659" s="369"/>
      <c r="Y659" s="369"/>
      <c r="Z659" s="369"/>
      <c r="AA659" s="369"/>
      <c r="AB659" s="369"/>
      <c r="AC659" s="369"/>
      <c r="AD659" s="369"/>
      <c r="AE659" s="286"/>
      <c r="AF659" s="505"/>
    </row>
    <row r="660" spans="1:32" s="58" customFormat="1">
      <c r="A660" s="51"/>
      <c r="B660" s="51"/>
      <c r="C660" s="51"/>
      <c r="D660" s="51"/>
      <c r="E660" s="354"/>
      <c r="F660" s="65"/>
      <c r="G660" s="65"/>
      <c r="H660" s="368"/>
      <c r="I660" s="368"/>
      <c r="J660" s="368"/>
      <c r="K660" s="368"/>
      <c r="L660" s="369"/>
      <c r="M660" s="369"/>
      <c r="N660" s="369"/>
      <c r="O660" s="369"/>
      <c r="P660" s="369"/>
      <c r="Q660" s="369"/>
      <c r="R660" s="369"/>
      <c r="S660" s="369"/>
      <c r="T660" s="369"/>
      <c r="U660" s="369"/>
      <c r="V660" s="369"/>
      <c r="W660" s="369"/>
      <c r="X660" s="369"/>
      <c r="Y660" s="369"/>
      <c r="Z660" s="369"/>
      <c r="AA660" s="369"/>
      <c r="AB660" s="369"/>
      <c r="AC660" s="369"/>
      <c r="AD660" s="369"/>
      <c r="AE660" s="286"/>
      <c r="AF660" s="505"/>
    </row>
    <row r="661" spans="1:32" s="58" customFormat="1">
      <c r="A661" s="51"/>
      <c r="B661" s="51"/>
      <c r="C661" s="51"/>
      <c r="D661" s="51"/>
      <c r="E661" s="354"/>
      <c r="F661" s="65"/>
      <c r="G661" s="65"/>
      <c r="H661" s="368"/>
      <c r="I661" s="368"/>
      <c r="J661" s="368"/>
      <c r="K661" s="368"/>
      <c r="L661" s="369"/>
      <c r="M661" s="369"/>
      <c r="N661" s="369"/>
      <c r="O661" s="369"/>
      <c r="P661" s="369"/>
      <c r="Q661" s="369"/>
      <c r="R661" s="369"/>
      <c r="S661" s="369"/>
      <c r="T661" s="369"/>
      <c r="U661" s="369"/>
      <c r="V661" s="369"/>
      <c r="W661" s="369"/>
      <c r="X661" s="369"/>
      <c r="Y661" s="369"/>
      <c r="Z661" s="369"/>
      <c r="AA661" s="369"/>
      <c r="AB661" s="369"/>
      <c r="AC661" s="369"/>
      <c r="AD661" s="369"/>
      <c r="AE661" s="286"/>
      <c r="AF661" s="505"/>
    </row>
    <row r="662" spans="1:32" s="58" customFormat="1">
      <c r="A662" s="51"/>
      <c r="B662" s="51"/>
      <c r="C662" s="51"/>
      <c r="D662" s="51"/>
      <c r="E662" s="354"/>
      <c r="F662" s="65"/>
      <c r="G662" s="65"/>
      <c r="H662" s="368"/>
      <c r="I662" s="368"/>
      <c r="J662" s="368"/>
      <c r="K662" s="368"/>
      <c r="L662" s="369"/>
      <c r="M662" s="369"/>
      <c r="N662" s="369"/>
      <c r="O662" s="369"/>
      <c r="P662" s="369"/>
      <c r="Q662" s="369"/>
      <c r="R662" s="369"/>
      <c r="S662" s="369"/>
      <c r="T662" s="369"/>
      <c r="U662" s="369"/>
      <c r="V662" s="369"/>
      <c r="W662" s="369"/>
      <c r="X662" s="369"/>
      <c r="Y662" s="369"/>
      <c r="Z662" s="369"/>
      <c r="AA662" s="369"/>
      <c r="AB662" s="369"/>
      <c r="AC662" s="369"/>
      <c r="AD662" s="369"/>
      <c r="AE662" s="286"/>
      <c r="AF662" s="505"/>
    </row>
    <row r="663" spans="1:32" s="58" customFormat="1">
      <c r="A663" s="51"/>
      <c r="B663" s="51"/>
      <c r="C663" s="51"/>
      <c r="D663" s="51"/>
      <c r="E663" s="354"/>
      <c r="F663" s="65"/>
      <c r="G663" s="65"/>
      <c r="H663" s="368"/>
      <c r="I663" s="368"/>
      <c r="J663" s="368"/>
      <c r="K663" s="368"/>
      <c r="L663" s="369"/>
      <c r="M663" s="369"/>
      <c r="N663" s="369"/>
      <c r="O663" s="369"/>
      <c r="P663" s="369"/>
      <c r="Q663" s="369"/>
      <c r="R663" s="369"/>
      <c r="S663" s="369"/>
      <c r="T663" s="369"/>
      <c r="U663" s="369"/>
      <c r="V663" s="369"/>
      <c r="W663" s="369"/>
      <c r="X663" s="369"/>
      <c r="Y663" s="369"/>
      <c r="Z663" s="369"/>
      <c r="AA663" s="369"/>
      <c r="AB663" s="369"/>
      <c r="AC663" s="369"/>
      <c r="AD663" s="369"/>
      <c r="AE663" s="286"/>
      <c r="AF663" s="505"/>
    </row>
    <row r="664" spans="1:32" s="58" customFormat="1">
      <c r="A664" s="51"/>
      <c r="B664" s="51"/>
      <c r="C664" s="51"/>
      <c r="D664" s="51"/>
      <c r="E664" s="354"/>
      <c r="F664" s="65"/>
      <c r="G664" s="65"/>
      <c r="H664" s="368"/>
      <c r="I664" s="368"/>
      <c r="J664" s="368"/>
      <c r="K664" s="368"/>
      <c r="L664" s="369"/>
      <c r="M664" s="369"/>
      <c r="N664" s="369"/>
      <c r="O664" s="369"/>
      <c r="P664" s="369"/>
      <c r="Q664" s="369"/>
      <c r="R664" s="369"/>
      <c r="S664" s="369"/>
      <c r="T664" s="369"/>
      <c r="U664" s="369"/>
      <c r="V664" s="369"/>
      <c r="W664" s="369"/>
      <c r="X664" s="369"/>
      <c r="Y664" s="369"/>
      <c r="Z664" s="369"/>
      <c r="AA664" s="369"/>
      <c r="AB664" s="369"/>
      <c r="AC664" s="369"/>
      <c r="AD664" s="369"/>
      <c r="AE664" s="286"/>
      <c r="AF664" s="505"/>
    </row>
    <row r="665" spans="1:32" s="58" customFormat="1">
      <c r="A665" s="51"/>
      <c r="B665" s="51"/>
      <c r="C665" s="51"/>
      <c r="D665" s="51"/>
      <c r="E665" s="354"/>
      <c r="F665" s="65"/>
      <c r="G665" s="65"/>
      <c r="H665" s="368"/>
      <c r="I665" s="368"/>
      <c r="J665" s="368"/>
      <c r="K665" s="368"/>
      <c r="L665" s="369"/>
      <c r="M665" s="369"/>
      <c r="N665" s="369"/>
      <c r="O665" s="369"/>
      <c r="P665" s="369"/>
      <c r="Q665" s="369"/>
      <c r="R665" s="369"/>
      <c r="S665" s="369"/>
      <c r="T665" s="369"/>
      <c r="U665" s="369"/>
      <c r="V665" s="369"/>
      <c r="W665" s="369"/>
      <c r="X665" s="369"/>
      <c r="Y665" s="369"/>
      <c r="Z665" s="369"/>
      <c r="AA665" s="369"/>
      <c r="AB665" s="369"/>
      <c r="AC665" s="369"/>
      <c r="AD665" s="369"/>
      <c r="AE665" s="286"/>
      <c r="AF665" s="505"/>
    </row>
    <row r="666" spans="1:32" s="58" customFormat="1">
      <c r="A666" s="51"/>
      <c r="B666" s="51"/>
      <c r="C666" s="51"/>
      <c r="D666" s="51"/>
      <c r="E666" s="354"/>
      <c r="F666" s="65"/>
      <c r="G666" s="65"/>
      <c r="H666" s="368"/>
      <c r="I666" s="368"/>
      <c r="J666" s="368"/>
      <c r="K666" s="368"/>
      <c r="L666" s="369"/>
      <c r="M666" s="369"/>
      <c r="N666" s="369"/>
      <c r="O666" s="369"/>
      <c r="P666" s="369"/>
      <c r="Q666" s="369"/>
      <c r="R666" s="369"/>
      <c r="S666" s="369"/>
      <c r="T666" s="369"/>
      <c r="U666" s="369"/>
      <c r="V666" s="369"/>
      <c r="W666" s="369"/>
      <c r="X666" s="369"/>
      <c r="Y666" s="369"/>
      <c r="Z666" s="369"/>
      <c r="AA666" s="369"/>
      <c r="AB666" s="369"/>
      <c r="AC666" s="369"/>
      <c r="AD666" s="369"/>
      <c r="AE666" s="286"/>
      <c r="AF666" s="505"/>
    </row>
    <row r="667" spans="1:32" s="58" customFormat="1">
      <c r="A667" s="51"/>
      <c r="B667" s="51"/>
      <c r="C667" s="51"/>
      <c r="D667" s="51"/>
      <c r="E667" s="354"/>
      <c r="F667" s="65"/>
      <c r="G667" s="65"/>
      <c r="H667" s="368"/>
      <c r="I667" s="368"/>
      <c r="J667" s="368"/>
      <c r="K667" s="368"/>
      <c r="L667" s="369"/>
      <c r="M667" s="369"/>
      <c r="N667" s="369"/>
      <c r="O667" s="369"/>
      <c r="P667" s="369"/>
      <c r="Q667" s="369"/>
      <c r="R667" s="369"/>
      <c r="S667" s="369"/>
      <c r="T667" s="369"/>
      <c r="U667" s="369"/>
      <c r="V667" s="369"/>
      <c r="W667" s="369"/>
      <c r="X667" s="369"/>
      <c r="Y667" s="369"/>
      <c r="Z667" s="369"/>
      <c r="AA667" s="369"/>
      <c r="AB667" s="369"/>
      <c r="AC667" s="369"/>
      <c r="AD667" s="369"/>
      <c r="AE667" s="286"/>
      <c r="AF667" s="505"/>
    </row>
    <row r="668" spans="1:32" s="58" customFormat="1">
      <c r="A668" s="51"/>
      <c r="B668" s="51"/>
      <c r="C668" s="51"/>
      <c r="D668" s="51"/>
      <c r="E668" s="354"/>
      <c r="F668" s="65"/>
      <c r="G668" s="65"/>
      <c r="H668" s="368"/>
      <c r="I668" s="368"/>
      <c r="J668" s="368"/>
      <c r="K668" s="368"/>
      <c r="L668" s="369"/>
      <c r="M668" s="369"/>
      <c r="N668" s="369"/>
      <c r="O668" s="369"/>
      <c r="P668" s="369"/>
      <c r="Q668" s="369"/>
      <c r="R668" s="369"/>
      <c r="S668" s="369"/>
      <c r="T668" s="369"/>
      <c r="U668" s="369"/>
      <c r="V668" s="369"/>
      <c r="W668" s="369"/>
      <c r="X668" s="369"/>
      <c r="Y668" s="369"/>
      <c r="Z668" s="369"/>
      <c r="AA668" s="369"/>
      <c r="AB668" s="369"/>
      <c r="AC668" s="369"/>
      <c r="AD668" s="369"/>
      <c r="AE668" s="286"/>
      <c r="AF668" s="505"/>
    </row>
    <row r="669" spans="1:32" s="58" customFormat="1">
      <c r="A669" s="51"/>
      <c r="B669" s="51"/>
      <c r="C669" s="51"/>
      <c r="D669" s="51"/>
      <c r="E669" s="354"/>
      <c r="F669" s="65"/>
      <c r="G669" s="65"/>
      <c r="H669" s="368"/>
      <c r="I669" s="368"/>
      <c r="J669" s="368"/>
      <c r="K669" s="368"/>
      <c r="L669" s="369"/>
      <c r="M669" s="369"/>
      <c r="N669" s="369"/>
      <c r="O669" s="369"/>
      <c r="P669" s="369"/>
      <c r="Q669" s="369"/>
      <c r="R669" s="369"/>
      <c r="S669" s="369"/>
      <c r="T669" s="369"/>
      <c r="U669" s="369"/>
      <c r="V669" s="369"/>
      <c r="W669" s="369"/>
      <c r="X669" s="369"/>
      <c r="Y669" s="369"/>
      <c r="Z669" s="369"/>
      <c r="AA669" s="369"/>
      <c r="AB669" s="369"/>
      <c r="AC669" s="369"/>
      <c r="AD669" s="369"/>
      <c r="AE669" s="286"/>
      <c r="AF669" s="505"/>
    </row>
    <row r="670" spans="1:32" s="58" customFormat="1">
      <c r="A670" s="51"/>
      <c r="B670" s="51"/>
      <c r="C670" s="51"/>
      <c r="D670" s="51"/>
      <c r="E670" s="354"/>
      <c r="F670" s="65"/>
      <c r="G670" s="65"/>
      <c r="H670" s="368"/>
      <c r="I670" s="368"/>
      <c r="J670" s="368"/>
      <c r="K670" s="368"/>
      <c r="L670" s="369"/>
      <c r="M670" s="369"/>
      <c r="N670" s="369"/>
      <c r="O670" s="369"/>
      <c r="P670" s="369"/>
      <c r="Q670" s="369"/>
      <c r="R670" s="369"/>
      <c r="S670" s="369"/>
      <c r="T670" s="369"/>
      <c r="U670" s="369"/>
      <c r="V670" s="369"/>
      <c r="W670" s="369"/>
      <c r="X670" s="369"/>
      <c r="Y670" s="369"/>
      <c r="Z670" s="369"/>
      <c r="AA670" s="369"/>
      <c r="AB670" s="369"/>
      <c r="AC670" s="369"/>
      <c r="AD670" s="369"/>
      <c r="AE670" s="286"/>
      <c r="AF670" s="505"/>
    </row>
    <row r="671" spans="1:32" s="58" customFormat="1">
      <c r="A671" s="51"/>
      <c r="B671" s="51"/>
      <c r="C671" s="51"/>
      <c r="D671" s="51"/>
      <c r="E671" s="354"/>
      <c r="F671" s="65"/>
      <c r="G671" s="65"/>
      <c r="H671" s="368"/>
      <c r="I671" s="368"/>
      <c r="J671" s="368"/>
      <c r="K671" s="368"/>
      <c r="L671" s="369"/>
      <c r="M671" s="369"/>
      <c r="N671" s="369"/>
      <c r="O671" s="369"/>
      <c r="P671" s="369"/>
      <c r="Q671" s="369"/>
      <c r="R671" s="369"/>
      <c r="S671" s="369"/>
      <c r="T671" s="369"/>
      <c r="U671" s="369"/>
      <c r="V671" s="369"/>
      <c r="W671" s="369"/>
      <c r="X671" s="369"/>
      <c r="Y671" s="369"/>
      <c r="Z671" s="369"/>
      <c r="AA671" s="369"/>
      <c r="AB671" s="369"/>
      <c r="AC671" s="369"/>
      <c r="AD671" s="369"/>
      <c r="AE671" s="286"/>
      <c r="AF671" s="505"/>
    </row>
    <row r="672" spans="1:32" s="58" customFormat="1">
      <c r="A672" s="51"/>
      <c r="B672" s="51"/>
      <c r="C672" s="51"/>
      <c r="D672" s="51"/>
      <c r="E672" s="354"/>
      <c r="F672" s="65"/>
      <c r="G672" s="65"/>
      <c r="H672" s="368"/>
      <c r="I672" s="368"/>
      <c r="J672" s="368"/>
      <c r="K672" s="368"/>
      <c r="L672" s="369"/>
      <c r="M672" s="369"/>
      <c r="N672" s="369"/>
      <c r="O672" s="369"/>
      <c r="P672" s="369"/>
      <c r="Q672" s="369"/>
      <c r="R672" s="369"/>
      <c r="S672" s="369"/>
      <c r="T672" s="369"/>
      <c r="U672" s="369"/>
      <c r="V672" s="369"/>
      <c r="W672" s="369"/>
      <c r="X672" s="369"/>
      <c r="Y672" s="369"/>
      <c r="Z672" s="369"/>
      <c r="AA672" s="369"/>
      <c r="AB672" s="369"/>
      <c r="AC672" s="369"/>
      <c r="AD672" s="369"/>
      <c r="AE672" s="286"/>
      <c r="AF672" s="505"/>
    </row>
    <row r="673" spans="1:32" s="58" customFormat="1">
      <c r="A673" s="51"/>
      <c r="B673" s="51"/>
      <c r="C673" s="51"/>
      <c r="D673" s="51"/>
      <c r="E673" s="354"/>
      <c r="F673" s="65"/>
      <c r="G673" s="65"/>
      <c r="H673" s="368"/>
      <c r="I673" s="368"/>
      <c r="J673" s="368"/>
      <c r="K673" s="368"/>
      <c r="L673" s="369"/>
      <c r="M673" s="369"/>
      <c r="N673" s="369"/>
      <c r="O673" s="369"/>
      <c r="P673" s="369"/>
      <c r="Q673" s="369"/>
      <c r="R673" s="369"/>
      <c r="S673" s="369"/>
      <c r="T673" s="369"/>
      <c r="U673" s="369"/>
      <c r="V673" s="369"/>
      <c r="W673" s="369"/>
      <c r="X673" s="369"/>
      <c r="Y673" s="369"/>
      <c r="Z673" s="369"/>
      <c r="AA673" s="369"/>
      <c r="AB673" s="369"/>
      <c r="AC673" s="369"/>
      <c r="AD673" s="369"/>
      <c r="AE673" s="286"/>
      <c r="AF673" s="505"/>
    </row>
    <row r="674" spans="1:32" s="58" customFormat="1">
      <c r="A674" s="51"/>
      <c r="B674" s="51"/>
      <c r="C674" s="51"/>
      <c r="D674" s="51"/>
      <c r="E674" s="354"/>
      <c r="F674" s="65"/>
      <c r="G674" s="65"/>
      <c r="H674" s="368"/>
      <c r="I674" s="368"/>
      <c r="J674" s="368"/>
      <c r="K674" s="368"/>
      <c r="L674" s="369"/>
      <c r="M674" s="369"/>
      <c r="N674" s="369"/>
      <c r="O674" s="369"/>
      <c r="P674" s="369"/>
      <c r="Q674" s="369"/>
      <c r="R674" s="369"/>
      <c r="S674" s="369"/>
      <c r="T674" s="369"/>
      <c r="U674" s="369"/>
      <c r="V674" s="369"/>
      <c r="W674" s="369"/>
      <c r="X674" s="369"/>
      <c r="Y674" s="369"/>
      <c r="Z674" s="369"/>
      <c r="AA674" s="369"/>
      <c r="AB674" s="369"/>
      <c r="AC674" s="369"/>
      <c r="AD674" s="369"/>
      <c r="AE674" s="286"/>
      <c r="AF674" s="505"/>
    </row>
    <row r="675" spans="1:32" s="58" customFormat="1">
      <c r="A675" s="51"/>
      <c r="B675" s="51"/>
      <c r="C675" s="51"/>
      <c r="D675" s="51"/>
      <c r="E675" s="354"/>
      <c r="F675" s="65"/>
      <c r="G675" s="65"/>
      <c r="H675" s="368"/>
      <c r="I675" s="368"/>
      <c r="J675" s="368"/>
      <c r="K675" s="368"/>
      <c r="L675" s="369"/>
      <c r="M675" s="369"/>
      <c r="N675" s="369"/>
      <c r="O675" s="369"/>
      <c r="P675" s="369"/>
      <c r="Q675" s="369"/>
      <c r="R675" s="369"/>
      <c r="S675" s="369"/>
      <c r="T675" s="369"/>
      <c r="U675" s="369"/>
      <c r="V675" s="369"/>
      <c r="W675" s="369"/>
      <c r="X675" s="369"/>
      <c r="Y675" s="369"/>
      <c r="Z675" s="369"/>
      <c r="AA675" s="369"/>
      <c r="AB675" s="369"/>
      <c r="AC675" s="369"/>
      <c r="AD675" s="369"/>
      <c r="AE675" s="286"/>
      <c r="AF675" s="505"/>
    </row>
    <row r="676" spans="1:32" s="58" customFormat="1">
      <c r="A676" s="51"/>
      <c r="B676" s="51"/>
      <c r="C676" s="51"/>
      <c r="D676" s="51"/>
      <c r="E676" s="354"/>
      <c r="F676" s="65"/>
      <c r="G676" s="65"/>
      <c r="H676" s="368"/>
      <c r="I676" s="368"/>
      <c r="J676" s="368"/>
      <c r="K676" s="368"/>
      <c r="L676" s="369"/>
      <c r="M676" s="369"/>
      <c r="N676" s="369"/>
      <c r="O676" s="369"/>
      <c r="P676" s="369"/>
      <c r="Q676" s="369"/>
      <c r="R676" s="369"/>
      <c r="S676" s="369"/>
      <c r="T676" s="369"/>
      <c r="U676" s="369"/>
      <c r="V676" s="369"/>
      <c r="W676" s="369"/>
      <c r="X676" s="369"/>
      <c r="Y676" s="369"/>
      <c r="Z676" s="369"/>
      <c r="AA676" s="369"/>
      <c r="AB676" s="369"/>
      <c r="AC676" s="369"/>
      <c r="AD676" s="369"/>
      <c r="AE676" s="286"/>
      <c r="AF676" s="505"/>
    </row>
    <row r="677" spans="1:32" s="58" customFormat="1">
      <c r="A677" s="51"/>
      <c r="B677" s="51"/>
      <c r="C677" s="51"/>
      <c r="D677" s="51"/>
      <c r="E677" s="354"/>
      <c r="F677" s="65"/>
      <c r="G677" s="65"/>
      <c r="H677" s="368"/>
      <c r="I677" s="368"/>
      <c r="J677" s="368"/>
      <c r="K677" s="368"/>
      <c r="L677" s="369"/>
      <c r="M677" s="369"/>
      <c r="N677" s="369"/>
      <c r="O677" s="369"/>
      <c r="P677" s="369"/>
      <c r="Q677" s="369"/>
      <c r="R677" s="369"/>
      <c r="S677" s="369"/>
      <c r="T677" s="369"/>
      <c r="U677" s="369"/>
      <c r="V677" s="369"/>
      <c r="W677" s="369"/>
      <c r="X677" s="369"/>
      <c r="Y677" s="369"/>
      <c r="Z677" s="369"/>
      <c r="AA677" s="369"/>
      <c r="AB677" s="369"/>
      <c r="AC677" s="369"/>
      <c r="AD677" s="369"/>
      <c r="AE677" s="286"/>
      <c r="AF677" s="505"/>
    </row>
    <row r="678" spans="1:32" s="58" customFormat="1">
      <c r="A678" s="51"/>
      <c r="B678" s="51"/>
      <c r="C678" s="51"/>
      <c r="D678" s="51"/>
      <c r="E678" s="354"/>
      <c r="F678" s="65"/>
      <c r="G678" s="65"/>
      <c r="H678" s="368"/>
      <c r="I678" s="368"/>
      <c r="J678" s="368"/>
      <c r="K678" s="368"/>
      <c r="L678" s="369"/>
      <c r="M678" s="369"/>
      <c r="N678" s="369"/>
      <c r="O678" s="369"/>
      <c r="P678" s="369"/>
      <c r="Q678" s="369"/>
      <c r="R678" s="369"/>
      <c r="S678" s="369"/>
      <c r="T678" s="369"/>
      <c r="U678" s="369"/>
      <c r="V678" s="369"/>
      <c r="W678" s="369"/>
      <c r="X678" s="369"/>
      <c r="Y678" s="369"/>
      <c r="Z678" s="369"/>
      <c r="AA678" s="369"/>
      <c r="AB678" s="369"/>
      <c r="AC678" s="369"/>
      <c r="AD678" s="369"/>
      <c r="AE678" s="286"/>
      <c r="AF678" s="505"/>
    </row>
    <row r="679" spans="1:32" s="58" customFormat="1">
      <c r="A679" s="51"/>
      <c r="B679" s="51"/>
      <c r="C679" s="51"/>
      <c r="D679" s="51"/>
      <c r="E679" s="354"/>
      <c r="F679" s="65"/>
      <c r="G679" s="65"/>
      <c r="H679" s="368"/>
      <c r="I679" s="368"/>
      <c r="J679" s="368"/>
      <c r="K679" s="368"/>
      <c r="L679" s="369"/>
      <c r="M679" s="369"/>
      <c r="N679" s="369"/>
      <c r="O679" s="369"/>
      <c r="P679" s="369"/>
      <c r="Q679" s="369"/>
      <c r="R679" s="369"/>
      <c r="S679" s="369"/>
      <c r="T679" s="369"/>
      <c r="U679" s="369"/>
      <c r="V679" s="369"/>
      <c r="W679" s="369"/>
      <c r="X679" s="369"/>
      <c r="Y679" s="369"/>
      <c r="Z679" s="369"/>
      <c r="AA679" s="369"/>
      <c r="AB679" s="369"/>
      <c r="AC679" s="369"/>
      <c r="AD679" s="369"/>
      <c r="AE679" s="286"/>
      <c r="AF679" s="505"/>
    </row>
    <row r="680" spans="1:32" s="58" customFormat="1">
      <c r="A680" s="51"/>
      <c r="B680" s="51"/>
      <c r="C680" s="51"/>
      <c r="D680" s="51"/>
      <c r="E680" s="354"/>
      <c r="F680" s="65"/>
      <c r="G680" s="65"/>
      <c r="H680" s="368"/>
      <c r="I680" s="368"/>
      <c r="J680" s="368"/>
      <c r="K680" s="368"/>
      <c r="L680" s="369"/>
      <c r="M680" s="369"/>
      <c r="N680" s="369"/>
      <c r="O680" s="369"/>
      <c r="P680" s="369"/>
      <c r="Q680" s="369"/>
      <c r="R680" s="369"/>
      <c r="S680" s="369"/>
      <c r="T680" s="369"/>
      <c r="U680" s="369"/>
      <c r="V680" s="369"/>
      <c r="W680" s="369"/>
      <c r="X680" s="369"/>
      <c r="Y680" s="369"/>
      <c r="Z680" s="369"/>
      <c r="AA680" s="369"/>
      <c r="AB680" s="369"/>
      <c r="AC680" s="369"/>
      <c r="AD680" s="369"/>
      <c r="AE680" s="286"/>
      <c r="AF680" s="505"/>
    </row>
    <row r="681" spans="1:32" s="58" customFormat="1">
      <c r="A681" s="51"/>
      <c r="B681" s="51"/>
      <c r="C681" s="51"/>
      <c r="D681" s="51"/>
      <c r="E681" s="354"/>
      <c r="F681" s="65"/>
      <c r="G681" s="65"/>
      <c r="H681" s="368"/>
      <c r="I681" s="368"/>
      <c r="J681" s="368"/>
      <c r="K681" s="368"/>
      <c r="L681" s="369"/>
      <c r="M681" s="369"/>
      <c r="N681" s="369"/>
      <c r="O681" s="369"/>
      <c r="P681" s="369"/>
      <c r="Q681" s="369"/>
      <c r="R681" s="369"/>
      <c r="S681" s="369"/>
      <c r="T681" s="369"/>
      <c r="U681" s="369"/>
      <c r="V681" s="369"/>
      <c r="W681" s="369"/>
      <c r="X681" s="369"/>
      <c r="Y681" s="369"/>
      <c r="Z681" s="369"/>
      <c r="AA681" s="369"/>
      <c r="AB681" s="369"/>
      <c r="AC681" s="369"/>
      <c r="AD681" s="369"/>
      <c r="AE681" s="286"/>
      <c r="AF681" s="505"/>
    </row>
    <row r="682" spans="1:32" s="58" customFormat="1">
      <c r="A682" s="51"/>
      <c r="B682" s="51"/>
      <c r="C682" s="51"/>
      <c r="D682" s="51"/>
      <c r="E682" s="354"/>
      <c r="F682" s="65"/>
      <c r="G682" s="65"/>
      <c r="H682" s="368"/>
      <c r="I682" s="368"/>
      <c r="J682" s="368"/>
      <c r="K682" s="368"/>
      <c r="L682" s="369"/>
      <c r="M682" s="369"/>
      <c r="N682" s="369"/>
      <c r="O682" s="369"/>
      <c r="P682" s="369"/>
      <c r="Q682" s="369"/>
      <c r="R682" s="369"/>
      <c r="S682" s="369"/>
      <c r="T682" s="369"/>
      <c r="U682" s="369"/>
      <c r="V682" s="369"/>
      <c r="W682" s="369"/>
      <c r="X682" s="369"/>
      <c r="Y682" s="369"/>
      <c r="Z682" s="369"/>
      <c r="AA682" s="369"/>
      <c r="AB682" s="369"/>
      <c r="AC682" s="369"/>
      <c r="AD682" s="369"/>
      <c r="AE682" s="286"/>
      <c r="AF682" s="505"/>
    </row>
    <row r="683" spans="1:32" s="58" customFormat="1">
      <c r="A683" s="51"/>
      <c r="B683" s="51"/>
      <c r="C683" s="51"/>
      <c r="D683" s="51"/>
      <c r="E683" s="354"/>
      <c r="F683" s="65"/>
      <c r="G683" s="65"/>
      <c r="H683" s="368"/>
      <c r="I683" s="368"/>
      <c r="J683" s="368"/>
      <c r="K683" s="368"/>
      <c r="L683" s="369"/>
      <c r="M683" s="369"/>
      <c r="N683" s="369"/>
      <c r="O683" s="369"/>
      <c r="P683" s="369"/>
      <c r="Q683" s="369"/>
      <c r="R683" s="369"/>
      <c r="S683" s="369"/>
      <c r="T683" s="369"/>
      <c r="U683" s="369"/>
      <c r="V683" s="369"/>
      <c r="W683" s="369"/>
      <c r="X683" s="369"/>
      <c r="Y683" s="369"/>
      <c r="Z683" s="369"/>
      <c r="AA683" s="369"/>
      <c r="AB683" s="369"/>
      <c r="AC683" s="369"/>
      <c r="AD683" s="369"/>
      <c r="AE683" s="286"/>
      <c r="AF683" s="505"/>
    </row>
    <row r="684" spans="1:32" s="58" customFormat="1">
      <c r="A684" s="51"/>
      <c r="B684" s="51"/>
      <c r="C684" s="51"/>
      <c r="D684" s="51"/>
      <c r="E684" s="354"/>
      <c r="F684" s="65"/>
      <c r="G684" s="65"/>
      <c r="H684" s="368"/>
      <c r="I684" s="368"/>
      <c r="J684" s="368"/>
      <c r="K684" s="368"/>
      <c r="L684" s="369"/>
      <c r="M684" s="369"/>
      <c r="N684" s="369"/>
      <c r="O684" s="369"/>
      <c r="P684" s="369"/>
      <c r="Q684" s="369"/>
      <c r="R684" s="369"/>
      <c r="S684" s="369"/>
      <c r="T684" s="369"/>
      <c r="U684" s="369"/>
      <c r="V684" s="369"/>
      <c r="W684" s="369"/>
      <c r="X684" s="369"/>
      <c r="Y684" s="369"/>
      <c r="Z684" s="369"/>
      <c r="AA684" s="369"/>
      <c r="AB684" s="369"/>
      <c r="AC684" s="369"/>
      <c r="AD684" s="369"/>
      <c r="AE684" s="286"/>
      <c r="AF684" s="505"/>
    </row>
    <row r="685" spans="1:32" s="58" customFormat="1">
      <c r="A685" s="51"/>
      <c r="B685" s="51"/>
      <c r="C685" s="51"/>
      <c r="D685" s="51"/>
      <c r="E685" s="354"/>
      <c r="F685" s="65"/>
      <c r="G685" s="65"/>
      <c r="H685" s="368"/>
      <c r="I685" s="368"/>
      <c r="J685" s="368"/>
      <c r="K685" s="368"/>
      <c r="L685" s="369"/>
      <c r="M685" s="369"/>
      <c r="N685" s="369"/>
      <c r="O685" s="369"/>
      <c r="P685" s="369"/>
      <c r="Q685" s="369"/>
      <c r="R685" s="369"/>
      <c r="S685" s="369"/>
      <c r="T685" s="369"/>
      <c r="U685" s="369"/>
      <c r="V685" s="369"/>
      <c r="W685" s="369"/>
      <c r="X685" s="369"/>
      <c r="Y685" s="369"/>
      <c r="Z685" s="369"/>
      <c r="AA685" s="369"/>
      <c r="AB685" s="369"/>
      <c r="AC685" s="369"/>
      <c r="AD685" s="369"/>
      <c r="AE685" s="286"/>
      <c r="AF685" s="505"/>
    </row>
    <row r="686" spans="1:32" s="58" customFormat="1">
      <c r="A686" s="51"/>
      <c r="B686" s="51"/>
      <c r="C686" s="51"/>
      <c r="D686" s="51"/>
      <c r="E686" s="354"/>
      <c r="F686" s="65"/>
      <c r="G686" s="65"/>
      <c r="H686" s="368"/>
      <c r="I686" s="368"/>
      <c r="J686" s="368"/>
      <c r="K686" s="368"/>
      <c r="L686" s="369"/>
      <c r="M686" s="369"/>
      <c r="N686" s="369"/>
      <c r="O686" s="369"/>
      <c r="P686" s="369"/>
      <c r="Q686" s="369"/>
      <c r="R686" s="369"/>
      <c r="S686" s="369"/>
      <c r="T686" s="369"/>
      <c r="U686" s="369"/>
      <c r="V686" s="369"/>
      <c r="W686" s="369"/>
      <c r="X686" s="369"/>
      <c r="Y686" s="369"/>
      <c r="Z686" s="369"/>
      <c r="AA686" s="369"/>
      <c r="AB686" s="369"/>
      <c r="AC686" s="369"/>
      <c r="AD686" s="369"/>
      <c r="AE686" s="286"/>
      <c r="AF686" s="505"/>
    </row>
    <row r="687" spans="1:32" s="58" customFormat="1">
      <c r="A687" s="51"/>
      <c r="B687" s="51"/>
      <c r="C687" s="51"/>
      <c r="D687" s="51"/>
      <c r="E687" s="354"/>
      <c r="F687" s="65"/>
      <c r="G687" s="65"/>
      <c r="H687" s="368"/>
      <c r="I687" s="368"/>
      <c r="J687" s="368"/>
      <c r="K687" s="368"/>
      <c r="L687" s="369"/>
      <c r="M687" s="369"/>
      <c r="N687" s="369"/>
      <c r="O687" s="369"/>
      <c r="P687" s="369"/>
      <c r="Q687" s="369"/>
      <c r="R687" s="369"/>
      <c r="S687" s="369"/>
      <c r="T687" s="369"/>
      <c r="U687" s="369"/>
      <c r="V687" s="369"/>
      <c r="W687" s="369"/>
      <c r="X687" s="369"/>
      <c r="Y687" s="369"/>
      <c r="Z687" s="369"/>
      <c r="AA687" s="369"/>
      <c r="AB687" s="369"/>
      <c r="AC687" s="369"/>
      <c r="AD687" s="369"/>
      <c r="AE687" s="286"/>
      <c r="AF687" s="505"/>
    </row>
    <row r="688" spans="1:32" s="58" customFormat="1">
      <c r="A688" s="51"/>
      <c r="B688" s="51"/>
      <c r="C688" s="51"/>
      <c r="D688" s="51"/>
      <c r="E688" s="354"/>
      <c r="F688" s="65"/>
      <c r="G688" s="65"/>
      <c r="H688" s="368"/>
      <c r="I688" s="368"/>
      <c r="J688" s="368"/>
      <c r="K688" s="368"/>
      <c r="L688" s="369"/>
      <c r="M688" s="369"/>
      <c r="N688" s="369"/>
      <c r="O688" s="369"/>
      <c r="P688" s="369"/>
      <c r="Q688" s="369"/>
      <c r="R688" s="369"/>
      <c r="S688" s="369"/>
      <c r="T688" s="369"/>
      <c r="U688" s="369"/>
      <c r="V688" s="369"/>
      <c r="W688" s="369"/>
      <c r="X688" s="369"/>
      <c r="Y688" s="369"/>
      <c r="Z688" s="369"/>
      <c r="AA688" s="369"/>
      <c r="AB688" s="369"/>
      <c r="AC688" s="369"/>
      <c r="AD688" s="369"/>
      <c r="AE688" s="286"/>
      <c r="AF688" s="505"/>
    </row>
    <row r="689" spans="1:32" s="58" customFormat="1">
      <c r="A689" s="51"/>
      <c r="B689" s="51"/>
      <c r="C689" s="51"/>
      <c r="D689" s="51"/>
      <c r="E689" s="354"/>
      <c r="F689" s="65"/>
      <c r="G689" s="65"/>
      <c r="H689" s="368"/>
      <c r="I689" s="368"/>
      <c r="J689" s="368"/>
      <c r="K689" s="368"/>
      <c r="L689" s="369"/>
      <c r="M689" s="369"/>
      <c r="N689" s="369"/>
      <c r="O689" s="369"/>
      <c r="P689" s="369"/>
      <c r="Q689" s="369"/>
      <c r="R689" s="369"/>
      <c r="S689" s="369"/>
      <c r="T689" s="369"/>
      <c r="U689" s="369"/>
      <c r="V689" s="369"/>
      <c r="W689" s="369"/>
      <c r="X689" s="369"/>
      <c r="Y689" s="369"/>
      <c r="Z689" s="369"/>
      <c r="AA689" s="369"/>
      <c r="AB689" s="369"/>
      <c r="AC689" s="369"/>
      <c r="AD689" s="369"/>
      <c r="AE689" s="286"/>
      <c r="AF689" s="505"/>
    </row>
    <row r="690" spans="1:32" s="58" customFormat="1">
      <c r="A690" s="51"/>
      <c r="B690" s="51"/>
      <c r="C690" s="51"/>
      <c r="D690" s="51"/>
      <c r="E690" s="354"/>
      <c r="F690" s="65"/>
      <c r="G690" s="65"/>
      <c r="H690" s="368"/>
      <c r="I690" s="368"/>
      <c r="J690" s="368"/>
      <c r="K690" s="368"/>
      <c r="L690" s="369"/>
      <c r="M690" s="369"/>
      <c r="N690" s="369"/>
      <c r="O690" s="369"/>
      <c r="P690" s="369"/>
      <c r="Q690" s="369"/>
      <c r="R690" s="369"/>
      <c r="S690" s="369"/>
      <c r="T690" s="369"/>
      <c r="U690" s="369"/>
      <c r="V690" s="369"/>
      <c r="W690" s="369"/>
      <c r="X690" s="369"/>
      <c r="Y690" s="369"/>
      <c r="Z690" s="369"/>
      <c r="AA690" s="369"/>
      <c r="AB690" s="369"/>
      <c r="AC690" s="369"/>
      <c r="AD690" s="369"/>
      <c r="AE690" s="286"/>
      <c r="AF690" s="505"/>
    </row>
    <row r="691" spans="1:32" s="58" customFormat="1">
      <c r="A691" s="51"/>
      <c r="B691" s="51"/>
      <c r="C691" s="51"/>
      <c r="D691" s="51"/>
      <c r="E691" s="354"/>
      <c r="F691" s="65"/>
      <c r="G691" s="65"/>
      <c r="H691" s="368"/>
      <c r="I691" s="368"/>
      <c r="J691" s="368"/>
      <c r="K691" s="368"/>
      <c r="L691" s="369"/>
      <c r="M691" s="369"/>
      <c r="N691" s="369"/>
      <c r="O691" s="369"/>
      <c r="P691" s="369"/>
      <c r="Q691" s="369"/>
      <c r="R691" s="369"/>
      <c r="S691" s="369"/>
      <c r="T691" s="369"/>
      <c r="U691" s="369"/>
      <c r="V691" s="369"/>
      <c r="W691" s="369"/>
      <c r="X691" s="369"/>
      <c r="Y691" s="369"/>
      <c r="Z691" s="369"/>
      <c r="AA691" s="369"/>
      <c r="AB691" s="369"/>
      <c r="AC691" s="369"/>
      <c r="AD691" s="369"/>
      <c r="AE691" s="286"/>
      <c r="AF691" s="505"/>
    </row>
    <row r="692" spans="1:32" s="58" customFormat="1">
      <c r="A692" s="51"/>
      <c r="B692" s="51"/>
      <c r="C692" s="51"/>
      <c r="D692" s="51"/>
      <c r="E692" s="354"/>
      <c r="F692" s="65"/>
      <c r="G692" s="65"/>
      <c r="H692" s="368"/>
      <c r="I692" s="368"/>
      <c r="J692" s="368"/>
      <c r="K692" s="368"/>
      <c r="L692" s="369"/>
      <c r="M692" s="369"/>
      <c r="N692" s="369"/>
      <c r="O692" s="369"/>
      <c r="P692" s="369"/>
      <c r="Q692" s="369"/>
      <c r="R692" s="369"/>
      <c r="S692" s="369"/>
      <c r="T692" s="369"/>
      <c r="U692" s="369"/>
      <c r="V692" s="369"/>
      <c r="W692" s="369"/>
      <c r="X692" s="369"/>
      <c r="Y692" s="369"/>
      <c r="Z692" s="369"/>
      <c r="AA692" s="369"/>
      <c r="AB692" s="369"/>
      <c r="AC692" s="369"/>
      <c r="AD692" s="369"/>
      <c r="AE692" s="286"/>
      <c r="AF692" s="505"/>
    </row>
    <row r="693" spans="1:32" s="58" customFormat="1">
      <c r="A693" s="51"/>
      <c r="B693" s="51"/>
      <c r="C693" s="51"/>
      <c r="D693" s="51"/>
      <c r="E693" s="354"/>
      <c r="F693" s="65"/>
      <c r="G693" s="65"/>
      <c r="H693" s="368"/>
      <c r="I693" s="368"/>
      <c r="J693" s="368"/>
      <c r="K693" s="368"/>
      <c r="L693" s="369"/>
      <c r="M693" s="369"/>
      <c r="N693" s="369"/>
      <c r="O693" s="369"/>
      <c r="P693" s="369"/>
      <c r="Q693" s="369"/>
      <c r="R693" s="369"/>
      <c r="S693" s="369"/>
      <c r="T693" s="369"/>
      <c r="U693" s="369"/>
      <c r="V693" s="369"/>
      <c r="W693" s="369"/>
      <c r="X693" s="369"/>
      <c r="Y693" s="369"/>
      <c r="Z693" s="369"/>
      <c r="AA693" s="369"/>
      <c r="AB693" s="369"/>
      <c r="AC693" s="369"/>
      <c r="AD693" s="369"/>
      <c r="AE693" s="286"/>
      <c r="AF693" s="505"/>
    </row>
    <row r="694" spans="1:32" s="58" customFormat="1">
      <c r="A694" s="51"/>
      <c r="B694" s="51"/>
      <c r="C694" s="51"/>
      <c r="D694" s="51"/>
      <c r="E694" s="354"/>
      <c r="F694" s="65"/>
      <c r="G694" s="65"/>
      <c r="H694" s="368"/>
      <c r="I694" s="368"/>
      <c r="J694" s="368"/>
      <c r="K694" s="368"/>
      <c r="L694" s="369"/>
      <c r="M694" s="369"/>
      <c r="N694" s="369"/>
      <c r="O694" s="369"/>
      <c r="P694" s="369"/>
      <c r="Q694" s="369"/>
      <c r="R694" s="369"/>
      <c r="S694" s="369"/>
      <c r="T694" s="369"/>
      <c r="U694" s="369"/>
      <c r="V694" s="369"/>
      <c r="W694" s="369"/>
      <c r="X694" s="369"/>
      <c r="Y694" s="369"/>
      <c r="Z694" s="369"/>
      <c r="AA694" s="369"/>
      <c r="AB694" s="369"/>
      <c r="AC694" s="369"/>
      <c r="AD694" s="369"/>
      <c r="AE694" s="286"/>
      <c r="AF694" s="505"/>
    </row>
    <row r="695" spans="1:32" s="58" customFormat="1">
      <c r="A695" s="51"/>
      <c r="B695" s="51"/>
      <c r="C695" s="51"/>
      <c r="D695" s="51"/>
      <c r="E695" s="354"/>
      <c r="F695" s="65"/>
      <c r="G695" s="65"/>
      <c r="H695" s="368"/>
      <c r="I695" s="368"/>
      <c r="J695" s="368"/>
      <c r="K695" s="368"/>
      <c r="L695" s="369"/>
      <c r="M695" s="369"/>
      <c r="N695" s="369"/>
      <c r="O695" s="369"/>
      <c r="P695" s="369"/>
      <c r="Q695" s="369"/>
      <c r="R695" s="369"/>
      <c r="S695" s="369"/>
      <c r="T695" s="369"/>
      <c r="U695" s="369"/>
      <c r="V695" s="369"/>
      <c r="W695" s="369"/>
      <c r="X695" s="369"/>
      <c r="Y695" s="369"/>
      <c r="Z695" s="369"/>
      <c r="AA695" s="369"/>
      <c r="AB695" s="369"/>
      <c r="AC695" s="369"/>
      <c r="AD695" s="369"/>
      <c r="AE695" s="286"/>
      <c r="AF695" s="505"/>
    </row>
    <row r="696" spans="1:32" s="58" customFormat="1">
      <c r="A696" s="51"/>
      <c r="B696" s="51"/>
      <c r="C696" s="51"/>
      <c r="D696" s="51"/>
      <c r="E696" s="354"/>
      <c r="F696" s="65"/>
      <c r="G696" s="65"/>
      <c r="H696" s="368"/>
      <c r="I696" s="368"/>
      <c r="J696" s="368"/>
      <c r="K696" s="368"/>
      <c r="L696" s="369"/>
      <c r="M696" s="369"/>
      <c r="N696" s="369"/>
      <c r="O696" s="369"/>
      <c r="P696" s="369"/>
      <c r="Q696" s="369"/>
      <c r="R696" s="369"/>
      <c r="S696" s="369"/>
      <c r="T696" s="369"/>
      <c r="U696" s="369"/>
      <c r="V696" s="369"/>
      <c r="W696" s="369"/>
      <c r="X696" s="369"/>
      <c r="Y696" s="369"/>
      <c r="Z696" s="369"/>
      <c r="AA696" s="369"/>
      <c r="AB696" s="369"/>
      <c r="AC696" s="369"/>
      <c r="AD696" s="369"/>
      <c r="AE696" s="286"/>
      <c r="AF696" s="505"/>
    </row>
    <row r="697" spans="1:32" s="58" customFormat="1">
      <c r="A697" s="51"/>
      <c r="B697" s="51"/>
      <c r="C697" s="51"/>
      <c r="D697" s="51"/>
      <c r="E697" s="354"/>
      <c r="F697" s="65"/>
      <c r="G697" s="65"/>
      <c r="H697" s="368"/>
      <c r="I697" s="368"/>
      <c r="J697" s="368"/>
      <c r="K697" s="368"/>
      <c r="L697" s="369"/>
      <c r="M697" s="369"/>
      <c r="N697" s="369"/>
      <c r="O697" s="369"/>
      <c r="P697" s="369"/>
      <c r="Q697" s="369"/>
      <c r="R697" s="369"/>
      <c r="S697" s="369"/>
      <c r="T697" s="369"/>
      <c r="U697" s="369"/>
      <c r="V697" s="369"/>
      <c r="W697" s="369"/>
      <c r="X697" s="369"/>
      <c r="Y697" s="369"/>
      <c r="Z697" s="369"/>
      <c r="AA697" s="369"/>
      <c r="AB697" s="369"/>
      <c r="AC697" s="369"/>
      <c r="AD697" s="369"/>
      <c r="AE697" s="286"/>
      <c r="AF697" s="505"/>
    </row>
    <row r="698" spans="1:32" s="58" customFormat="1">
      <c r="A698" s="51"/>
      <c r="B698" s="51"/>
      <c r="C698" s="51"/>
      <c r="D698" s="51"/>
      <c r="E698" s="354"/>
      <c r="F698" s="65"/>
      <c r="G698" s="65"/>
      <c r="H698" s="368"/>
      <c r="I698" s="368"/>
      <c r="J698" s="368"/>
      <c r="K698" s="368"/>
      <c r="L698" s="369"/>
      <c r="M698" s="369"/>
      <c r="N698" s="369"/>
      <c r="O698" s="369"/>
      <c r="P698" s="369"/>
      <c r="Q698" s="369"/>
      <c r="R698" s="369"/>
      <c r="S698" s="369"/>
      <c r="T698" s="369"/>
      <c r="U698" s="369"/>
      <c r="V698" s="369"/>
      <c r="W698" s="369"/>
      <c r="X698" s="369"/>
      <c r="Y698" s="369"/>
      <c r="Z698" s="369"/>
      <c r="AA698" s="369"/>
      <c r="AB698" s="369"/>
      <c r="AC698" s="369"/>
      <c r="AD698" s="369"/>
      <c r="AE698" s="286"/>
      <c r="AF698" s="505"/>
    </row>
    <row r="699" spans="1:32" s="58" customFormat="1">
      <c r="A699" s="51"/>
      <c r="B699" s="51"/>
      <c r="C699" s="51"/>
      <c r="D699" s="51"/>
      <c r="E699" s="354"/>
      <c r="F699" s="65"/>
      <c r="G699" s="65"/>
      <c r="H699" s="368"/>
      <c r="I699" s="368"/>
      <c r="J699" s="368"/>
      <c r="K699" s="368"/>
      <c r="L699" s="369"/>
      <c r="M699" s="369"/>
      <c r="N699" s="369"/>
      <c r="O699" s="369"/>
      <c r="P699" s="369"/>
      <c r="Q699" s="369"/>
      <c r="R699" s="369"/>
      <c r="S699" s="369"/>
      <c r="T699" s="369"/>
      <c r="U699" s="369"/>
      <c r="V699" s="369"/>
      <c r="W699" s="369"/>
      <c r="X699" s="369"/>
      <c r="Y699" s="369"/>
      <c r="Z699" s="369"/>
      <c r="AA699" s="369"/>
      <c r="AB699" s="369"/>
      <c r="AC699" s="369"/>
      <c r="AD699" s="369"/>
      <c r="AE699" s="286"/>
      <c r="AF699" s="505"/>
    </row>
    <row r="700" spans="1:32" s="58" customFormat="1">
      <c r="A700" s="51"/>
      <c r="B700" s="51"/>
      <c r="C700" s="51"/>
      <c r="D700" s="51"/>
      <c r="E700" s="354"/>
      <c r="F700" s="65"/>
      <c r="G700" s="65"/>
      <c r="H700" s="368"/>
      <c r="I700" s="368"/>
      <c r="J700" s="368"/>
      <c r="K700" s="368"/>
      <c r="L700" s="369"/>
      <c r="M700" s="369"/>
      <c r="N700" s="369"/>
      <c r="O700" s="369"/>
      <c r="P700" s="369"/>
      <c r="Q700" s="369"/>
      <c r="R700" s="369"/>
      <c r="S700" s="369"/>
      <c r="T700" s="369"/>
      <c r="U700" s="369"/>
      <c r="V700" s="369"/>
      <c r="W700" s="369"/>
      <c r="X700" s="369"/>
      <c r="Y700" s="369"/>
      <c r="Z700" s="369"/>
      <c r="AA700" s="369"/>
      <c r="AB700" s="369"/>
      <c r="AC700" s="369"/>
      <c r="AD700" s="369"/>
      <c r="AE700" s="286"/>
      <c r="AF700" s="505"/>
    </row>
    <row r="701" spans="1:32" s="58" customFormat="1">
      <c r="A701" s="51"/>
      <c r="B701" s="51"/>
      <c r="C701" s="51"/>
      <c r="D701" s="51"/>
      <c r="E701" s="354"/>
      <c r="F701" s="65"/>
      <c r="G701" s="65"/>
      <c r="H701" s="368"/>
      <c r="I701" s="368"/>
      <c r="J701" s="368"/>
      <c r="K701" s="368"/>
      <c r="L701" s="369"/>
      <c r="M701" s="369"/>
      <c r="N701" s="369"/>
      <c r="O701" s="369"/>
      <c r="P701" s="369"/>
      <c r="Q701" s="369"/>
      <c r="R701" s="369"/>
      <c r="S701" s="369"/>
      <c r="T701" s="369"/>
      <c r="U701" s="369"/>
      <c r="V701" s="369"/>
      <c r="W701" s="369"/>
      <c r="X701" s="369"/>
      <c r="Y701" s="369"/>
      <c r="Z701" s="369"/>
      <c r="AA701" s="369"/>
      <c r="AB701" s="369"/>
      <c r="AC701" s="369"/>
      <c r="AD701" s="369"/>
      <c r="AE701" s="286"/>
      <c r="AF701" s="505"/>
    </row>
    <row r="702" spans="1:32" s="58" customFormat="1">
      <c r="A702" s="51"/>
      <c r="B702" s="51"/>
      <c r="C702" s="51"/>
      <c r="D702" s="51"/>
      <c r="E702" s="354"/>
      <c r="F702" s="65"/>
      <c r="G702" s="65"/>
      <c r="H702" s="368"/>
      <c r="I702" s="368"/>
      <c r="J702" s="368"/>
      <c r="K702" s="368"/>
      <c r="L702" s="369"/>
      <c r="M702" s="369"/>
      <c r="N702" s="369"/>
      <c r="O702" s="369"/>
      <c r="P702" s="369"/>
      <c r="Q702" s="369"/>
      <c r="R702" s="369"/>
      <c r="S702" s="369"/>
      <c r="T702" s="369"/>
      <c r="U702" s="369"/>
      <c r="V702" s="369"/>
      <c r="W702" s="369"/>
      <c r="X702" s="369"/>
      <c r="Y702" s="369"/>
      <c r="Z702" s="369"/>
      <c r="AA702" s="369"/>
      <c r="AB702" s="369"/>
      <c r="AC702" s="369"/>
      <c r="AD702" s="369"/>
      <c r="AE702" s="286"/>
      <c r="AF702" s="505"/>
    </row>
    <row r="703" spans="1:32" s="58" customFormat="1">
      <c r="A703" s="51"/>
      <c r="B703" s="51"/>
      <c r="C703" s="51"/>
      <c r="D703" s="51"/>
      <c r="E703" s="354"/>
      <c r="F703" s="65"/>
      <c r="G703" s="65"/>
      <c r="H703" s="368"/>
      <c r="I703" s="368"/>
      <c r="J703" s="368"/>
      <c r="K703" s="368"/>
      <c r="L703" s="369"/>
      <c r="M703" s="369"/>
      <c r="N703" s="369"/>
      <c r="O703" s="369"/>
      <c r="P703" s="369"/>
      <c r="Q703" s="369"/>
      <c r="R703" s="369"/>
      <c r="S703" s="369"/>
      <c r="T703" s="369"/>
      <c r="U703" s="369"/>
      <c r="V703" s="369"/>
      <c r="W703" s="369"/>
      <c r="X703" s="369"/>
      <c r="Y703" s="369"/>
      <c r="Z703" s="369"/>
      <c r="AA703" s="369"/>
      <c r="AB703" s="369"/>
      <c r="AC703" s="369"/>
      <c r="AD703" s="369"/>
      <c r="AE703" s="286"/>
      <c r="AF703" s="505"/>
    </row>
    <row r="704" spans="1:32" s="58" customFormat="1">
      <c r="A704" s="51"/>
      <c r="B704" s="51"/>
      <c r="C704" s="51"/>
      <c r="D704" s="51"/>
      <c r="E704" s="354"/>
      <c r="F704" s="65"/>
      <c r="G704" s="65"/>
      <c r="H704" s="368"/>
      <c r="I704" s="368"/>
      <c r="J704" s="368"/>
      <c r="K704" s="368"/>
      <c r="L704" s="369"/>
      <c r="M704" s="369"/>
      <c r="N704" s="369"/>
      <c r="O704" s="369"/>
      <c r="P704" s="369"/>
      <c r="Q704" s="369"/>
      <c r="R704" s="369"/>
      <c r="S704" s="369"/>
      <c r="T704" s="369"/>
      <c r="U704" s="369"/>
      <c r="V704" s="369"/>
      <c r="W704" s="369"/>
      <c r="X704" s="369"/>
      <c r="Y704" s="369"/>
      <c r="Z704" s="369"/>
      <c r="AA704" s="369"/>
      <c r="AB704" s="369"/>
      <c r="AC704" s="369"/>
      <c r="AD704" s="369"/>
      <c r="AE704" s="286"/>
      <c r="AF704" s="505"/>
    </row>
    <row r="705" spans="1:32" s="58" customFormat="1">
      <c r="A705" s="51"/>
      <c r="B705" s="51"/>
      <c r="C705" s="51"/>
      <c r="D705" s="51"/>
      <c r="E705" s="354"/>
      <c r="F705" s="65"/>
      <c r="G705" s="65"/>
      <c r="H705" s="368"/>
      <c r="I705" s="368"/>
      <c r="J705" s="368"/>
      <c r="K705" s="368"/>
      <c r="L705" s="369"/>
      <c r="M705" s="369"/>
      <c r="N705" s="369"/>
      <c r="O705" s="369"/>
      <c r="P705" s="369"/>
      <c r="Q705" s="369"/>
      <c r="R705" s="369"/>
      <c r="S705" s="369"/>
      <c r="T705" s="369"/>
      <c r="U705" s="369"/>
      <c r="V705" s="369"/>
      <c r="W705" s="369"/>
      <c r="X705" s="369"/>
      <c r="Y705" s="369"/>
      <c r="Z705" s="369"/>
      <c r="AA705" s="369"/>
      <c r="AB705" s="369"/>
      <c r="AC705" s="369"/>
      <c r="AD705" s="369"/>
      <c r="AE705" s="286"/>
      <c r="AF705" s="505"/>
    </row>
    <row r="706" spans="1:32" s="58" customFormat="1">
      <c r="A706" s="51"/>
      <c r="B706" s="51"/>
      <c r="C706" s="51"/>
      <c r="D706" s="51"/>
      <c r="E706" s="354"/>
      <c r="F706" s="65"/>
      <c r="G706" s="65"/>
      <c r="H706" s="368"/>
      <c r="I706" s="368"/>
      <c r="J706" s="368"/>
      <c r="K706" s="368"/>
      <c r="L706" s="369"/>
      <c r="M706" s="369"/>
      <c r="N706" s="369"/>
      <c r="O706" s="369"/>
      <c r="P706" s="369"/>
      <c r="Q706" s="369"/>
      <c r="R706" s="369"/>
      <c r="S706" s="369"/>
      <c r="T706" s="369"/>
      <c r="U706" s="369"/>
      <c r="V706" s="369"/>
      <c r="W706" s="369"/>
      <c r="X706" s="369"/>
      <c r="Y706" s="369"/>
      <c r="Z706" s="369"/>
      <c r="AA706" s="369"/>
      <c r="AB706" s="369"/>
      <c r="AC706" s="369"/>
      <c r="AD706" s="369"/>
      <c r="AE706" s="286"/>
      <c r="AF706" s="505"/>
    </row>
    <row r="707" spans="1:32" s="58" customFormat="1">
      <c r="A707" s="51"/>
      <c r="B707" s="51"/>
      <c r="C707" s="51"/>
      <c r="D707" s="51"/>
      <c r="E707" s="354"/>
      <c r="F707" s="65"/>
      <c r="G707" s="65"/>
      <c r="H707" s="368"/>
      <c r="I707" s="368"/>
      <c r="J707" s="368"/>
      <c r="K707" s="368"/>
      <c r="L707" s="369"/>
      <c r="M707" s="369"/>
      <c r="N707" s="369"/>
      <c r="O707" s="369"/>
      <c r="P707" s="369"/>
      <c r="Q707" s="369"/>
      <c r="R707" s="369"/>
      <c r="S707" s="369"/>
      <c r="T707" s="369"/>
      <c r="U707" s="369"/>
      <c r="V707" s="369"/>
      <c r="W707" s="369"/>
      <c r="X707" s="369"/>
      <c r="Y707" s="369"/>
      <c r="Z707" s="369"/>
      <c r="AA707" s="369"/>
      <c r="AB707" s="369"/>
      <c r="AC707" s="369"/>
      <c r="AD707" s="369"/>
      <c r="AE707" s="286"/>
      <c r="AF707" s="505"/>
    </row>
    <row r="708" spans="1:32" s="58" customFormat="1">
      <c r="A708" s="51"/>
      <c r="B708" s="51"/>
      <c r="C708" s="51"/>
      <c r="D708" s="51"/>
      <c r="E708" s="354"/>
      <c r="F708" s="65"/>
      <c r="G708" s="65"/>
      <c r="H708" s="368"/>
      <c r="I708" s="368"/>
      <c r="J708" s="368"/>
      <c r="K708" s="368"/>
      <c r="L708" s="369"/>
      <c r="M708" s="369"/>
      <c r="N708" s="369"/>
      <c r="O708" s="369"/>
      <c r="P708" s="369"/>
      <c r="Q708" s="369"/>
      <c r="R708" s="369"/>
      <c r="S708" s="369"/>
      <c r="T708" s="369"/>
      <c r="U708" s="369"/>
      <c r="V708" s="369"/>
      <c r="W708" s="369"/>
      <c r="X708" s="369"/>
      <c r="Y708" s="369"/>
      <c r="Z708" s="369"/>
      <c r="AA708" s="369"/>
      <c r="AB708" s="369"/>
      <c r="AC708" s="369"/>
      <c r="AD708" s="369"/>
      <c r="AE708" s="286"/>
      <c r="AF708" s="505"/>
    </row>
    <row r="709" spans="1:32" s="58" customFormat="1">
      <c r="A709" s="51"/>
      <c r="B709" s="51"/>
      <c r="C709" s="51"/>
      <c r="D709" s="51"/>
      <c r="E709" s="354"/>
      <c r="F709" s="65"/>
      <c r="G709" s="65"/>
      <c r="H709" s="368"/>
      <c r="I709" s="368"/>
      <c r="J709" s="368"/>
      <c r="K709" s="368"/>
      <c r="L709" s="369"/>
      <c r="M709" s="369"/>
      <c r="N709" s="369"/>
      <c r="O709" s="369"/>
      <c r="P709" s="369"/>
      <c r="Q709" s="369"/>
      <c r="R709" s="369"/>
      <c r="S709" s="369"/>
      <c r="T709" s="369"/>
      <c r="U709" s="369"/>
      <c r="V709" s="369"/>
      <c r="W709" s="369"/>
      <c r="X709" s="369"/>
      <c r="Y709" s="369"/>
      <c r="Z709" s="369"/>
      <c r="AA709" s="369"/>
      <c r="AB709" s="369"/>
      <c r="AC709" s="369"/>
      <c r="AD709" s="369"/>
      <c r="AE709" s="286"/>
      <c r="AF709" s="505"/>
    </row>
    <row r="710" spans="1:32" s="58" customFormat="1">
      <c r="A710" s="51"/>
      <c r="B710" s="51"/>
      <c r="C710" s="51"/>
      <c r="D710" s="51"/>
      <c r="E710" s="354"/>
      <c r="F710" s="65"/>
      <c r="G710" s="65"/>
      <c r="H710" s="368"/>
      <c r="I710" s="368"/>
      <c r="J710" s="368"/>
      <c r="K710" s="368"/>
      <c r="L710" s="369"/>
      <c r="M710" s="369"/>
      <c r="N710" s="369"/>
      <c r="O710" s="369"/>
      <c r="P710" s="369"/>
      <c r="Q710" s="369"/>
      <c r="R710" s="369"/>
      <c r="S710" s="369"/>
      <c r="T710" s="369"/>
      <c r="U710" s="369"/>
      <c r="V710" s="369"/>
      <c r="W710" s="369"/>
      <c r="X710" s="369"/>
      <c r="Y710" s="369"/>
      <c r="Z710" s="369"/>
      <c r="AA710" s="369"/>
      <c r="AB710" s="369"/>
      <c r="AC710" s="369"/>
      <c r="AD710" s="369"/>
      <c r="AE710" s="286"/>
      <c r="AF710" s="505"/>
    </row>
    <row r="711" spans="1:32" s="58" customFormat="1">
      <c r="A711" s="51"/>
      <c r="B711" s="51"/>
      <c r="C711" s="51"/>
      <c r="D711" s="51"/>
      <c r="E711" s="354"/>
      <c r="F711" s="65"/>
      <c r="G711" s="65"/>
      <c r="H711" s="368"/>
      <c r="I711" s="368"/>
      <c r="J711" s="368"/>
      <c r="K711" s="368"/>
      <c r="L711" s="369"/>
      <c r="M711" s="369"/>
      <c r="N711" s="369"/>
      <c r="O711" s="369"/>
      <c r="P711" s="369"/>
      <c r="Q711" s="369"/>
      <c r="R711" s="369"/>
      <c r="S711" s="369"/>
      <c r="T711" s="369"/>
      <c r="U711" s="369"/>
      <c r="V711" s="369"/>
      <c r="W711" s="369"/>
      <c r="X711" s="369"/>
      <c r="Y711" s="369"/>
      <c r="Z711" s="369"/>
      <c r="AA711" s="369"/>
      <c r="AB711" s="369"/>
      <c r="AC711" s="369"/>
      <c r="AD711" s="369"/>
      <c r="AE711" s="286"/>
      <c r="AF711" s="505"/>
    </row>
    <row r="712" spans="1:32" s="58" customFormat="1">
      <c r="A712" s="51"/>
      <c r="B712" s="51"/>
      <c r="C712" s="51"/>
      <c r="D712" s="51"/>
      <c r="E712" s="354"/>
      <c r="F712" s="65"/>
      <c r="G712" s="65"/>
      <c r="H712" s="368"/>
      <c r="I712" s="368"/>
      <c r="J712" s="368"/>
      <c r="K712" s="368"/>
      <c r="L712" s="369"/>
      <c r="M712" s="369"/>
      <c r="N712" s="369"/>
      <c r="O712" s="369"/>
      <c r="P712" s="369"/>
      <c r="Q712" s="369"/>
      <c r="R712" s="369"/>
      <c r="S712" s="369"/>
      <c r="T712" s="369"/>
      <c r="U712" s="369"/>
      <c r="V712" s="369"/>
      <c r="W712" s="369"/>
      <c r="X712" s="369"/>
      <c r="Y712" s="369"/>
      <c r="Z712" s="369"/>
      <c r="AA712" s="369"/>
      <c r="AB712" s="369"/>
      <c r="AC712" s="369"/>
      <c r="AD712" s="369"/>
      <c r="AE712" s="286"/>
      <c r="AF712" s="505"/>
    </row>
    <row r="713" spans="1:32" s="58" customFormat="1">
      <c r="A713" s="51"/>
      <c r="B713" s="51"/>
      <c r="C713" s="51"/>
      <c r="D713" s="51"/>
      <c r="E713" s="354"/>
      <c r="F713" s="65"/>
      <c r="G713" s="65"/>
      <c r="H713" s="368"/>
      <c r="I713" s="368"/>
      <c r="J713" s="368"/>
      <c r="K713" s="368"/>
      <c r="L713" s="369"/>
      <c r="M713" s="369"/>
      <c r="N713" s="369"/>
      <c r="O713" s="369"/>
      <c r="P713" s="369"/>
      <c r="Q713" s="369"/>
      <c r="R713" s="369"/>
      <c r="S713" s="369"/>
      <c r="T713" s="369"/>
      <c r="U713" s="369"/>
      <c r="V713" s="369"/>
      <c r="W713" s="369"/>
      <c r="X713" s="369"/>
      <c r="Y713" s="369"/>
      <c r="Z713" s="369"/>
      <c r="AA713" s="369"/>
      <c r="AB713" s="369"/>
      <c r="AC713" s="369"/>
      <c r="AD713" s="369"/>
      <c r="AE713" s="286"/>
      <c r="AF713" s="505"/>
    </row>
    <row r="714" spans="1:32" s="58" customFormat="1">
      <c r="A714" s="51"/>
      <c r="B714" s="51"/>
      <c r="C714" s="51"/>
      <c r="D714" s="51"/>
      <c r="E714" s="354"/>
      <c r="F714" s="65"/>
      <c r="G714" s="65"/>
      <c r="H714" s="368"/>
      <c r="I714" s="368"/>
      <c r="J714" s="368"/>
      <c r="K714" s="368"/>
      <c r="L714" s="369"/>
      <c r="M714" s="369"/>
      <c r="N714" s="369"/>
      <c r="O714" s="369"/>
      <c r="P714" s="369"/>
      <c r="Q714" s="369"/>
      <c r="R714" s="369"/>
      <c r="S714" s="369"/>
      <c r="T714" s="369"/>
      <c r="U714" s="369"/>
      <c r="V714" s="369"/>
      <c r="W714" s="369"/>
      <c r="X714" s="369"/>
      <c r="Y714" s="369"/>
      <c r="Z714" s="369"/>
      <c r="AA714" s="369"/>
      <c r="AB714" s="369"/>
      <c r="AC714" s="369"/>
      <c r="AD714" s="369"/>
      <c r="AE714" s="286"/>
      <c r="AF714" s="505"/>
    </row>
    <row r="715" spans="1:32" s="58" customFormat="1">
      <c r="A715" s="51"/>
      <c r="B715" s="51"/>
      <c r="C715" s="51"/>
      <c r="D715" s="51"/>
      <c r="E715" s="354"/>
      <c r="F715" s="65"/>
      <c r="G715" s="65"/>
      <c r="H715" s="368"/>
      <c r="I715" s="368"/>
      <c r="J715" s="368"/>
      <c r="K715" s="368"/>
      <c r="L715" s="369"/>
      <c r="M715" s="369"/>
      <c r="N715" s="369"/>
      <c r="O715" s="369"/>
      <c r="P715" s="369"/>
      <c r="Q715" s="369"/>
      <c r="R715" s="369"/>
      <c r="S715" s="369"/>
      <c r="T715" s="369"/>
      <c r="U715" s="369"/>
      <c r="V715" s="369"/>
      <c r="W715" s="369"/>
      <c r="X715" s="369"/>
      <c r="Y715" s="369"/>
      <c r="Z715" s="369"/>
      <c r="AA715" s="369"/>
      <c r="AB715" s="369"/>
      <c r="AC715" s="369"/>
      <c r="AD715" s="369"/>
      <c r="AE715" s="286"/>
      <c r="AF715" s="505"/>
    </row>
    <row r="716" spans="1:32" s="58" customFormat="1">
      <c r="A716" s="51"/>
      <c r="B716" s="51"/>
      <c r="C716" s="51"/>
      <c r="D716" s="51"/>
      <c r="E716" s="354"/>
      <c r="F716" s="65"/>
      <c r="G716" s="65"/>
      <c r="H716" s="368"/>
      <c r="I716" s="368"/>
      <c r="J716" s="368"/>
      <c r="K716" s="368"/>
      <c r="L716" s="369"/>
      <c r="M716" s="369"/>
      <c r="N716" s="369"/>
      <c r="O716" s="369"/>
      <c r="P716" s="369"/>
      <c r="Q716" s="369"/>
      <c r="R716" s="369"/>
      <c r="S716" s="369"/>
      <c r="T716" s="369"/>
      <c r="U716" s="369"/>
      <c r="V716" s="369"/>
      <c r="W716" s="369"/>
      <c r="X716" s="369"/>
      <c r="Y716" s="369"/>
      <c r="Z716" s="369"/>
      <c r="AA716" s="369"/>
      <c r="AB716" s="369"/>
      <c r="AC716" s="369"/>
      <c r="AD716" s="369"/>
      <c r="AE716" s="286"/>
      <c r="AF716" s="505"/>
    </row>
    <row r="717" spans="1:32" s="58" customFormat="1">
      <c r="A717" s="51"/>
      <c r="B717" s="51"/>
      <c r="C717" s="51"/>
      <c r="D717" s="51"/>
      <c r="E717" s="354"/>
      <c r="F717" s="65"/>
      <c r="G717" s="65"/>
      <c r="H717" s="368"/>
      <c r="I717" s="368"/>
      <c r="J717" s="368"/>
      <c r="K717" s="368"/>
      <c r="L717" s="369"/>
      <c r="M717" s="369"/>
      <c r="N717" s="369"/>
      <c r="O717" s="369"/>
      <c r="P717" s="369"/>
      <c r="Q717" s="369"/>
      <c r="R717" s="369"/>
      <c r="S717" s="369"/>
      <c r="T717" s="369"/>
      <c r="U717" s="369"/>
      <c r="V717" s="369"/>
      <c r="W717" s="369"/>
      <c r="X717" s="369"/>
      <c r="Y717" s="369"/>
      <c r="Z717" s="369"/>
      <c r="AA717" s="369"/>
      <c r="AB717" s="369"/>
      <c r="AC717" s="369"/>
      <c r="AD717" s="369"/>
      <c r="AE717" s="286"/>
      <c r="AF717" s="505"/>
    </row>
    <row r="718" spans="1:32" s="58" customFormat="1">
      <c r="A718" s="51"/>
      <c r="B718" s="51"/>
      <c r="C718" s="51"/>
      <c r="D718" s="51"/>
      <c r="E718" s="354"/>
      <c r="F718" s="65"/>
      <c r="G718" s="65"/>
      <c r="H718" s="368"/>
      <c r="I718" s="368"/>
      <c r="J718" s="368"/>
      <c r="K718" s="368"/>
      <c r="L718" s="369"/>
      <c r="M718" s="369"/>
      <c r="N718" s="369"/>
      <c r="O718" s="369"/>
      <c r="P718" s="369"/>
      <c r="Q718" s="369"/>
      <c r="R718" s="369"/>
      <c r="S718" s="369"/>
      <c r="T718" s="369"/>
      <c r="U718" s="369"/>
      <c r="V718" s="369"/>
      <c r="W718" s="369"/>
      <c r="X718" s="369"/>
      <c r="Y718" s="369"/>
      <c r="Z718" s="369"/>
      <c r="AA718" s="369"/>
      <c r="AB718" s="369"/>
      <c r="AC718" s="369"/>
      <c r="AD718" s="369"/>
      <c r="AE718" s="286"/>
      <c r="AF718" s="505"/>
    </row>
    <row r="719" spans="1:32" s="58" customFormat="1">
      <c r="A719" s="51"/>
      <c r="B719" s="51"/>
      <c r="C719" s="51"/>
      <c r="D719" s="51"/>
      <c r="E719" s="354"/>
      <c r="F719" s="65"/>
      <c r="G719" s="65"/>
      <c r="H719" s="368"/>
      <c r="I719" s="368"/>
      <c r="J719" s="368"/>
      <c r="K719" s="368"/>
      <c r="L719" s="369"/>
      <c r="M719" s="369"/>
      <c r="N719" s="369"/>
      <c r="O719" s="369"/>
      <c r="P719" s="369"/>
      <c r="Q719" s="369"/>
      <c r="R719" s="369"/>
      <c r="S719" s="369"/>
      <c r="T719" s="369"/>
      <c r="U719" s="369"/>
      <c r="V719" s="369"/>
      <c r="W719" s="369"/>
      <c r="X719" s="369"/>
      <c r="Y719" s="369"/>
      <c r="Z719" s="369"/>
      <c r="AA719" s="369"/>
      <c r="AB719" s="369"/>
      <c r="AC719" s="369"/>
      <c r="AD719" s="369"/>
      <c r="AE719" s="286"/>
      <c r="AF719" s="505"/>
    </row>
    <row r="720" spans="1:32" s="58" customFormat="1">
      <c r="A720" s="51"/>
      <c r="B720" s="51"/>
      <c r="C720" s="51"/>
      <c r="D720" s="51"/>
      <c r="E720" s="354"/>
      <c r="F720" s="65"/>
      <c r="G720" s="65"/>
      <c r="H720" s="368"/>
      <c r="I720" s="368"/>
      <c r="J720" s="368"/>
      <c r="K720" s="368"/>
      <c r="L720" s="369"/>
      <c r="M720" s="369"/>
      <c r="N720" s="369"/>
      <c r="O720" s="369"/>
      <c r="P720" s="369"/>
      <c r="Q720" s="369"/>
      <c r="R720" s="369"/>
      <c r="S720" s="369"/>
      <c r="T720" s="369"/>
      <c r="U720" s="369"/>
      <c r="V720" s="369"/>
      <c r="W720" s="369"/>
      <c r="X720" s="369"/>
      <c r="Y720" s="369"/>
      <c r="Z720" s="369"/>
      <c r="AA720" s="369"/>
      <c r="AB720" s="369"/>
      <c r="AC720" s="369"/>
      <c r="AD720" s="369"/>
      <c r="AE720" s="286"/>
      <c r="AF720" s="505"/>
    </row>
    <row r="721" spans="1:32" s="58" customFormat="1">
      <c r="A721" s="51"/>
      <c r="B721" s="51"/>
      <c r="C721" s="51"/>
      <c r="D721" s="51"/>
      <c r="E721" s="354"/>
      <c r="F721" s="65"/>
      <c r="G721" s="65"/>
      <c r="H721" s="368"/>
      <c r="I721" s="368"/>
      <c r="J721" s="368"/>
      <c r="K721" s="368"/>
      <c r="L721" s="369"/>
      <c r="M721" s="369"/>
      <c r="N721" s="369"/>
      <c r="O721" s="369"/>
      <c r="P721" s="369"/>
      <c r="Q721" s="369"/>
      <c r="R721" s="369"/>
      <c r="S721" s="369"/>
      <c r="T721" s="369"/>
      <c r="U721" s="369"/>
      <c r="V721" s="369"/>
      <c r="W721" s="369"/>
      <c r="X721" s="369"/>
      <c r="Y721" s="369"/>
      <c r="Z721" s="369"/>
      <c r="AA721" s="369"/>
      <c r="AB721" s="369"/>
      <c r="AC721" s="369"/>
      <c r="AD721" s="369"/>
      <c r="AE721" s="286"/>
      <c r="AF721" s="505"/>
    </row>
    <row r="722" spans="1:32" s="58" customFormat="1">
      <c r="A722" s="51"/>
      <c r="B722" s="51"/>
      <c r="C722" s="51"/>
      <c r="D722" s="51"/>
      <c r="E722" s="354"/>
      <c r="F722" s="65"/>
      <c r="G722" s="65"/>
      <c r="H722" s="368"/>
      <c r="I722" s="368"/>
      <c r="J722" s="368"/>
      <c r="K722" s="368"/>
      <c r="L722" s="369"/>
      <c r="M722" s="369"/>
      <c r="N722" s="369"/>
      <c r="O722" s="369"/>
      <c r="P722" s="369"/>
      <c r="Q722" s="369"/>
      <c r="R722" s="369"/>
      <c r="S722" s="369"/>
      <c r="T722" s="369"/>
      <c r="U722" s="369"/>
      <c r="V722" s="369"/>
      <c r="W722" s="369"/>
      <c r="X722" s="369"/>
      <c r="Y722" s="369"/>
      <c r="Z722" s="369"/>
      <c r="AA722" s="369"/>
      <c r="AB722" s="369"/>
      <c r="AC722" s="369"/>
      <c r="AD722" s="369"/>
      <c r="AE722" s="286"/>
      <c r="AF722" s="505"/>
    </row>
    <row r="723" spans="1:32" s="58" customFormat="1">
      <c r="A723" s="51"/>
      <c r="B723" s="51"/>
      <c r="C723" s="51"/>
      <c r="D723" s="51"/>
      <c r="E723" s="354"/>
      <c r="F723" s="65"/>
      <c r="G723" s="65"/>
      <c r="H723" s="368"/>
      <c r="I723" s="368"/>
      <c r="J723" s="368"/>
      <c r="K723" s="368"/>
      <c r="L723" s="369"/>
      <c r="M723" s="369"/>
      <c r="N723" s="369"/>
      <c r="O723" s="369"/>
      <c r="P723" s="369"/>
      <c r="Q723" s="369"/>
      <c r="R723" s="369"/>
      <c r="S723" s="369"/>
      <c r="T723" s="369"/>
      <c r="U723" s="369"/>
      <c r="V723" s="369"/>
      <c r="W723" s="369"/>
      <c r="X723" s="369"/>
      <c r="Y723" s="369"/>
      <c r="Z723" s="369"/>
      <c r="AA723" s="369"/>
      <c r="AB723" s="369"/>
      <c r="AC723" s="369"/>
      <c r="AD723" s="369"/>
      <c r="AE723" s="286"/>
      <c r="AF723" s="505"/>
    </row>
    <row r="724" spans="1:32" s="58" customFormat="1">
      <c r="A724" s="51"/>
      <c r="B724" s="51"/>
      <c r="C724" s="51"/>
      <c r="D724" s="51"/>
      <c r="E724" s="354"/>
      <c r="F724" s="65"/>
      <c r="G724" s="65"/>
      <c r="H724" s="368"/>
      <c r="I724" s="368"/>
      <c r="J724" s="368"/>
      <c r="K724" s="368"/>
      <c r="L724" s="369"/>
      <c r="M724" s="369"/>
      <c r="N724" s="369"/>
      <c r="O724" s="369"/>
      <c r="P724" s="369"/>
      <c r="Q724" s="369"/>
      <c r="R724" s="369"/>
      <c r="S724" s="369"/>
      <c r="T724" s="369"/>
      <c r="U724" s="369"/>
      <c r="V724" s="369"/>
      <c r="W724" s="369"/>
      <c r="X724" s="369"/>
      <c r="Y724" s="369"/>
      <c r="Z724" s="369"/>
      <c r="AA724" s="369"/>
      <c r="AB724" s="369"/>
      <c r="AC724" s="369"/>
      <c r="AD724" s="369"/>
      <c r="AE724" s="286"/>
      <c r="AF724" s="505"/>
    </row>
    <row r="725" spans="1:32" s="58" customFormat="1">
      <c r="A725" s="51"/>
      <c r="B725" s="51"/>
      <c r="C725" s="51"/>
      <c r="D725" s="51"/>
      <c r="E725" s="354"/>
      <c r="F725" s="65"/>
      <c r="G725" s="65"/>
      <c r="H725" s="368"/>
      <c r="I725" s="368"/>
      <c r="J725" s="368"/>
      <c r="K725" s="368"/>
      <c r="L725" s="369"/>
      <c r="M725" s="369"/>
      <c r="N725" s="369"/>
      <c r="O725" s="369"/>
      <c r="P725" s="369"/>
      <c r="Q725" s="369"/>
      <c r="R725" s="369"/>
      <c r="S725" s="369"/>
      <c r="T725" s="369"/>
      <c r="U725" s="369"/>
      <c r="V725" s="369"/>
      <c r="W725" s="369"/>
      <c r="X725" s="369"/>
      <c r="Y725" s="369"/>
      <c r="Z725" s="369"/>
      <c r="AA725" s="369"/>
      <c r="AB725" s="369"/>
      <c r="AC725" s="369"/>
      <c r="AD725" s="369"/>
      <c r="AE725" s="286"/>
      <c r="AF725" s="505"/>
    </row>
    <row r="726" spans="1:32" s="58" customFormat="1">
      <c r="A726" s="51"/>
      <c r="B726" s="51"/>
      <c r="C726" s="51"/>
      <c r="D726" s="51"/>
      <c r="E726" s="354"/>
      <c r="F726" s="65"/>
      <c r="G726" s="65"/>
      <c r="H726" s="368"/>
      <c r="I726" s="368"/>
      <c r="J726" s="368"/>
      <c r="K726" s="368"/>
      <c r="L726" s="369"/>
      <c r="M726" s="369"/>
      <c r="N726" s="369"/>
      <c r="O726" s="369"/>
      <c r="P726" s="369"/>
      <c r="Q726" s="369"/>
      <c r="R726" s="369"/>
      <c r="S726" s="369"/>
      <c r="T726" s="369"/>
      <c r="U726" s="369"/>
      <c r="V726" s="369"/>
      <c r="W726" s="369"/>
      <c r="X726" s="369"/>
      <c r="Y726" s="369"/>
      <c r="Z726" s="369"/>
      <c r="AA726" s="369"/>
      <c r="AB726" s="369"/>
      <c r="AC726" s="369"/>
      <c r="AD726" s="369"/>
      <c r="AE726" s="286"/>
      <c r="AF726" s="505"/>
    </row>
    <row r="727" spans="1:32" s="58" customFormat="1">
      <c r="A727" s="51"/>
      <c r="B727" s="51"/>
      <c r="C727" s="51"/>
      <c r="D727" s="51"/>
      <c r="E727" s="354"/>
      <c r="F727" s="65"/>
      <c r="G727" s="65"/>
      <c r="H727" s="368"/>
      <c r="I727" s="368"/>
      <c r="J727" s="368"/>
      <c r="K727" s="368"/>
      <c r="L727" s="369"/>
      <c r="M727" s="369"/>
      <c r="N727" s="369"/>
      <c r="O727" s="369"/>
      <c r="P727" s="369"/>
      <c r="Q727" s="369"/>
      <c r="R727" s="369"/>
      <c r="S727" s="369"/>
      <c r="T727" s="369"/>
      <c r="U727" s="369"/>
      <c r="V727" s="369"/>
      <c r="W727" s="369"/>
      <c r="X727" s="369"/>
      <c r="Y727" s="369"/>
      <c r="Z727" s="369"/>
      <c r="AA727" s="369"/>
      <c r="AB727" s="369"/>
      <c r="AC727" s="369"/>
      <c r="AD727" s="369"/>
      <c r="AE727" s="286"/>
      <c r="AF727" s="505"/>
    </row>
    <row r="728" spans="1:32" s="58" customFormat="1">
      <c r="A728" s="51"/>
      <c r="B728" s="51"/>
      <c r="C728" s="51"/>
      <c r="D728" s="51"/>
      <c r="E728" s="354"/>
      <c r="F728" s="65"/>
      <c r="G728" s="65"/>
      <c r="H728" s="368"/>
      <c r="I728" s="368"/>
      <c r="J728" s="368"/>
      <c r="K728" s="368"/>
      <c r="L728" s="369"/>
      <c r="M728" s="369"/>
      <c r="N728" s="369"/>
      <c r="O728" s="369"/>
      <c r="P728" s="369"/>
      <c r="Q728" s="369"/>
      <c r="R728" s="369"/>
      <c r="S728" s="369"/>
      <c r="T728" s="369"/>
      <c r="U728" s="369"/>
      <c r="V728" s="369"/>
      <c r="W728" s="369"/>
      <c r="X728" s="369"/>
      <c r="Y728" s="369"/>
      <c r="Z728" s="369"/>
      <c r="AA728" s="369"/>
      <c r="AB728" s="369"/>
      <c r="AC728" s="369"/>
      <c r="AD728" s="369"/>
      <c r="AE728" s="286"/>
      <c r="AF728" s="505"/>
    </row>
    <row r="729" spans="1:32" s="58" customFormat="1">
      <c r="A729" s="51"/>
      <c r="B729" s="51"/>
      <c r="C729" s="51"/>
      <c r="D729" s="51"/>
      <c r="E729" s="354"/>
      <c r="F729" s="65"/>
      <c r="G729" s="65"/>
      <c r="H729" s="368"/>
      <c r="I729" s="368"/>
      <c r="J729" s="368"/>
      <c r="K729" s="368"/>
      <c r="L729" s="369"/>
      <c r="M729" s="369"/>
      <c r="N729" s="369"/>
      <c r="O729" s="369"/>
      <c r="P729" s="369"/>
      <c r="Q729" s="369"/>
      <c r="R729" s="369"/>
      <c r="S729" s="369"/>
      <c r="T729" s="369"/>
      <c r="U729" s="369"/>
      <c r="V729" s="369"/>
      <c r="W729" s="369"/>
      <c r="X729" s="369"/>
      <c r="Y729" s="369"/>
      <c r="Z729" s="369"/>
      <c r="AA729" s="369"/>
      <c r="AB729" s="369"/>
      <c r="AC729" s="369"/>
      <c r="AD729" s="369"/>
      <c r="AE729" s="286"/>
      <c r="AF729" s="505"/>
    </row>
    <row r="730" spans="1:32" s="58" customFormat="1">
      <c r="A730" s="51"/>
      <c r="B730" s="51"/>
      <c r="C730" s="51"/>
      <c r="D730" s="51"/>
      <c r="E730" s="354"/>
      <c r="F730" s="65"/>
      <c r="G730" s="65"/>
      <c r="H730" s="368"/>
      <c r="I730" s="368"/>
      <c r="J730" s="368"/>
      <c r="K730" s="368"/>
      <c r="L730" s="369"/>
      <c r="M730" s="369"/>
      <c r="N730" s="369"/>
      <c r="O730" s="369"/>
      <c r="P730" s="369"/>
      <c r="Q730" s="369"/>
      <c r="R730" s="369"/>
      <c r="S730" s="369"/>
      <c r="T730" s="369"/>
      <c r="U730" s="369"/>
      <c r="V730" s="369"/>
      <c r="W730" s="369"/>
      <c r="X730" s="369"/>
      <c r="Y730" s="369"/>
      <c r="Z730" s="369"/>
      <c r="AA730" s="369"/>
      <c r="AB730" s="369"/>
      <c r="AC730" s="369"/>
      <c r="AD730" s="369"/>
      <c r="AE730" s="286"/>
      <c r="AF730" s="505"/>
    </row>
    <row r="731" spans="1:32" s="58" customFormat="1">
      <c r="A731" s="51"/>
      <c r="B731" s="51"/>
      <c r="C731" s="51"/>
      <c r="D731" s="51"/>
      <c r="E731" s="354"/>
      <c r="F731" s="65"/>
      <c r="G731" s="65"/>
      <c r="H731" s="368"/>
      <c r="I731" s="368"/>
      <c r="J731" s="368"/>
      <c r="K731" s="368"/>
      <c r="L731" s="369"/>
      <c r="M731" s="369"/>
      <c r="N731" s="369"/>
      <c r="O731" s="369"/>
      <c r="P731" s="369"/>
      <c r="Q731" s="369"/>
      <c r="R731" s="369"/>
      <c r="S731" s="369"/>
      <c r="T731" s="369"/>
      <c r="U731" s="369"/>
      <c r="V731" s="369"/>
      <c r="W731" s="369"/>
      <c r="X731" s="369"/>
      <c r="Y731" s="369"/>
      <c r="Z731" s="369"/>
      <c r="AA731" s="369"/>
      <c r="AB731" s="369"/>
      <c r="AC731" s="369"/>
      <c r="AD731" s="369"/>
      <c r="AE731" s="286"/>
      <c r="AF731" s="505"/>
    </row>
    <row r="732" spans="1:32" s="58" customFormat="1">
      <c r="A732" s="51"/>
      <c r="B732" s="51"/>
      <c r="C732" s="51"/>
      <c r="D732" s="51"/>
      <c r="E732" s="354"/>
      <c r="F732" s="65"/>
      <c r="G732" s="65"/>
      <c r="H732" s="368"/>
      <c r="I732" s="368"/>
      <c r="J732" s="368"/>
      <c r="K732" s="368"/>
      <c r="L732" s="369"/>
      <c r="M732" s="369"/>
      <c r="N732" s="369"/>
      <c r="O732" s="369"/>
      <c r="P732" s="369"/>
      <c r="Q732" s="369"/>
      <c r="R732" s="369"/>
      <c r="S732" s="369"/>
      <c r="T732" s="369"/>
      <c r="U732" s="369"/>
      <c r="V732" s="369"/>
      <c r="W732" s="369"/>
      <c r="X732" s="369"/>
      <c r="Y732" s="369"/>
      <c r="Z732" s="369"/>
      <c r="AA732" s="369"/>
      <c r="AB732" s="369"/>
      <c r="AC732" s="369"/>
      <c r="AD732" s="369"/>
      <c r="AF732" s="505"/>
    </row>
    <row r="733" spans="1:32" s="58" customFormat="1">
      <c r="A733" s="51"/>
      <c r="B733" s="51"/>
      <c r="C733" s="51"/>
      <c r="D733" s="51"/>
      <c r="E733" s="354"/>
      <c r="F733" s="65"/>
      <c r="G733" s="65"/>
      <c r="H733" s="368"/>
      <c r="I733" s="368"/>
      <c r="J733" s="368"/>
      <c r="K733" s="368"/>
      <c r="L733" s="369"/>
      <c r="M733" s="369"/>
      <c r="N733" s="369"/>
      <c r="O733" s="369"/>
      <c r="P733" s="369"/>
      <c r="Q733" s="369"/>
      <c r="R733" s="369"/>
      <c r="S733" s="369"/>
      <c r="T733" s="369"/>
      <c r="U733" s="369"/>
      <c r="V733" s="369"/>
      <c r="W733" s="369"/>
      <c r="X733" s="369"/>
      <c r="Y733" s="369"/>
      <c r="Z733" s="369"/>
      <c r="AA733" s="369"/>
      <c r="AB733" s="369"/>
      <c r="AC733" s="369"/>
      <c r="AD733" s="369"/>
      <c r="AF733" s="505"/>
    </row>
    <row r="734" spans="1:32" s="58" customFormat="1">
      <c r="A734" s="51"/>
      <c r="B734" s="51"/>
      <c r="C734" s="51"/>
      <c r="D734" s="51"/>
      <c r="E734" s="354"/>
      <c r="F734" s="65"/>
      <c r="G734" s="65"/>
      <c r="H734" s="368"/>
      <c r="I734" s="368"/>
      <c r="J734" s="368"/>
      <c r="K734" s="368"/>
      <c r="L734" s="369"/>
      <c r="M734" s="369"/>
      <c r="N734" s="369"/>
      <c r="O734" s="369"/>
      <c r="P734" s="369"/>
      <c r="Q734" s="369"/>
      <c r="R734" s="369"/>
      <c r="S734" s="369"/>
      <c r="T734" s="369"/>
      <c r="U734" s="369"/>
      <c r="V734" s="369"/>
      <c r="W734" s="369"/>
      <c r="X734" s="369"/>
      <c r="Y734" s="369"/>
      <c r="Z734" s="369"/>
      <c r="AA734" s="369"/>
      <c r="AB734" s="369"/>
      <c r="AC734" s="369"/>
      <c r="AD734" s="369"/>
      <c r="AF734" s="505"/>
    </row>
    <row r="735" spans="1:32" s="58" customFormat="1">
      <c r="A735" s="51"/>
      <c r="B735" s="51"/>
      <c r="C735" s="51"/>
      <c r="D735" s="51"/>
      <c r="E735" s="354"/>
      <c r="F735" s="65"/>
      <c r="G735" s="65"/>
      <c r="H735" s="368"/>
      <c r="I735" s="368"/>
      <c r="J735" s="368"/>
      <c r="K735" s="368"/>
      <c r="L735" s="369"/>
      <c r="M735" s="369"/>
      <c r="N735" s="369"/>
      <c r="O735" s="369"/>
      <c r="P735" s="369"/>
      <c r="Q735" s="369"/>
      <c r="R735" s="369"/>
      <c r="S735" s="369"/>
      <c r="T735" s="369"/>
      <c r="U735" s="369"/>
      <c r="V735" s="369"/>
      <c r="W735" s="369"/>
      <c r="X735" s="369"/>
      <c r="Y735" s="369"/>
      <c r="Z735" s="369"/>
      <c r="AA735" s="369"/>
      <c r="AB735" s="369"/>
      <c r="AC735" s="369"/>
      <c r="AD735" s="369"/>
      <c r="AF735" s="505"/>
    </row>
    <row r="736" spans="1:32" s="58" customFormat="1">
      <c r="A736" s="51"/>
      <c r="B736" s="51"/>
      <c r="C736" s="51"/>
      <c r="D736" s="51"/>
      <c r="E736" s="354"/>
      <c r="F736" s="65"/>
      <c r="G736" s="65"/>
      <c r="H736" s="368"/>
      <c r="I736" s="368"/>
      <c r="J736" s="368"/>
      <c r="K736" s="368"/>
      <c r="L736" s="369"/>
      <c r="M736" s="369"/>
      <c r="N736" s="369"/>
      <c r="O736" s="369"/>
      <c r="P736" s="369"/>
      <c r="Q736" s="369"/>
      <c r="R736" s="369"/>
      <c r="S736" s="369"/>
      <c r="T736" s="369"/>
      <c r="U736" s="369"/>
      <c r="V736" s="369"/>
      <c r="W736" s="369"/>
      <c r="X736" s="369"/>
      <c r="Y736" s="369"/>
      <c r="Z736" s="369"/>
      <c r="AA736" s="369"/>
      <c r="AB736" s="369"/>
      <c r="AC736" s="369"/>
      <c r="AD736" s="369"/>
      <c r="AF736" s="505"/>
    </row>
    <row r="737" spans="1:32" s="58" customFormat="1">
      <c r="A737" s="51"/>
      <c r="B737" s="51"/>
      <c r="C737" s="51"/>
      <c r="D737" s="51"/>
      <c r="E737" s="354"/>
      <c r="F737" s="65"/>
      <c r="G737" s="65"/>
      <c r="H737" s="368"/>
      <c r="I737" s="368"/>
      <c r="J737" s="368"/>
      <c r="K737" s="368"/>
      <c r="L737" s="369"/>
      <c r="M737" s="369"/>
      <c r="N737" s="369"/>
      <c r="O737" s="369"/>
      <c r="P737" s="369"/>
      <c r="Q737" s="369"/>
      <c r="R737" s="369"/>
      <c r="S737" s="369"/>
      <c r="T737" s="369"/>
      <c r="U737" s="369"/>
      <c r="V737" s="369"/>
      <c r="W737" s="369"/>
      <c r="X737" s="369"/>
      <c r="Y737" s="369"/>
      <c r="Z737" s="369"/>
      <c r="AA737" s="369"/>
      <c r="AB737" s="369"/>
      <c r="AC737" s="369"/>
      <c r="AD737" s="369"/>
      <c r="AF737" s="505"/>
    </row>
    <row r="738" spans="1:32" s="58" customFormat="1">
      <c r="A738" s="51"/>
      <c r="B738" s="51"/>
      <c r="C738" s="51"/>
      <c r="D738" s="51"/>
      <c r="E738" s="354"/>
      <c r="F738" s="65"/>
      <c r="G738" s="65"/>
      <c r="H738" s="368"/>
      <c r="I738" s="368"/>
      <c r="J738" s="368"/>
      <c r="K738" s="368"/>
      <c r="L738" s="369"/>
      <c r="M738" s="369"/>
      <c r="N738" s="369"/>
      <c r="O738" s="369"/>
      <c r="P738" s="369"/>
      <c r="Q738" s="369"/>
      <c r="R738" s="369"/>
      <c r="S738" s="369"/>
      <c r="T738" s="369"/>
      <c r="U738" s="369"/>
      <c r="V738" s="369"/>
      <c r="W738" s="369"/>
      <c r="X738" s="369"/>
      <c r="Y738" s="369"/>
      <c r="Z738" s="369"/>
      <c r="AA738" s="369"/>
      <c r="AB738" s="369"/>
      <c r="AC738" s="369"/>
      <c r="AD738" s="369"/>
      <c r="AF738" s="505"/>
    </row>
    <row r="739" spans="1:32" s="58" customFormat="1">
      <c r="A739" s="51"/>
      <c r="B739" s="51"/>
      <c r="C739" s="51"/>
      <c r="D739" s="51"/>
      <c r="E739" s="354"/>
      <c r="F739" s="65"/>
      <c r="G739" s="65"/>
      <c r="H739" s="368"/>
      <c r="I739" s="368"/>
      <c r="J739" s="368"/>
      <c r="K739" s="368"/>
      <c r="L739" s="369"/>
      <c r="M739" s="369"/>
      <c r="N739" s="369"/>
      <c r="O739" s="369"/>
      <c r="P739" s="369"/>
      <c r="Q739" s="369"/>
      <c r="R739" s="369"/>
      <c r="S739" s="369"/>
      <c r="T739" s="369"/>
      <c r="U739" s="369"/>
      <c r="V739" s="369"/>
      <c r="W739" s="369"/>
      <c r="X739" s="369"/>
      <c r="Y739" s="369"/>
      <c r="Z739" s="369"/>
      <c r="AA739" s="369"/>
      <c r="AB739" s="369"/>
      <c r="AC739" s="369"/>
      <c r="AD739" s="369"/>
      <c r="AF739" s="505"/>
    </row>
    <row r="740" spans="1:32" s="58" customFormat="1">
      <c r="A740" s="51"/>
      <c r="B740" s="51"/>
      <c r="C740" s="51"/>
      <c r="D740" s="51"/>
      <c r="E740" s="354"/>
      <c r="F740" s="65"/>
      <c r="G740" s="65"/>
      <c r="H740" s="368"/>
      <c r="I740" s="368"/>
      <c r="J740" s="368"/>
      <c r="K740" s="368"/>
      <c r="L740" s="369"/>
      <c r="M740" s="369"/>
      <c r="N740" s="369"/>
      <c r="O740" s="369"/>
      <c r="P740" s="369"/>
      <c r="Q740" s="369"/>
      <c r="R740" s="369"/>
      <c r="S740" s="369"/>
      <c r="T740" s="369"/>
      <c r="U740" s="369"/>
      <c r="V740" s="369"/>
      <c r="W740" s="369"/>
      <c r="X740" s="369"/>
      <c r="Y740" s="369"/>
      <c r="Z740" s="369"/>
      <c r="AA740" s="369"/>
      <c r="AB740" s="369"/>
      <c r="AC740" s="369"/>
      <c r="AD740" s="369"/>
      <c r="AF740" s="505"/>
    </row>
    <row r="741" spans="1:32" s="58" customFormat="1">
      <c r="A741" s="51"/>
      <c r="B741" s="51"/>
      <c r="C741" s="51"/>
      <c r="D741" s="51"/>
      <c r="E741" s="354"/>
      <c r="F741" s="65"/>
      <c r="G741" s="65"/>
      <c r="H741" s="368"/>
      <c r="I741" s="368"/>
      <c r="J741" s="368"/>
      <c r="K741" s="368"/>
      <c r="L741" s="369"/>
      <c r="M741" s="369"/>
      <c r="N741" s="369"/>
      <c r="O741" s="369"/>
      <c r="P741" s="369"/>
      <c r="Q741" s="369"/>
      <c r="R741" s="369"/>
      <c r="S741" s="369"/>
      <c r="T741" s="369"/>
      <c r="U741" s="369"/>
      <c r="V741" s="369"/>
      <c r="W741" s="369"/>
      <c r="X741" s="369"/>
      <c r="Y741" s="369"/>
      <c r="Z741" s="369"/>
      <c r="AA741" s="369"/>
      <c r="AB741" s="369"/>
      <c r="AC741" s="369"/>
      <c r="AD741" s="369"/>
      <c r="AF741" s="505"/>
    </row>
    <row r="742" spans="1:32" s="58" customFormat="1">
      <c r="A742" s="51"/>
      <c r="B742" s="51"/>
      <c r="C742" s="51"/>
      <c r="D742" s="51"/>
      <c r="E742" s="354"/>
      <c r="F742" s="65"/>
      <c r="G742" s="65"/>
      <c r="H742" s="368"/>
      <c r="I742" s="368"/>
      <c r="J742" s="368"/>
      <c r="K742" s="368"/>
      <c r="L742" s="369"/>
      <c r="M742" s="369"/>
      <c r="N742" s="369"/>
      <c r="O742" s="369"/>
      <c r="P742" s="369"/>
      <c r="Q742" s="369"/>
      <c r="R742" s="369"/>
      <c r="S742" s="369"/>
      <c r="T742" s="369"/>
      <c r="U742" s="369"/>
      <c r="V742" s="369"/>
      <c r="W742" s="369"/>
      <c r="X742" s="369"/>
      <c r="Y742" s="369"/>
      <c r="Z742" s="369"/>
      <c r="AA742" s="369"/>
      <c r="AB742" s="369"/>
      <c r="AC742" s="369"/>
      <c r="AD742" s="369"/>
      <c r="AF742" s="505"/>
    </row>
    <row r="743" spans="1:32" s="58" customFormat="1">
      <c r="A743" s="51"/>
      <c r="B743" s="51"/>
      <c r="C743" s="51"/>
      <c r="D743" s="51"/>
      <c r="E743" s="354"/>
      <c r="F743" s="65"/>
      <c r="G743" s="65"/>
      <c r="H743" s="368"/>
      <c r="I743" s="368"/>
      <c r="J743" s="368"/>
      <c r="K743" s="368"/>
      <c r="L743" s="369"/>
      <c r="M743" s="369"/>
      <c r="N743" s="369"/>
      <c r="O743" s="369"/>
      <c r="P743" s="369"/>
      <c r="Q743" s="369"/>
      <c r="R743" s="369"/>
      <c r="S743" s="369"/>
      <c r="T743" s="369"/>
      <c r="U743" s="369"/>
      <c r="V743" s="369"/>
      <c r="W743" s="369"/>
      <c r="X743" s="369"/>
      <c r="Y743" s="369"/>
      <c r="Z743" s="369"/>
      <c r="AA743" s="369"/>
      <c r="AB743" s="369"/>
      <c r="AC743" s="369"/>
      <c r="AD743" s="369"/>
      <c r="AF743" s="505"/>
    </row>
    <row r="744" spans="1:32" s="58" customFormat="1">
      <c r="A744" s="51"/>
      <c r="B744" s="51"/>
      <c r="C744" s="51"/>
      <c r="D744" s="51"/>
      <c r="E744" s="354"/>
      <c r="F744" s="65"/>
      <c r="G744" s="65"/>
      <c r="H744" s="368"/>
      <c r="I744" s="368"/>
      <c r="J744" s="368"/>
      <c r="K744" s="368"/>
      <c r="L744" s="369"/>
      <c r="M744" s="369"/>
      <c r="N744" s="369"/>
      <c r="O744" s="369"/>
      <c r="P744" s="369"/>
      <c r="Q744" s="369"/>
      <c r="R744" s="369"/>
      <c r="S744" s="369"/>
      <c r="T744" s="369"/>
      <c r="U744" s="369"/>
      <c r="V744" s="369"/>
      <c r="W744" s="369"/>
      <c r="X744" s="369"/>
      <c r="Y744" s="369"/>
      <c r="Z744" s="369"/>
      <c r="AA744" s="369"/>
      <c r="AB744" s="369"/>
      <c r="AC744" s="369"/>
      <c r="AD744" s="369"/>
      <c r="AF744" s="505"/>
    </row>
    <row r="745" spans="1:32" s="58" customFormat="1">
      <c r="A745" s="51"/>
      <c r="B745" s="51"/>
      <c r="C745" s="51"/>
      <c r="D745" s="51"/>
      <c r="E745" s="354"/>
      <c r="F745" s="65"/>
      <c r="G745" s="65"/>
      <c r="H745" s="368"/>
      <c r="I745" s="368"/>
      <c r="J745" s="368"/>
      <c r="K745" s="368"/>
      <c r="L745" s="369"/>
      <c r="M745" s="369"/>
      <c r="N745" s="369"/>
      <c r="O745" s="369"/>
      <c r="P745" s="369"/>
      <c r="Q745" s="369"/>
      <c r="R745" s="369"/>
      <c r="S745" s="369"/>
      <c r="T745" s="369"/>
      <c r="U745" s="369"/>
      <c r="V745" s="369"/>
      <c r="W745" s="369"/>
      <c r="X745" s="369"/>
      <c r="Y745" s="369"/>
      <c r="Z745" s="369"/>
      <c r="AA745" s="369"/>
      <c r="AB745" s="369"/>
      <c r="AC745" s="369"/>
      <c r="AD745" s="369"/>
      <c r="AF745" s="505"/>
    </row>
    <row r="746" spans="1:32" s="58" customFormat="1">
      <c r="A746" s="51"/>
      <c r="B746" s="51"/>
      <c r="C746" s="51"/>
      <c r="D746" s="51"/>
      <c r="E746" s="354"/>
      <c r="F746" s="65"/>
      <c r="G746" s="65"/>
      <c r="H746" s="368"/>
      <c r="I746" s="368"/>
      <c r="J746" s="368"/>
      <c r="K746" s="368"/>
      <c r="L746" s="369"/>
      <c r="M746" s="369"/>
      <c r="N746" s="369"/>
      <c r="O746" s="369"/>
      <c r="P746" s="369"/>
      <c r="Q746" s="369"/>
      <c r="R746" s="369"/>
      <c r="S746" s="369"/>
      <c r="T746" s="369"/>
      <c r="U746" s="369"/>
      <c r="V746" s="369"/>
      <c r="W746" s="369"/>
      <c r="X746" s="369"/>
      <c r="Y746" s="369"/>
      <c r="Z746" s="369"/>
      <c r="AA746" s="369"/>
      <c r="AB746" s="369"/>
      <c r="AC746" s="369"/>
      <c r="AD746" s="369"/>
      <c r="AF746" s="505"/>
    </row>
    <row r="747" spans="1:32" s="58" customFormat="1">
      <c r="A747" s="51"/>
      <c r="B747" s="51"/>
      <c r="C747" s="51"/>
      <c r="D747" s="51"/>
      <c r="E747" s="354"/>
      <c r="F747" s="65"/>
      <c r="G747" s="65"/>
      <c r="H747" s="368"/>
      <c r="I747" s="368"/>
      <c r="J747" s="368"/>
      <c r="K747" s="368"/>
      <c r="L747" s="369"/>
      <c r="M747" s="369"/>
      <c r="N747" s="369"/>
      <c r="O747" s="369"/>
      <c r="P747" s="369"/>
      <c r="Q747" s="369"/>
      <c r="R747" s="369"/>
      <c r="S747" s="369"/>
      <c r="T747" s="369"/>
      <c r="U747" s="369"/>
      <c r="V747" s="369"/>
      <c r="W747" s="369"/>
      <c r="X747" s="369"/>
      <c r="Y747" s="369"/>
      <c r="Z747" s="369"/>
      <c r="AA747" s="369"/>
      <c r="AB747" s="369"/>
      <c r="AC747" s="369"/>
      <c r="AD747" s="369"/>
      <c r="AF747" s="505"/>
    </row>
    <row r="748" spans="1:32" s="58" customFormat="1">
      <c r="A748" s="51"/>
      <c r="B748" s="51"/>
      <c r="C748" s="51"/>
      <c r="D748" s="51"/>
      <c r="E748" s="354"/>
      <c r="F748" s="65"/>
      <c r="G748" s="65"/>
      <c r="H748" s="368"/>
      <c r="I748" s="368"/>
      <c r="J748" s="368"/>
      <c r="K748" s="368"/>
      <c r="L748" s="369"/>
      <c r="M748" s="369"/>
      <c r="N748" s="369"/>
      <c r="O748" s="369"/>
      <c r="P748" s="369"/>
      <c r="Q748" s="369"/>
      <c r="R748" s="369"/>
      <c r="S748" s="369"/>
      <c r="T748" s="369"/>
      <c r="U748" s="369"/>
      <c r="V748" s="369"/>
      <c r="W748" s="369"/>
      <c r="X748" s="369"/>
      <c r="Y748" s="369"/>
      <c r="Z748" s="369"/>
      <c r="AA748" s="369"/>
      <c r="AB748" s="369"/>
      <c r="AC748" s="369"/>
      <c r="AD748" s="369"/>
      <c r="AF748" s="505"/>
    </row>
    <row r="749" spans="1:32" s="58" customFormat="1">
      <c r="A749" s="51"/>
      <c r="B749" s="51"/>
      <c r="C749" s="51"/>
      <c r="D749" s="51"/>
      <c r="E749" s="354"/>
      <c r="F749" s="65"/>
      <c r="G749" s="65"/>
      <c r="H749" s="368"/>
      <c r="I749" s="368"/>
      <c r="J749" s="368"/>
      <c r="K749" s="368"/>
      <c r="L749" s="369"/>
      <c r="M749" s="369"/>
      <c r="N749" s="369"/>
      <c r="O749" s="369"/>
      <c r="P749" s="369"/>
      <c r="Q749" s="369"/>
      <c r="R749" s="369"/>
      <c r="S749" s="369"/>
      <c r="T749" s="369"/>
      <c r="U749" s="369"/>
      <c r="V749" s="369"/>
      <c r="W749" s="369"/>
      <c r="X749" s="369"/>
      <c r="Y749" s="369"/>
      <c r="Z749" s="369"/>
      <c r="AA749" s="369"/>
      <c r="AB749" s="369"/>
      <c r="AC749" s="369"/>
      <c r="AD749" s="369"/>
      <c r="AF749" s="505"/>
    </row>
    <row r="750" spans="1:32" s="58" customFormat="1">
      <c r="A750" s="51"/>
      <c r="B750" s="51"/>
      <c r="C750" s="51"/>
      <c r="D750" s="51"/>
      <c r="E750" s="354"/>
      <c r="F750" s="65"/>
      <c r="G750" s="65"/>
      <c r="H750" s="368"/>
      <c r="I750" s="368"/>
      <c r="J750" s="368"/>
      <c r="K750" s="368"/>
      <c r="L750" s="369"/>
      <c r="M750" s="369"/>
      <c r="N750" s="369"/>
      <c r="O750" s="369"/>
      <c r="P750" s="369"/>
      <c r="Q750" s="369"/>
      <c r="R750" s="369"/>
      <c r="S750" s="369"/>
      <c r="T750" s="369"/>
      <c r="U750" s="369"/>
      <c r="V750" s="369"/>
      <c r="W750" s="369"/>
      <c r="X750" s="369"/>
      <c r="Y750" s="369"/>
      <c r="Z750" s="369"/>
      <c r="AA750" s="369"/>
      <c r="AB750" s="369"/>
      <c r="AC750" s="369"/>
      <c r="AD750" s="369"/>
      <c r="AF750" s="505"/>
    </row>
    <row r="751" spans="1:32" s="58" customFormat="1">
      <c r="A751" s="51"/>
      <c r="B751" s="51"/>
      <c r="C751" s="51"/>
      <c r="D751" s="51"/>
      <c r="E751" s="354"/>
      <c r="F751" s="65"/>
      <c r="G751" s="65"/>
      <c r="H751" s="368"/>
      <c r="I751" s="368"/>
      <c r="J751" s="368"/>
      <c r="K751" s="368"/>
      <c r="L751" s="369"/>
      <c r="M751" s="369"/>
      <c r="N751" s="369"/>
      <c r="O751" s="369"/>
      <c r="P751" s="369"/>
      <c r="Q751" s="369"/>
      <c r="R751" s="369"/>
      <c r="S751" s="369"/>
      <c r="T751" s="369"/>
      <c r="U751" s="369"/>
      <c r="V751" s="369"/>
      <c r="W751" s="369"/>
      <c r="X751" s="369"/>
      <c r="Y751" s="369"/>
      <c r="Z751" s="369"/>
      <c r="AA751" s="369"/>
      <c r="AB751" s="369"/>
      <c r="AC751" s="369"/>
      <c r="AD751" s="369"/>
      <c r="AF751" s="505"/>
    </row>
    <row r="752" spans="1:32" s="58" customFormat="1">
      <c r="A752" s="51"/>
      <c r="B752" s="51"/>
      <c r="C752" s="51"/>
      <c r="D752" s="51"/>
      <c r="E752" s="354"/>
      <c r="F752" s="65"/>
      <c r="G752" s="65"/>
      <c r="H752" s="368"/>
      <c r="I752" s="368"/>
      <c r="J752" s="368"/>
      <c r="K752" s="368"/>
      <c r="L752" s="369"/>
      <c r="M752" s="369"/>
      <c r="N752" s="369"/>
      <c r="O752" s="369"/>
      <c r="P752" s="369"/>
      <c r="Q752" s="369"/>
      <c r="R752" s="369"/>
      <c r="S752" s="369"/>
      <c r="T752" s="369"/>
      <c r="U752" s="369"/>
      <c r="V752" s="369"/>
      <c r="W752" s="369"/>
      <c r="X752" s="369"/>
      <c r="Y752" s="369"/>
      <c r="Z752" s="369"/>
      <c r="AA752" s="369"/>
      <c r="AB752" s="369"/>
      <c r="AC752" s="369"/>
      <c r="AD752" s="369"/>
      <c r="AF752" s="505"/>
    </row>
    <row r="753" spans="1:32" s="58" customFormat="1">
      <c r="A753" s="51"/>
      <c r="B753" s="51"/>
      <c r="C753" s="51"/>
      <c r="D753" s="51"/>
      <c r="E753" s="354"/>
      <c r="F753" s="65"/>
      <c r="G753" s="65"/>
      <c r="H753" s="368"/>
      <c r="I753" s="368"/>
      <c r="J753" s="368"/>
      <c r="K753" s="368"/>
      <c r="L753" s="369"/>
      <c r="M753" s="369"/>
      <c r="N753" s="369"/>
      <c r="O753" s="369"/>
      <c r="P753" s="369"/>
      <c r="Q753" s="369"/>
      <c r="R753" s="369"/>
      <c r="S753" s="369"/>
      <c r="T753" s="369"/>
      <c r="U753" s="369"/>
      <c r="V753" s="369"/>
      <c r="W753" s="369"/>
      <c r="X753" s="369"/>
      <c r="Y753" s="369"/>
      <c r="Z753" s="369"/>
      <c r="AA753" s="369"/>
      <c r="AB753" s="369"/>
      <c r="AC753" s="369"/>
      <c r="AD753" s="369"/>
      <c r="AF753" s="505"/>
    </row>
    <row r="754" spans="1:32" s="58" customFormat="1">
      <c r="A754" s="51"/>
      <c r="B754" s="51"/>
      <c r="C754" s="51"/>
      <c r="D754" s="51"/>
      <c r="E754" s="354"/>
      <c r="F754" s="65"/>
      <c r="G754" s="65"/>
      <c r="H754" s="368"/>
      <c r="I754" s="368"/>
      <c r="J754" s="368"/>
      <c r="K754" s="368"/>
      <c r="L754" s="369"/>
      <c r="M754" s="369"/>
      <c r="N754" s="369"/>
      <c r="O754" s="369"/>
      <c r="P754" s="369"/>
      <c r="Q754" s="369"/>
      <c r="R754" s="369"/>
      <c r="S754" s="369"/>
      <c r="T754" s="369"/>
      <c r="U754" s="369"/>
      <c r="V754" s="369"/>
      <c r="W754" s="369"/>
      <c r="X754" s="369"/>
      <c r="Y754" s="369"/>
      <c r="Z754" s="369"/>
      <c r="AA754" s="369"/>
      <c r="AB754" s="369"/>
      <c r="AC754" s="369"/>
      <c r="AD754" s="369"/>
      <c r="AF754" s="505"/>
    </row>
    <row r="755" spans="1:32" s="58" customFormat="1">
      <c r="A755" s="51"/>
      <c r="B755" s="51"/>
      <c r="C755" s="51"/>
      <c r="D755" s="51"/>
      <c r="E755" s="354"/>
      <c r="F755" s="65"/>
      <c r="G755" s="65"/>
      <c r="H755" s="368"/>
      <c r="I755" s="368"/>
      <c r="J755" s="368"/>
      <c r="K755" s="368"/>
      <c r="L755" s="369"/>
      <c r="M755" s="369"/>
      <c r="N755" s="369"/>
      <c r="O755" s="369"/>
      <c r="P755" s="369"/>
      <c r="Q755" s="369"/>
      <c r="R755" s="369"/>
      <c r="S755" s="369"/>
      <c r="T755" s="369"/>
      <c r="U755" s="369"/>
      <c r="V755" s="369"/>
      <c r="W755" s="369"/>
      <c r="X755" s="369"/>
      <c r="Y755" s="369"/>
      <c r="Z755" s="369"/>
      <c r="AA755" s="369"/>
      <c r="AB755" s="369"/>
      <c r="AC755" s="369"/>
      <c r="AD755" s="369"/>
      <c r="AF755" s="505"/>
    </row>
    <row r="756" spans="1:32" s="58" customFormat="1">
      <c r="A756" s="51"/>
      <c r="B756" s="51"/>
      <c r="C756" s="51"/>
      <c r="D756" s="51"/>
      <c r="E756" s="354"/>
      <c r="F756" s="65"/>
      <c r="G756" s="65"/>
      <c r="H756" s="368"/>
      <c r="I756" s="368"/>
      <c r="J756" s="368"/>
      <c r="K756" s="368"/>
      <c r="L756" s="369"/>
      <c r="M756" s="369"/>
      <c r="N756" s="369"/>
      <c r="O756" s="369"/>
      <c r="P756" s="369"/>
      <c r="Q756" s="369"/>
      <c r="R756" s="369"/>
      <c r="S756" s="369"/>
      <c r="T756" s="369"/>
      <c r="U756" s="369"/>
      <c r="V756" s="369"/>
      <c r="W756" s="369"/>
      <c r="X756" s="369"/>
      <c r="Y756" s="369"/>
      <c r="Z756" s="369"/>
      <c r="AA756" s="369"/>
      <c r="AB756" s="369"/>
      <c r="AC756" s="369"/>
      <c r="AD756" s="369"/>
      <c r="AF756" s="505"/>
    </row>
    <row r="757" spans="1:32" s="58" customFormat="1">
      <c r="A757" s="51"/>
      <c r="B757" s="51"/>
      <c r="C757" s="51"/>
      <c r="D757" s="51"/>
      <c r="E757" s="354"/>
      <c r="F757" s="65"/>
      <c r="G757" s="65"/>
      <c r="H757" s="368"/>
      <c r="I757" s="368"/>
      <c r="J757" s="368"/>
      <c r="K757" s="368"/>
      <c r="L757" s="369"/>
      <c r="M757" s="369"/>
      <c r="N757" s="369"/>
      <c r="O757" s="369"/>
      <c r="P757" s="369"/>
      <c r="Q757" s="369"/>
      <c r="R757" s="369"/>
      <c r="S757" s="369"/>
      <c r="T757" s="369"/>
      <c r="U757" s="369"/>
      <c r="V757" s="369"/>
      <c r="W757" s="369"/>
      <c r="X757" s="369"/>
      <c r="Y757" s="369"/>
      <c r="Z757" s="369"/>
      <c r="AA757" s="369"/>
      <c r="AB757" s="369"/>
      <c r="AC757" s="369"/>
      <c r="AD757" s="369"/>
      <c r="AF757" s="505"/>
    </row>
    <row r="758" spans="1:32" s="58" customFormat="1">
      <c r="A758" s="51"/>
      <c r="B758" s="51"/>
      <c r="C758" s="51"/>
      <c r="D758" s="51"/>
      <c r="E758" s="354"/>
      <c r="F758" s="65"/>
      <c r="G758" s="65"/>
      <c r="H758" s="368"/>
      <c r="I758" s="368"/>
      <c r="J758" s="368"/>
      <c r="K758" s="368"/>
      <c r="L758" s="369"/>
      <c r="M758" s="369"/>
      <c r="N758" s="369"/>
      <c r="O758" s="369"/>
      <c r="P758" s="369"/>
      <c r="Q758" s="369"/>
      <c r="R758" s="369"/>
      <c r="S758" s="369"/>
      <c r="T758" s="369"/>
      <c r="U758" s="369"/>
      <c r="V758" s="369"/>
      <c r="W758" s="369"/>
      <c r="X758" s="369"/>
      <c r="Y758" s="369"/>
      <c r="Z758" s="369"/>
      <c r="AA758" s="369"/>
      <c r="AB758" s="369"/>
      <c r="AC758" s="369"/>
      <c r="AD758" s="369"/>
      <c r="AF758" s="505"/>
    </row>
    <row r="759" spans="1:32" s="58" customFormat="1">
      <c r="A759" s="51"/>
      <c r="B759" s="51"/>
      <c r="C759" s="51"/>
      <c r="D759" s="51"/>
      <c r="E759" s="354"/>
      <c r="F759" s="65"/>
      <c r="G759" s="65"/>
      <c r="H759" s="368"/>
      <c r="I759" s="368"/>
      <c r="J759" s="368"/>
      <c r="K759" s="368"/>
      <c r="L759" s="369"/>
      <c r="M759" s="369"/>
      <c r="N759" s="369"/>
      <c r="O759" s="369"/>
      <c r="P759" s="369"/>
      <c r="Q759" s="369"/>
      <c r="R759" s="369"/>
      <c r="S759" s="369"/>
      <c r="T759" s="369"/>
      <c r="U759" s="369"/>
      <c r="V759" s="369"/>
      <c r="W759" s="369"/>
      <c r="X759" s="369"/>
      <c r="Y759" s="369"/>
      <c r="Z759" s="369"/>
      <c r="AA759" s="369"/>
      <c r="AB759" s="369"/>
      <c r="AC759" s="369"/>
      <c r="AD759" s="369"/>
      <c r="AF759" s="505"/>
    </row>
    <row r="760" spans="1:32" s="58" customFormat="1">
      <c r="A760" s="51"/>
      <c r="B760" s="51"/>
      <c r="C760" s="51"/>
      <c r="D760" s="51"/>
      <c r="E760" s="354"/>
      <c r="F760" s="65"/>
      <c r="G760" s="65"/>
      <c r="H760" s="368"/>
      <c r="I760" s="368"/>
      <c r="J760" s="368"/>
      <c r="K760" s="368"/>
      <c r="L760" s="369"/>
      <c r="M760" s="369"/>
      <c r="N760" s="369"/>
      <c r="O760" s="369"/>
      <c r="P760" s="369"/>
      <c r="Q760" s="369"/>
      <c r="R760" s="369"/>
      <c r="S760" s="369"/>
      <c r="T760" s="369"/>
      <c r="U760" s="369"/>
      <c r="V760" s="369"/>
      <c r="W760" s="369"/>
      <c r="X760" s="369"/>
      <c r="Y760" s="369"/>
      <c r="Z760" s="369"/>
      <c r="AA760" s="369"/>
      <c r="AB760" s="369"/>
      <c r="AC760" s="369"/>
      <c r="AD760" s="369"/>
      <c r="AF760" s="505"/>
    </row>
    <row r="761" spans="1:32" s="58" customFormat="1">
      <c r="A761" s="51"/>
      <c r="B761" s="51"/>
      <c r="C761" s="51"/>
      <c r="D761" s="51"/>
      <c r="E761" s="354"/>
      <c r="F761" s="65"/>
      <c r="G761" s="65"/>
      <c r="H761" s="368"/>
      <c r="I761" s="368"/>
      <c r="J761" s="368"/>
      <c r="K761" s="368"/>
      <c r="L761" s="369"/>
      <c r="M761" s="369"/>
      <c r="N761" s="369"/>
      <c r="O761" s="369"/>
      <c r="P761" s="369"/>
      <c r="Q761" s="369"/>
      <c r="R761" s="369"/>
      <c r="S761" s="369"/>
      <c r="T761" s="369"/>
      <c r="U761" s="369"/>
      <c r="V761" s="369"/>
      <c r="W761" s="369"/>
      <c r="X761" s="369"/>
      <c r="Y761" s="369"/>
      <c r="Z761" s="369"/>
      <c r="AA761" s="369"/>
      <c r="AB761" s="369"/>
      <c r="AC761" s="369"/>
      <c r="AD761" s="369"/>
      <c r="AF761" s="505"/>
    </row>
    <row r="762" spans="1:32" s="58" customFormat="1">
      <c r="A762" s="51"/>
      <c r="B762" s="51"/>
      <c r="C762" s="51"/>
      <c r="D762" s="51"/>
      <c r="E762" s="354"/>
      <c r="F762" s="65"/>
      <c r="G762" s="65"/>
      <c r="H762" s="368"/>
      <c r="I762" s="368"/>
      <c r="J762" s="368"/>
      <c r="K762" s="368"/>
      <c r="L762" s="369"/>
      <c r="M762" s="369"/>
      <c r="N762" s="369"/>
      <c r="O762" s="369"/>
      <c r="P762" s="369"/>
      <c r="Q762" s="369"/>
      <c r="R762" s="369"/>
      <c r="S762" s="369"/>
      <c r="T762" s="369"/>
      <c r="U762" s="369"/>
      <c r="V762" s="369"/>
      <c r="W762" s="369"/>
      <c r="X762" s="369"/>
      <c r="Y762" s="369"/>
      <c r="Z762" s="369"/>
      <c r="AA762" s="369"/>
      <c r="AB762" s="369"/>
      <c r="AC762" s="369"/>
      <c r="AD762" s="369"/>
      <c r="AF762" s="505"/>
    </row>
    <row r="763" spans="1:32" s="58" customFormat="1">
      <c r="A763" s="51"/>
      <c r="B763" s="51"/>
      <c r="C763" s="51"/>
      <c r="D763" s="51"/>
      <c r="E763" s="354"/>
      <c r="F763" s="65"/>
      <c r="G763" s="65"/>
      <c r="H763" s="368"/>
      <c r="I763" s="368"/>
      <c r="J763" s="368"/>
      <c r="K763" s="368"/>
      <c r="L763" s="369"/>
      <c r="M763" s="369"/>
      <c r="N763" s="369"/>
      <c r="O763" s="369"/>
      <c r="P763" s="369"/>
      <c r="Q763" s="369"/>
      <c r="R763" s="369"/>
      <c r="S763" s="369"/>
      <c r="T763" s="369"/>
      <c r="U763" s="369"/>
      <c r="V763" s="369"/>
      <c r="W763" s="369"/>
      <c r="X763" s="369"/>
      <c r="Y763" s="369"/>
      <c r="Z763" s="369"/>
      <c r="AA763" s="369"/>
      <c r="AB763" s="369"/>
      <c r="AC763" s="369"/>
      <c r="AD763" s="369"/>
      <c r="AF763" s="505"/>
    </row>
    <row r="764" spans="1:32" s="58" customFormat="1">
      <c r="A764" s="51"/>
      <c r="B764" s="51"/>
      <c r="C764" s="51"/>
      <c r="D764" s="51"/>
      <c r="E764" s="354"/>
      <c r="F764" s="65"/>
      <c r="G764" s="65"/>
      <c r="H764" s="368"/>
      <c r="I764" s="368"/>
      <c r="J764" s="368"/>
      <c r="K764" s="368"/>
      <c r="L764" s="369"/>
      <c r="M764" s="369"/>
      <c r="N764" s="369"/>
      <c r="O764" s="369"/>
      <c r="P764" s="369"/>
      <c r="Q764" s="369"/>
      <c r="R764" s="369"/>
      <c r="S764" s="369"/>
      <c r="T764" s="369"/>
      <c r="U764" s="369"/>
      <c r="V764" s="369"/>
      <c r="W764" s="369"/>
      <c r="X764" s="369"/>
      <c r="Y764" s="369"/>
      <c r="Z764" s="369"/>
      <c r="AA764" s="369"/>
      <c r="AB764" s="369"/>
      <c r="AC764" s="369"/>
      <c r="AD764" s="369"/>
      <c r="AF764" s="505"/>
    </row>
    <row r="765" spans="1:32" s="58" customFormat="1">
      <c r="A765" s="51"/>
      <c r="B765" s="51"/>
      <c r="C765" s="51"/>
      <c r="D765" s="51"/>
      <c r="E765" s="354"/>
      <c r="F765" s="65"/>
      <c r="G765" s="65"/>
      <c r="H765" s="368"/>
      <c r="I765" s="368"/>
      <c r="J765" s="368"/>
      <c r="K765" s="368"/>
      <c r="L765" s="369"/>
      <c r="M765" s="369"/>
      <c r="N765" s="369"/>
      <c r="O765" s="369"/>
      <c r="P765" s="369"/>
      <c r="Q765" s="369"/>
      <c r="R765" s="369"/>
      <c r="S765" s="369"/>
      <c r="T765" s="369"/>
      <c r="U765" s="369"/>
      <c r="V765" s="369"/>
      <c r="W765" s="369"/>
      <c r="X765" s="369"/>
      <c r="Y765" s="369"/>
      <c r="Z765" s="369"/>
      <c r="AA765" s="369"/>
      <c r="AB765" s="369"/>
      <c r="AC765" s="369"/>
      <c r="AD765" s="369"/>
      <c r="AF765" s="505"/>
    </row>
    <row r="766" spans="1:32" s="58" customFormat="1">
      <c r="A766" s="51"/>
      <c r="B766" s="51"/>
      <c r="C766" s="51"/>
      <c r="D766" s="51"/>
      <c r="E766" s="354"/>
      <c r="F766" s="65"/>
      <c r="G766" s="65"/>
      <c r="H766" s="368"/>
      <c r="I766" s="368"/>
      <c r="J766" s="368"/>
      <c r="K766" s="368"/>
      <c r="L766" s="369"/>
      <c r="M766" s="369"/>
      <c r="N766" s="369"/>
      <c r="O766" s="369"/>
      <c r="P766" s="369"/>
      <c r="Q766" s="369"/>
      <c r="R766" s="369"/>
      <c r="S766" s="369"/>
      <c r="T766" s="369"/>
      <c r="U766" s="369"/>
      <c r="V766" s="369"/>
      <c r="W766" s="369"/>
      <c r="X766" s="369"/>
      <c r="Y766" s="369"/>
      <c r="Z766" s="369"/>
      <c r="AA766" s="369"/>
      <c r="AB766" s="369"/>
      <c r="AC766" s="369"/>
      <c r="AD766" s="369"/>
      <c r="AF766" s="505"/>
    </row>
    <row r="767" spans="1:32" s="58" customFormat="1">
      <c r="A767" s="51"/>
      <c r="B767" s="51"/>
      <c r="C767" s="51"/>
      <c r="D767" s="51"/>
      <c r="E767" s="354"/>
      <c r="F767" s="65"/>
      <c r="G767" s="65"/>
      <c r="H767" s="368"/>
      <c r="I767" s="368"/>
      <c r="J767" s="368"/>
      <c r="K767" s="368"/>
      <c r="L767" s="369"/>
      <c r="M767" s="369"/>
      <c r="N767" s="369"/>
      <c r="O767" s="369"/>
      <c r="P767" s="369"/>
      <c r="Q767" s="369"/>
      <c r="R767" s="369"/>
      <c r="S767" s="369"/>
      <c r="T767" s="369"/>
      <c r="U767" s="369"/>
      <c r="V767" s="369"/>
      <c r="W767" s="369"/>
      <c r="X767" s="369"/>
      <c r="Y767" s="369"/>
      <c r="Z767" s="369"/>
      <c r="AA767" s="369"/>
      <c r="AB767" s="369"/>
      <c r="AC767" s="369"/>
      <c r="AD767" s="369"/>
      <c r="AF767" s="505"/>
    </row>
    <row r="768" spans="1:32" s="58" customFormat="1">
      <c r="A768" s="51"/>
      <c r="B768" s="51"/>
      <c r="C768" s="51"/>
      <c r="D768" s="51"/>
      <c r="E768" s="354"/>
      <c r="F768" s="65"/>
      <c r="G768" s="65"/>
      <c r="H768" s="368"/>
      <c r="I768" s="368"/>
      <c r="J768" s="368"/>
      <c r="K768" s="368"/>
      <c r="L768" s="369"/>
      <c r="M768" s="369"/>
      <c r="N768" s="369"/>
      <c r="O768" s="369"/>
      <c r="P768" s="369"/>
      <c r="Q768" s="369"/>
      <c r="R768" s="369"/>
      <c r="S768" s="369"/>
      <c r="T768" s="369"/>
      <c r="U768" s="369"/>
      <c r="V768" s="369"/>
      <c r="W768" s="369"/>
      <c r="X768" s="369"/>
      <c r="Y768" s="369"/>
      <c r="Z768" s="369"/>
      <c r="AA768" s="369"/>
      <c r="AB768" s="369"/>
      <c r="AC768" s="369"/>
      <c r="AD768" s="369"/>
      <c r="AF768" s="505"/>
    </row>
    <row r="769" spans="1:32" s="58" customFormat="1">
      <c r="A769" s="51"/>
      <c r="B769" s="51"/>
      <c r="C769" s="51"/>
      <c r="D769" s="51"/>
      <c r="E769" s="354"/>
      <c r="F769" s="65"/>
      <c r="G769" s="65"/>
      <c r="H769" s="368"/>
      <c r="I769" s="368"/>
      <c r="J769" s="368"/>
      <c r="K769" s="368"/>
      <c r="L769" s="369"/>
      <c r="M769" s="369"/>
      <c r="N769" s="369"/>
      <c r="O769" s="369"/>
      <c r="P769" s="369"/>
      <c r="Q769" s="369"/>
      <c r="R769" s="369"/>
      <c r="S769" s="369"/>
      <c r="T769" s="369"/>
      <c r="U769" s="369"/>
      <c r="V769" s="369"/>
      <c r="W769" s="369"/>
      <c r="X769" s="369"/>
      <c r="Y769" s="369"/>
      <c r="Z769" s="369"/>
      <c r="AA769" s="369"/>
      <c r="AB769" s="369"/>
      <c r="AC769" s="369"/>
      <c r="AD769" s="369"/>
      <c r="AF769" s="505"/>
    </row>
    <row r="770" spans="1:32" s="58" customFormat="1">
      <c r="A770" s="51"/>
      <c r="B770" s="51"/>
      <c r="C770" s="51"/>
      <c r="D770" s="51"/>
      <c r="E770" s="354"/>
      <c r="F770" s="65"/>
      <c r="G770" s="65"/>
      <c r="H770" s="368"/>
      <c r="I770" s="368"/>
      <c r="J770" s="368"/>
      <c r="K770" s="368"/>
      <c r="L770" s="369"/>
      <c r="M770" s="369"/>
      <c r="N770" s="369"/>
      <c r="O770" s="369"/>
      <c r="P770" s="369"/>
      <c r="Q770" s="369"/>
      <c r="R770" s="369"/>
      <c r="S770" s="369"/>
      <c r="T770" s="369"/>
      <c r="U770" s="369"/>
      <c r="V770" s="369"/>
      <c r="W770" s="369"/>
      <c r="X770" s="369"/>
      <c r="Y770" s="369"/>
      <c r="Z770" s="369"/>
      <c r="AA770" s="369"/>
      <c r="AB770" s="369"/>
      <c r="AC770" s="369"/>
      <c r="AD770" s="369"/>
      <c r="AF770" s="505"/>
    </row>
    <row r="771" spans="1:32" s="58" customFormat="1">
      <c r="A771" s="51"/>
      <c r="B771" s="51"/>
      <c r="C771" s="51"/>
      <c r="D771" s="51"/>
      <c r="E771" s="354"/>
      <c r="F771" s="65"/>
      <c r="G771" s="65"/>
      <c r="H771" s="368"/>
      <c r="I771" s="368"/>
      <c r="J771" s="368"/>
      <c r="K771" s="368"/>
      <c r="L771" s="369"/>
      <c r="M771" s="369"/>
      <c r="N771" s="369"/>
      <c r="O771" s="369"/>
      <c r="P771" s="369"/>
      <c r="Q771" s="369"/>
      <c r="R771" s="369"/>
      <c r="S771" s="369"/>
      <c r="T771" s="369"/>
      <c r="U771" s="369"/>
      <c r="V771" s="369"/>
      <c r="W771" s="369"/>
      <c r="X771" s="369"/>
      <c r="Y771" s="369"/>
      <c r="Z771" s="369"/>
      <c r="AA771" s="369"/>
      <c r="AB771" s="369"/>
      <c r="AC771" s="369"/>
      <c r="AD771" s="369"/>
      <c r="AF771" s="505"/>
    </row>
    <row r="772" spans="1:32" s="58" customFormat="1">
      <c r="A772" s="51"/>
      <c r="B772" s="51"/>
      <c r="C772" s="51"/>
      <c r="D772" s="51"/>
      <c r="E772" s="354"/>
      <c r="F772" s="65"/>
      <c r="G772" s="65"/>
      <c r="H772" s="368"/>
      <c r="I772" s="368"/>
      <c r="J772" s="368"/>
      <c r="K772" s="368"/>
      <c r="L772" s="369"/>
      <c r="M772" s="369"/>
      <c r="N772" s="369"/>
      <c r="O772" s="369"/>
      <c r="P772" s="369"/>
      <c r="Q772" s="369"/>
      <c r="R772" s="369"/>
      <c r="S772" s="369"/>
      <c r="T772" s="369"/>
      <c r="U772" s="369"/>
      <c r="V772" s="369"/>
      <c r="W772" s="369"/>
      <c r="X772" s="369"/>
      <c r="Y772" s="369"/>
      <c r="Z772" s="369"/>
      <c r="AA772" s="369"/>
      <c r="AB772" s="369"/>
      <c r="AC772" s="369"/>
      <c r="AD772" s="369"/>
      <c r="AF772" s="505"/>
    </row>
    <row r="773" spans="1:32" s="58" customFormat="1">
      <c r="A773" s="51"/>
      <c r="B773" s="51"/>
      <c r="C773" s="51"/>
      <c r="D773" s="51"/>
      <c r="E773" s="354"/>
      <c r="F773" s="65"/>
      <c r="G773" s="65"/>
      <c r="H773" s="368"/>
      <c r="I773" s="368"/>
      <c r="J773" s="368"/>
      <c r="K773" s="368"/>
      <c r="L773" s="369"/>
      <c r="M773" s="369"/>
      <c r="N773" s="369"/>
      <c r="O773" s="369"/>
      <c r="P773" s="369"/>
      <c r="Q773" s="369"/>
      <c r="R773" s="369"/>
      <c r="S773" s="369"/>
      <c r="T773" s="369"/>
      <c r="U773" s="369"/>
      <c r="V773" s="369"/>
      <c r="W773" s="369"/>
      <c r="X773" s="369"/>
      <c r="Y773" s="369"/>
      <c r="Z773" s="369"/>
      <c r="AA773" s="369"/>
      <c r="AB773" s="369"/>
      <c r="AC773" s="369"/>
      <c r="AD773" s="369"/>
      <c r="AF773" s="505"/>
    </row>
    <row r="774" spans="1:32" s="58" customFormat="1">
      <c r="A774" s="51"/>
      <c r="B774" s="51"/>
      <c r="C774" s="51"/>
      <c r="D774" s="51"/>
      <c r="E774" s="354"/>
      <c r="F774" s="65"/>
      <c r="G774" s="65"/>
      <c r="H774" s="368"/>
      <c r="I774" s="368"/>
      <c r="J774" s="368"/>
      <c r="K774" s="368"/>
      <c r="L774" s="369"/>
      <c r="M774" s="369"/>
      <c r="N774" s="369"/>
      <c r="O774" s="369"/>
      <c r="P774" s="369"/>
      <c r="Q774" s="369"/>
      <c r="R774" s="369"/>
      <c r="S774" s="369"/>
      <c r="T774" s="369"/>
      <c r="U774" s="369"/>
      <c r="V774" s="369"/>
      <c r="W774" s="369"/>
      <c r="X774" s="369"/>
      <c r="Y774" s="369"/>
      <c r="Z774" s="369"/>
      <c r="AA774" s="369"/>
      <c r="AB774" s="369"/>
      <c r="AC774" s="369"/>
      <c r="AD774" s="369"/>
      <c r="AF774" s="505"/>
    </row>
    <row r="775" spans="1:32" s="58" customFormat="1">
      <c r="A775" s="51"/>
      <c r="B775" s="51"/>
      <c r="C775" s="51"/>
      <c r="D775" s="51"/>
      <c r="E775" s="354"/>
      <c r="F775" s="65"/>
      <c r="G775" s="65"/>
      <c r="H775" s="368"/>
      <c r="I775" s="368"/>
      <c r="J775" s="368"/>
      <c r="K775" s="368"/>
      <c r="L775" s="369"/>
      <c r="M775" s="369"/>
      <c r="N775" s="369"/>
      <c r="O775" s="369"/>
      <c r="P775" s="369"/>
      <c r="Q775" s="369"/>
      <c r="R775" s="369"/>
      <c r="S775" s="369"/>
      <c r="T775" s="369"/>
      <c r="U775" s="369"/>
      <c r="V775" s="369"/>
      <c r="W775" s="369"/>
      <c r="X775" s="369"/>
      <c r="Y775" s="369"/>
      <c r="Z775" s="369"/>
      <c r="AA775" s="369"/>
      <c r="AB775" s="369"/>
      <c r="AC775" s="369"/>
      <c r="AD775" s="369"/>
      <c r="AF775" s="505"/>
    </row>
    <row r="776" spans="1:32" s="58" customFormat="1">
      <c r="A776" s="51"/>
      <c r="B776" s="51"/>
      <c r="C776" s="51"/>
      <c r="D776" s="51"/>
      <c r="E776" s="354"/>
      <c r="F776" s="65"/>
      <c r="G776" s="65"/>
      <c r="H776" s="368"/>
      <c r="I776" s="368"/>
      <c r="J776" s="368"/>
      <c r="K776" s="368"/>
      <c r="L776" s="369"/>
      <c r="M776" s="369"/>
      <c r="N776" s="369"/>
      <c r="O776" s="369"/>
      <c r="P776" s="369"/>
      <c r="Q776" s="369"/>
      <c r="R776" s="369"/>
      <c r="S776" s="369"/>
      <c r="T776" s="369"/>
      <c r="U776" s="369"/>
      <c r="V776" s="369"/>
      <c r="W776" s="369"/>
      <c r="X776" s="369"/>
      <c r="Y776" s="369"/>
      <c r="Z776" s="369"/>
      <c r="AA776" s="369"/>
      <c r="AB776" s="369"/>
      <c r="AC776" s="369"/>
      <c r="AD776" s="369"/>
      <c r="AF776" s="505"/>
    </row>
    <row r="777" spans="1:32" s="58" customFormat="1">
      <c r="A777" s="51"/>
      <c r="B777" s="51"/>
      <c r="C777" s="51"/>
      <c r="D777" s="51"/>
      <c r="E777" s="354"/>
      <c r="F777" s="65"/>
      <c r="G777" s="65"/>
      <c r="H777" s="368"/>
      <c r="I777" s="368"/>
      <c r="J777" s="368"/>
      <c r="K777" s="368"/>
      <c r="L777" s="369"/>
      <c r="M777" s="369"/>
      <c r="N777" s="369"/>
      <c r="O777" s="369"/>
      <c r="P777" s="369"/>
      <c r="Q777" s="369"/>
      <c r="R777" s="369"/>
      <c r="S777" s="369"/>
      <c r="T777" s="369"/>
      <c r="U777" s="369"/>
      <c r="V777" s="369"/>
      <c r="W777" s="369"/>
      <c r="X777" s="369"/>
      <c r="Y777" s="369"/>
      <c r="Z777" s="369"/>
      <c r="AA777" s="369"/>
      <c r="AB777" s="369"/>
      <c r="AC777" s="369"/>
      <c r="AD777" s="369"/>
      <c r="AF777" s="505"/>
    </row>
    <row r="778" spans="1:32" s="58" customFormat="1">
      <c r="A778" s="51"/>
      <c r="B778" s="51"/>
      <c r="C778" s="51"/>
      <c r="D778" s="51"/>
      <c r="E778" s="354"/>
      <c r="F778" s="65"/>
      <c r="G778" s="65"/>
      <c r="H778" s="368"/>
      <c r="I778" s="368"/>
      <c r="J778" s="368"/>
      <c r="K778" s="368"/>
      <c r="L778" s="369"/>
      <c r="M778" s="369"/>
      <c r="N778" s="369"/>
      <c r="O778" s="369"/>
      <c r="P778" s="369"/>
      <c r="Q778" s="369"/>
      <c r="R778" s="369"/>
      <c r="S778" s="369"/>
      <c r="T778" s="369"/>
      <c r="U778" s="369"/>
      <c r="V778" s="369"/>
      <c r="W778" s="369"/>
      <c r="X778" s="369"/>
      <c r="Y778" s="369"/>
      <c r="Z778" s="369"/>
      <c r="AA778" s="369"/>
      <c r="AB778" s="369"/>
      <c r="AC778" s="369"/>
      <c r="AD778" s="369"/>
      <c r="AF778" s="505"/>
    </row>
    <row r="779" spans="1:32" s="58" customFormat="1">
      <c r="A779" s="51"/>
      <c r="B779" s="51"/>
      <c r="C779" s="51"/>
      <c r="D779" s="51"/>
      <c r="E779" s="354"/>
      <c r="F779" s="65"/>
      <c r="G779" s="65"/>
      <c r="H779" s="368"/>
      <c r="I779" s="368"/>
      <c r="J779" s="368"/>
      <c r="K779" s="368"/>
      <c r="L779" s="369"/>
      <c r="M779" s="369"/>
      <c r="N779" s="369"/>
      <c r="O779" s="369"/>
      <c r="P779" s="369"/>
      <c r="Q779" s="369"/>
      <c r="R779" s="369"/>
      <c r="S779" s="369"/>
      <c r="T779" s="369"/>
      <c r="U779" s="369"/>
      <c r="V779" s="369"/>
      <c r="W779" s="369"/>
      <c r="X779" s="369"/>
      <c r="Y779" s="369"/>
      <c r="Z779" s="369"/>
      <c r="AA779" s="369"/>
      <c r="AB779" s="369"/>
      <c r="AC779" s="369"/>
      <c r="AD779" s="369"/>
      <c r="AF779" s="505"/>
    </row>
    <row r="780" spans="1:32" s="58" customFormat="1">
      <c r="A780" s="51"/>
      <c r="B780" s="51"/>
      <c r="C780" s="51"/>
      <c r="D780" s="51"/>
      <c r="E780" s="354"/>
      <c r="F780" s="65"/>
      <c r="G780" s="65"/>
      <c r="H780" s="368"/>
      <c r="I780" s="368"/>
      <c r="J780" s="368"/>
      <c r="K780" s="368"/>
      <c r="L780" s="369"/>
      <c r="M780" s="369"/>
      <c r="N780" s="369"/>
      <c r="O780" s="369"/>
      <c r="P780" s="369"/>
      <c r="Q780" s="369"/>
      <c r="R780" s="369"/>
      <c r="S780" s="369"/>
      <c r="T780" s="369"/>
      <c r="U780" s="369"/>
      <c r="V780" s="369"/>
      <c r="W780" s="369"/>
      <c r="X780" s="369"/>
      <c r="Y780" s="369"/>
      <c r="Z780" s="369"/>
      <c r="AA780" s="369"/>
      <c r="AB780" s="369"/>
      <c r="AC780" s="369"/>
      <c r="AD780" s="369"/>
      <c r="AF780" s="505"/>
    </row>
    <row r="781" spans="1:32" s="58" customFormat="1">
      <c r="A781" s="51"/>
      <c r="B781" s="51"/>
      <c r="C781" s="51"/>
      <c r="D781" s="51"/>
      <c r="E781" s="354"/>
      <c r="F781" s="65"/>
      <c r="G781" s="65"/>
      <c r="H781" s="368"/>
      <c r="I781" s="368"/>
      <c r="J781" s="368"/>
      <c r="K781" s="368"/>
      <c r="L781" s="369"/>
      <c r="M781" s="369"/>
      <c r="N781" s="369"/>
      <c r="O781" s="369"/>
      <c r="P781" s="369"/>
      <c r="Q781" s="369"/>
      <c r="R781" s="369"/>
      <c r="S781" s="369"/>
      <c r="T781" s="369"/>
      <c r="U781" s="369"/>
      <c r="V781" s="369"/>
      <c r="W781" s="369"/>
      <c r="X781" s="369"/>
      <c r="Y781" s="369"/>
      <c r="Z781" s="369"/>
      <c r="AA781" s="369"/>
      <c r="AB781" s="369"/>
      <c r="AC781" s="369"/>
      <c r="AD781" s="369"/>
      <c r="AF781" s="505"/>
    </row>
    <row r="782" spans="1:32" s="58" customFormat="1">
      <c r="A782" s="51"/>
      <c r="B782" s="51"/>
      <c r="C782" s="51"/>
      <c r="D782" s="51"/>
      <c r="E782" s="354"/>
      <c r="F782" s="65"/>
      <c r="G782" s="65"/>
      <c r="H782" s="368"/>
      <c r="I782" s="368"/>
      <c r="J782" s="368"/>
      <c r="K782" s="368"/>
      <c r="L782" s="369"/>
      <c r="M782" s="369"/>
      <c r="N782" s="369"/>
      <c r="O782" s="369"/>
      <c r="P782" s="369"/>
      <c r="Q782" s="369"/>
      <c r="R782" s="369"/>
      <c r="S782" s="369"/>
      <c r="T782" s="369"/>
      <c r="U782" s="369"/>
      <c r="V782" s="369"/>
      <c r="W782" s="369"/>
      <c r="X782" s="369"/>
      <c r="Y782" s="369"/>
      <c r="Z782" s="369"/>
      <c r="AA782" s="369"/>
      <c r="AB782" s="369"/>
      <c r="AC782" s="369"/>
      <c r="AD782" s="369"/>
      <c r="AF782" s="505"/>
    </row>
    <row r="783" spans="1:32" s="58" customFormat="1">
      <c r="A783" s="51"/>
      <c r="B783" s="51"/>
      <c r="C783" s="51"/>
      <c r="D783" s="51"/>
      <c r="E783" s="354"/>
      <c r="F783" s="65"/>
      <c r="G783" s="65"/>
      <c r="H783" s="368"/>
      <c r="I783" s="368"/>
      <c r="J783" s="368"/>
      <c r="K783" s="368"/>
      <c r="L783" s="369"/>
      <c r="M783" s="369"/>
      <c r="N783" s="369"/>
      <c r="O783" s="369"/>
      <c r="P783" s="369"/>
      <c r="Q783" s="369"/>
      <c r="R783" s="369"/>
      <c r="S783" s="369"/>
      <c r="T783" s="369"/>
      <c r="U783" s="369"/>
      <c r="V783" s="369"/>
      <c r="W783" s="369"/>
      <c r="X783" s="369"/>
      <c r="Y783" s="369"/>
      <c r="Z783" s="369"/>
      <c r="AA783" s="369"/>
      <c r="AB783" s="369"/>
      <c r="AC783" s="369"/>
      <c r="AD783" s="369"/>
      <c r="AF783" s="505"/>
    </row>
    <row r="784" spans="1:32" s="58" customFormat="1">
      <c r="A784" s="51"/>
      <c r="B784" s="51"/>
      <c r="C784" s="51"/>
      <c r="D784" s="51"/>
      <c r="E784" s="354"/>
      <c r="F784" s="65"/>
      <c r="G784" s="65"/>
      <c r="H784" s="368"/>
      <c r="I784" s="368"/>
      <c r="J784" s="368"/>
      <c r="K784" s="368"/>
      <c r="L784" s="369"/>
      <c r="M784" s="369"/>
      <c r="N784" s="369"/>
      <c r="O784" s="369"/>
      <c r="P784" s="369"/>
      <c r="Q784" s="369"/>
      <c r="R784" s="369"/>
      <c r="S784" s="369"/>
      <c r="T784" s="369"/>
      <c r="U784" s="369"/>
      <c r="V784" s="369"/>
      <c r="W784" s="369"/>
      <c r="X784" s="369"/>
      <c r="Y784" s="369"/>
      <c r="Z784" s="369"/>
      <c r="AA784" s="369"/>
      <c r="AB784" s="369"/>
      <c r="AC784" s="369"/>
      <c r="AD784" s="369"/>
      <c r="AF784" s="505"/>
    </row>
    <row r="785" spans="1:32" s="58" customFormat="1">
      <c r="A785" s="51"/>
      <c r="B785" s="51"/>
      <c r="C785" s="51"/>
      <c r="D785" s="51"/>
      <c r="E785" s="354"/>
      <c r="F785" s="65"/>
      <c r="G785" s="65"/>
      <c r="H785" s="368"/>
      <c r="I785" s="368"/>
      <c r="J785" s="368"/>
      <c r="K785" s="368"/>
      <c r="L785" s="369"/>
      <c r="M785" s="369"/>
      <c r="N785" s="369"/>
      <c r="O785" s="369"/>
      <c r="P785" s="369"/>
      <c r="Q785" s="369"/>
      <c r="R785" s="369"/>
      <c r="S785" s="369"/>
      <c r="T785" s="369"/>
      <c r="U785" s="369"/>
      <c r="V785" s="369"/>
      <c r="W785" s="369"/>
      <c r="X785" s="369"/>
      <c r="Y785" s="369"/>
      <c r="Z785" s="369"/>
      <c r="AA785" s="369"/>
      <c r="AB785" s="369"/>
      <c r="AC785" s="369"/>
      <c r="AD785" s="369"/>
      <c r="AF785" s="505"/>
    </row>
    <row r="786" spans="1:32" s="58" customFormat="1">
      <c r="A786" s="51"/>
      <c r="B786" s="51"/>
      <c r="C786" s="51"/>
      <c r="D786" s="51"/>
      <c r="E786" s="354"/>
      <c r="F786" s="65"/>
      <c r="G786" s="65"/>
      <c r="H786" s="368"/>
      <c r="I786" s="368"/>
      <c r="J786" s="368"/>
      <c r="K786" s="368"/>
      <c r="L786" s="369"/>
      <c r="M786" s="369"/>
      <c r="N786" s="369"/>
      <c r="O786" s="369"/>
      <c r="P786" s="369"/>
      <c r="Q786" s="369"/>
      <c r="R786" s="369"/>
      <c r="S786" s="369"/>
      <c r="T786" s="369"/>
      <c r="U786" s="369"/>
      <c r="V786" s="369"/>
      <c r="W786" s="369"/>
      <c r="X786" s="369"/>
      <c r="Y786" s="369"/>
      <c r="Z786" s="369"/>
      <c r="AA786" s="369"/>
      <c r="AB786" s="369"/>
      <c r="AC786" s="369"/>
      <c r="AD786" s="369"/>
      <c r="AF786" s="505"/>
    </row>
    <row r="787" spans="1:32" s="58" customFormat="1">
      <c r="A787" s="51"/>
      <c r="B787" s="51"/>
      <c r="C787" s="51"/>
      <c r="D787" s="51"/>
      <c r="E787" s="354"/>
      <c r="F787" s="65"/>
      <c r="G787" s="65"/>
      <c r="H787" s="368"/>
      <c r="I787" s="368"/>
      <c r="J787" s="368"/>
      <c r="K787" s="368"/>
      <c r="L787" s="369"/>
      <c r="M787" s="369"/>
      <c r="N787" s="369"/>
      <c r="O787" s="369"/>
      <c r="P787" s="369"/>
      <c r="Q787" s="369"/>
      <c r="R787" s="369"/>
      <c r="S787" s="369"/>
      <c r="T787" s="369"/>
      <c r="U787" s="369"/>
      <c r="V787" s="369"/>
      <c r="W787" s="369"/>
      <c r="X787" s="369"/>
      <c r="Y787" s="369"/>
      <c r="Z787" s="369"/>
      <c r="AA787" s="369"/>
      <c r="AB787" s="369"/>
      <c r="AC787" s="369"/>
      <c r="AD787" s="369"/>
      <c r="AF787" s="505"/>
    </row>
    <row r="788" spans="1:32" s="58" customFormat="1">
      <c r="A788" s="51"/>
      <c r="B788" s="51"/>
      <c r="C788" s="51"/>
      <c r="D788" s="51"/>
      <c r="E788" s="354"/>
      <c r="F788" s="65"/>
      <c r="G788" s="65"/>
      <c r="H788" s="368"/>
      <c r="I788" s="368"/>
      <c r="J788" s="368"/>
      <c r="K788" s="368"/>
      <c r="L788" s="369"/>
      <c r="M788" s="369"/>
      <c r="N788" s="369"/>
      <c r="O788" s="369"/>
      <c r="P788" s="369"/>
      <c r="Q788" s="369"/>
      <c r="R788" s="369"/>
      <c r="S788" s="369"/>
      <c r="T788" s="369"/>
      <c r="U788" s="369"/>
      <c r="V788" s="369"/>
      <c r="W788" s="369"/>
      <c r="X788" s="369"/>
      <c r="Y788" s="369"/>
      <c r="Z788" s="369"/>
      <c r="AA788" s="369"/>
      <c r="AB788" s="369"/>
      <c r="AC788" s="369"/>
      <c r="AD788" s="369"/>
      <c r="AF788" s="505"/>
    </row>
    <row r="789" spans="1:32" s="58" customFormat="1">
      <c r="A789" s="51"/>
      <c r="B789" s="51"/>
      <c r="C789" s="51"/>
      <c r="D789" s="51"/>
      <c r="E789" s="354"/>
      <c r="F789" s="65"/>
      <c r="G789" s="65"/>
      <c r="H789" s="368"/>
      <c r="I789" s="368"/>
      <c r="J789" s="368"/>
      <c r="K789" s="368"/>
      <c r="L789" s="369"/>
      <c r="M789" s="369"/>
      <c r="N789" s="369"/>
      <c r="O789" s="369"/>
      <c r="P789" s="369"/>
      <c r="Q789" s="369"/>
      <c r="R789" s="369"/>
      <c r="S789" s="369"/>
      <c r="T789" s="369"/>
      <c r="U789" s="369"/>
      <c r="V789" s="369"/>
      <c r="W789" s="369"/>
      <c r="X789" s="369"/>
      <c r="Y789" s="369"/>
      <c r="Z789" s="369"/>
      <c r="AA789" s="369"/>
      <c r="AB789" s="369"/>
      <c r="AC789" s="369"/>
      <c r="AD789" s="369"/>
      <c r="AF789" s="505"/>
    </row>
    <row r="790" spans="1:32" s="58" customFormat="1">
      <c r="A790" s="51"/>
      <c r="B790" s="51"/>
      <c r="C790" s="51"/>
      <c r="D790" s="51"/>
      <c r="E790" s="354"/>
      <c r="F790" s="65"/>
      <c r="G790" s="65"/>
      <c r="H790" s="368"/>
      <c r="I790" s="368"/>
      <c r="J790" s="368"/>
      <c r="K790" s="368"/>
      <c r="L790" s="369"/>
      <c r="M790" s="369"/>
      <c r="N790" s="369"/>
      <c r="O790" s="369"/>
      <c r="P790" s="369"/>
      <c r="Q790" s="369"/>
      <c r="R790" s="369"/>
      <c r="S790" s="369"/>
      <c r="T790" s="369"/>
      <c r="U790" s="369"/>
      <c r="V790" s="369"/>
      <c r="W790" s="369"/>
      <c r="X790" s="369"/>
      <c r="Y790" s="369"/>
      <c r="Z790" s="369"/>
      <c r="AA790" s="369"/>
      <c r="AB790" s="369"/>
      <c r="AC790" s="369"/>
      <c r="AD790" s="369"/>
      <c r="AF790" s="505"/>
    </row>
    <row r="791" spans="1:32" s="58" customFormat="1">
      <c r="A791" s="51"/>
      <c r="B791" s="51"/>
      <c r="C791" s="51"/>
      <c r="D791" s="51"/>
      <c r="E791" s="354"/>
      <c r="F791" s="65"/>
      <c r="G791" s="65"/>
      <c r="H791" s="368"/>
      <c r="I791" s="368"/>
      <c r="J791" s="368"/>
      <c r="K791" s="368"/>
      <c r="L791" s="369"/>
      <c r="M791" s="369"/>
      <c r="N791" s="369"/>
      <c r="O791" s="369"/>
      <c r="P791" s="369"/>
      <c r="Q791" s="369"/>
      <c r="R791" s="369"/>
      <c r="S791" s="369"/>
      <c r="T791" s="369"/>
      <c r="U791" s="369"/>
      <c r="V791" s="369"/>
      <c r="W791" s="369"/>
      <c r="X791" s="369"/>
      <c r="Y791" s="369"/>
      <c r="Z791" s="369"/>
      <c r="AA791" s="369"/>
      <c r="AB791" s="369"/>
      <c r="AC791" s="369"/>
      <c r="AD791" s="369"/>
      <c r="AF791" s="505"/>
    </row>
    <row r="792" spans="1:32" s="58" customFormat="1">
      <c r="A792" s="51"/>
      <c r="B792" s="51"/>
      <c r="C792" s="51"/>
      <c r="D792" s="51"/>
      <c r="E792" s="354"/>
      <c r="F792" s="65"/>
      <c r="G792" s="65"/>
      <c r="H792" s="368"/>
      <c r="I792" s="368"/>
      <c r="J792" s="368"/>
      <c r="K792" s="368"/>
      <c r="L792" s="369"/>
      <c r="M792" s="369"/>
      <c r="N792" s="369"/>
      <c r="O792" s="369"/>
      <c r="P792" s="369"/>
      <c r="Q792" s="369"/>
      <c r="R792" s="369"/>
      <c r="S792" s="369"/>
      <c r="T792" s="369"/>
      <c r="U792" s="369"/>
      <c r="V792" s="369"/>
      <c r="W792" s="369"/>
      <c r="X792" s="369"/>
      <c r="Y792" s="369"/>
      <c r="Z792" s="369"/>
      <c r="AA792" s="369"/>
      <c r="AB792" s="369"/>
      <c r="AC792" s="369"/>
      <c r="AD792" s="369"/>
      <c r="AF792" s="505"/>
    </row>
    <row r="793" spans="1:32" s="58" customFormat="1">
      <c r="A793" s="51"/>
      <c r="B793" s="51"/>
      <c r="C793" s="51"/>
      <c r="D793" s="51"/>
      <c r="E793" s="354"/>
      <c r="F793" s="65"/>
      <c r="G793" s="65"/>
      <c r="H793" s="368"/>
      <c r="I793" s="368"/>
      <c r="J793" s="368"/>
      <c r="K793" s="368"/>
      <c r="L793" s="369"/>
      <c r="M793" s="369"/>
      <c r="N793" s="369"/>
      <c r="O793" s="369"/>
      <c r="P793" s="369"/>
      <c r="Q793" s="369"/>
      <c r="R793" s="369"/>
      <c r="S793" s="369"/>
      <c r="T793" s="369"/>
      <c r="U793" s="369"/>
      <c r="V793" s="369"/>
      <c r="W793" s="369"/>
      <c r="X793" s="369"/>
      <c r="Y793" s="369"/>
      <c r="Z793" s="369"/>
      <c r="AA793" s="369"/>
      <c r="AB793" s="369"/>
      <c r="AC793" s="369"/>
      <c r="AD793" s="369"/>
      <c r="AF793" s="505"/>
    </row>
    <row r="794" spans="1:32" s="58" customFormat="1">
      <c r="A794" s="51"/>
      <c r="B794" s="51"/>
      <c r="C794" s="51"/>
      <c r="D794" s="51"/>
      <c r="E794" s="354"/>
      <c r="F794" s="65"/>
      <c r="G794" s="65"/>
      <c r="H794" s="368"/>
      <c r="I794" s="368"/>
      <c r="J794" s="368"/>
      <c r="K794" s="368"/>
      <c r="L794" s="369"/>
      <c r="M794" s="369"/>
      <c r="N794" s="369"/>
      <c r="O794" s="369"/>
      <c r="P794" s="369"/>
      <c r="Q794" s="369"/>
      <c r="R794" s="369"/>
      <c r="S794" s="369"/>
      <c r="T794" s="369"/>
      <c r="U794" s="369"/>
      <c r="V794" s="369"/>
      <c r="W794" s="369"/>
      <c r="X794" s="369"/>
      <c r="Y794" s="369"/>
      <c r="Z794" s="369"/>
      <c r="AA794" s="369"/>
      <c r="AB794" s="369"/>
      <c r="AC794" s="369"/>
      <c r="AD794" s="369"/>
      <c r="AF794" s="505"/>
    </row>
    <row r="795" spans="1:32" s="58" customFormat="1">
      <c r="A795" s="51"/>
      <c r="B795" s="51"/>
      <c r="C795" s="51"/>
      <c r="D795" s="51"/>
      <c r="E795" s="354"/>
      <c r="F795" s="65"/>
      <c r="G795" s="65"/>
      <c r="H795" s="368"/>
      <c r="I795" s="368"/>
      <c r="J795" s="368"/>
      <c r="K795" s="368"/>
      <c r="L795" s="369"/>
      <c r="M795" s="369"/>
      <c r="N795" s="369"/>
      <c r="O795" s="369"/>
      <c r="P795" s="369"/>
      <c r="Q795" s="369"/>
      <c r="R795" s="369"/>
      <c r="S795" s="369"/>
      <c r="T795" s="369"/>
      <c r="U795" s="369"/>
      <c r="V795" s="369"/>
      <c r="W795" s="369"/>
      <c r="X795" s="369"/>
      <c r="Y795" s="369"/>
      <c r="Z795" s="369"/>
      <c r="AA795" s="369"/>
      <c r="AB795" s="369"/>
      <c r="AC795" s="369"/>
      <c r="AD795" s="369"/>
      <c r="AF795" s="505"/>
    </row>
    <row r="796" spans="1:32" s="58" customFormat="1">
      <c r="A796" s="51"/>
      <c r="B796" s="51"/>
      <c r="C796" s="51"/>
      <c r="D796" s="51"/>
      <c r="E796" s="354"/>
      <c r="F796" s="65"/>
      <c r="G796" s="65"/>
      <c r="H796" s="368"/>
      <c r="I796" s="368"/>
      <c r="J796" s="368"/>
      <c r="K796" s="368"/>
      <c r="L796" s="369"/>
      <c r="M796" s="369"/>
      <c r="N796" s="369"/>
      <c r="O796" s="369"/>
      <c r="P796" s="369"/>
      <c r="Q796" s="369"/>
      <c r="R796" s="369"/>
      <c r="S796" s="369"/>
      <c r="T796" s="369"/>
      <c r="U796" s="369"/>
      <c r="V796" s="369"/>
      <c r="W796" s="369"/>
      <c r="X796" s="369"/>
      <c r="Y796" s="369"/>
      <c r="Z796" s="369"/>
      <c r="AA796" s="369"/>
      <c r="AB796" s="369"/>
      <c r="AC796" s="369"/>
      <c r="AD796" s="369"/>
      <c r="AF796" s="505"/>
    </row>
    <row r="797" spans="1:32" s="58" customFormat="1">
      <c r="A797" s="51"/>
      <c r="B797" s="51"/>
      <c r="C797" s="51"/>
      <c r="D797" s="51"/>
      <c r="E797" s="354"/>
      <c r="F797" s="65"/>
      <c r="G797" s="65"/>
      <c r="H797" s="368"/>
      <c r="I797" s="368"/>
      <c r="J797" s="368"/>
      <c r="K797" s="368"/>
      <c r="L797" s="369"/>
      <c r="M797" s="369"/>
      <c r="N797" s="369"/>
      <c r="O797" s="369"/>
      <c r="P797" s="369"/>
      <c r="Q797" s="369"/>
      <c r="R797" s="369"/>
      <c r="S797" s="369"/>
      <c r="T797" s="369"/>
      <c r="U797" s="369"/>
      <c r="V797" s="369"/>
      <c r="W797" s="369"/>
      <c r="X797" s="369"/>
      <c r="Y797" s="369"/>
      <c r="Z797" s="369"/>
      <c r="AA797" s="369"/>
      <c r="AB797" s="369"/>
      <c r="AC797" s="369"/>
      <c r="AD797" s="369"/>
      <c r="AF797" s="505"/>
    </row>
    <row r="798" spans="1:32" s="58" customFormat="1">
      <c r="A798" s="51"/>
      <c r="B798" s="51"/>
      <c r="C798" s="51"/>
      <c r="D798" s="51"/>
      <c r="E798" s="354"/>
      <c r="F798" s="65"/>
      <c r="G798" s="65"/>
      <c r="H798" s="368"/>
      <c r="I798" s="368"/>
      <c r="J798" s="368"/>
      <c r="K798" s="368"/>
      <c r="L798" s="369"/>
      <c r="M798" s="369"/>
      <c r="N798" s="369"/>
      <c r="O798" s="369"/>
      <c r="P798" s="369"/>
      <c r="Q798" s="369"/>
      <c r="R798" s="369"/>
      <c r="S798" s="369"/>
      <c r="T798" s="369"/>
      <c r="U798" s="369"/>
      <c r="V798" s="369"/>
      <c r="W798" s="369"/>
      <c r="X798" s="369"/>
      <c r="Y798" s="369"/>
      <c r="Z798" s="369"/>
      <c r="AA798" s="369"/>
      <c r="AB798" s="369"/>
      <c r="AC798" s="369"/>
      <c r="AD798" s="369"/>
      <c r="AF798" s="505"/>
    </row>
    <row r="799" spans="1:32" s="58" customFormat="1">
      <c r="A799" s="51"/>
      <c r="B799" s="51"/>
      <c r="C799" s="51"/>
      <c r="D799" s="51"/>
      <c r="E799" s="354"/>
      <c r="F799" s="65"/>
      <c r="G799" s="65"/>
      <c r="H799" s="368"/>
      <c r="I799" s="368"/>
      <c r="J799" s="368"/>
      <c r="K799" s="368"/>
      <c r="L799" s="369"/>
      <c r="M799" s="369"/>
      <c r="N799" s="369"/>
      <c r="O799" s="369"/>
      <c r="P799" s="369"/>
      <c r="Q799" s="369"/>
      <c r="R799" s="369"/>
      <c r="S799" s="369"/>
      <c r="T799" s="369"/>
      <c r="U799" s="369"/>
      <c r="V799" s="369"/>
      <c r="W799" s="369"/>
      <c r="X799" s="369"/>
      <c r="Y799" s="369"/>
      <c r="Z799" s="369"/>
      <c r="AA799" s="369"/>
      <c r="AB799" s="369"/>
      <c r="AC799" s="369"/>
      <c r="AD799" s="369"/>
      <c r="AF799" s="505"/>
    </row>
    <row r="800" spans="1:32" s="58" customFormat="1">
      <c r="A800" s="51"/>
      <c r="B800" s="51"/>
      <c r="C800" s="51"/>
      <c r="D800" s="51"/>
      <c r="E800" s="354"/>
      <c r="F800" s="65"/>
      <c r="G800" s="65"/>
      <c r="H800" s="368"/>
      <c r="I800" s="368"/>
      <c r="J800" s="368"/>
      <c r="K800" s="368"/>
      <c r="L800" s="369"/>
      <c r="M800" s="369"/>
      <c r="N800" s="369"/>
      <c r="O800" s="369"/>
      <c r="P800" s="369"/>
      <c r="Q800" s="369"/>
      <c r="R800" s="369"/>
      <c r="S800" s="369"/>
      <c r="T800" s="369"/>
      <c r="U800" s="369"/>
      <c r="V800" s="369"/>
      <c r="W800" s="369"/>
      <c r="X800" s="369"/>
      <c r="Y800" s="369"/>
      <c r="Z800" s="369"/>
      <c r="AA800" s="369"/>
      <c r="AB800" s="369"/>
      <c r="AC800" s="369"/>
      <c r="AD800" s="369"/>
      <c r="AF800" s="505"/>
    </row>
    <row r="801" spans="1:32" s="58" customFormat="1">
      <c r="A801" s="51"/>
      <c r="B801" s="51"/>
      <c r="C801" s="51"/>
      <c r="D801" s="51"/>
      <c r="E801" s="354"/>
      <c r="F801" s="65"/>
      <c r="G801" s="65"/>
      <c r="H801" s="368"/>
      <c r="I801" s="368"/>
      <c r="J801" s="368"/>
      <c r="K801" s="368"/>
      <c r="L801" s="369"/>
      <c r="M801" s="369"/>
      <c r="N801" s="369"/>
      <c r="O801" s="369"/>
      <c r="P801" s="369"/>
      <c r="Q801" s="369"/>
      <c r="R801" s="369"/>
      <c r="S801" s="369"/>
      <c r="T801" s="369"/>
      <c r="U801" s="369"/>
      <c r="V801" s="369"/>
      <c r="W801" s="369"/>
      <c r="X801" s="369"/>
      <c r="Y801" s="369"/>
      <c r="Z801" s="369"/>
      <c r="AA801" s="369"/>
      <c r="AB801" s="369"/>
      <c r="AC801" s="369"/>
      <c r="AD801" s="369"/>
      <c r="AF801" s="505"/>
    </row>
    <row r="802" spans="1:32" s="58" customFormat="1">
      <c r="A802" s="51"/>
      <c r="B802" s="51"/>
      <c r="C802" s="51"/>
      <c r="D802" s="51"/>
      <c r="E802" s="354"/>
      <c r="F802" s="65"/>
      <c r="G802" s="65"/>
      <c r="H802" s="368"/>
      <c r="I802" s="368"/>
      <c r="J802" s="368"/>
      <c r="K802" s="368"/>
      <c r="L802" s="369"/>
      <c r="M802" s="369"/>
      <c r="N802" s="369"/>
      <c r="O802" s="369"/>
      <c r="P802" s="369"/>
      <c r="Q802" s="369"/>
      <c r="R802" s="369"/>
      <c r="S802" s="369"/>
      <c r="T802" s="369"/>
      <c r="U802" s="369"/>
      <c r="V802" s="369"/>
      <c r="W802" s="369"/>
      <c r="X802" s="369"/>
      <c r="Y802" s="369"/>
      <c r="Z802" s="369"/>
      <c r="AA802" s="369"/>
      <c r="AB802" s="369"/>
      <c r="AC802" s="369"/>
      <c r="AD802" s="369"/>
      <c r="AF802" s="505"/>
    </row>
    <row r="803" spans="1:32" s="58" customFormat="1">
      <c r="A803" s="51"/>
      <c r="B803" s="51"/>
      <c r="C803" s="51"/>
      <c r="D803" s="51"/>
      <c r="E803" s="354"/>
      <c r="F803" s="65"/>
      <c r="G803" s="65"/>
      <c r="H803" s="368"/>
      <c r="I803" s="368"/>
      <c r="J803" s="368"/>
      <c r="K803" s="368"/>
      <c r="L803" s="369"/>
      <c r="M803" s="369"/>
      <c r="N803" s="369"/>
      <c r="O803" s="369"/>
      <c r="P803" s="369"/>
      <c r="Q803" s="369"/>
      <c r="R803" s="369"/>
      <c r="S803" s="369"/>
      <c r="T803" s="369"/>
      <c r="U803" s="369"/>
      <c r="V803" s="369"/>
      <c r="W803" s="369"/>
      <c r="X803" s="369"/>
      <c r="Y803" s="369"/>
      <c r="Z803" s="369"/>
      <c r="AA803" s="369"/>
      <c r="AB803" s="369"/>
      <c r="AC803" s="369"/>
      <c r="AD803" s="369"/>
      <c r="AF803" s="505"/>
    </row>
    <row r="804" spans="1:32" s="58" customFormat="1">
      <c r="A804" s="51"/>
      <c r="B804" s="51"/>
      <c r="C804" s="51"/>
      <c r="D804" s="51"/>
      <c r="E804" s="354"/>
      <c r="F804" s="65"/>
      <c r="G804" s="65"/>
      <c r="H804" s="368"/>
      <c r="I804" s="368"/>
      <c r="J804" s="368"/>
      <c r="K804" s="368"/>
      <c r="L804" s="369"/>
      <c r="M804" s="369"/>
      <c r="N804" s="369"/>
      <c r="O804" s="369"/>
      <c r="P804" s="369"/>
      <c r="Q804" s="369"/>
      <c r="R804" s="369"/>
      <c r="S804" s="369"/>
      <c r="T804" s="369"/>
      <c r="U804" s="369"/>
      <c r="V804" s="369"/>
      <c r="W804" s="369"/>
      <c r="X804" s="369"/>
      <c r="Y804" s="369"/>
      <c r="Z804" s="369"/>
      <c r="AA804" s="369"/>
      <c r="AB804" s="369"/>
      <c r="AC804" s="369"/>
      <c r="AD804" s="369"/>
      <c r="AF804" s="505"/>
    </row>
    <row r="805" spans="1:32" s="58" customFormat="1">
      <c r="A805" s="51"/>
      <c r="B805" s="51"/>
      <c r="C805" s="51"/>
      <c r="D805" s="51"/>
      <c r="E805" s="354"/>
      <c r="F805" s="65"/>
      <c r="G805" s="65"/>
      <c r="H805" s="368"/>
      <c r="I805" s="368"/>
      <c r="J805" s="368"/>
      <c r="K805" s="368"/>
      <c r="L805" s="369"/>
      <c r="M805" s="369"/>
      <c r="N805" s="369"/>
      <c r="O805" s="369"/>
      <c r="P805" s="369"/>
      <c r="Q805" s="369"/>
      <c r="R805" s="369"/>
      <c r="S805" s="369"/>
      <c r="T805" s="369"/>
      <c r="U805" s="369"/>
      <c r="V805" s="369"/>
      <c r="W805" s="369"/>
      <c r="X805" s="369"/>
      <c r="Y805" s="369"/>
      <c r="Z805" s="369"/>
      <c r="AA805" s="369"/>
      <c r="AB805" s="369"/>
      <c r="AC805" s="369"/>
      <c r="AD805" s="369"/>
      <c r="AF805" s="505"/>
    </row>
    <row r="806" spans="1:32" s="58" customFormat="1">
      <c r="A806" s="51"/>
      <c r="B806" s="51"/>
      <c r="C806" s="51"/>
      <c r="D806" s="51"/>
      <c r="E806" s="354"/>
      <c r="F806" s="65"/>
      <c r="G806" s="65"/>
      <c r="H806" s="368"/>
      <c r="I806" s="368"/>
      <c r="J806" s="368"/>
      <c r="K806" s="368"/>
      <c r="L806" s="369"/>
      <c r="M806" s="369"/>
      <c r="N806" s="369"/>
      <c r="O806" s="369"/>
      <c r="P806" s="369"/>
      <c r="Q806" s="369"/>
      <c r="R806" s="369"/>
      <c r="S806" s="369"/>
      <c r="T806" s="369"/>
      <c r="U806" s="369"/>
      <c r="V806" s="369"/>
      <c r="W806" s="369"/>
      <c r="X806" s="369"/>
      <c r="Y806" s="369"/>
      <c r="Z806" s="369"/>
      <c r="AA806" s="369"/>
      <c r="AB806" s="369"/>
      <c r="AC806" s="369"/>
      <c r="AD806" s="369"/>
      <c r="AF806" s="505"/>
    </row>
    <row r="807" spans="1:32" s="58" customFormat="1">
      <c r="A807" s="51"/>
      <c r="B807" s="51"/>
      <c r="C807" s="51"/>
      <c r="D807" s="51"/>
      <c r="E807" s="354"/>
      <c r="F807" s="65"/>
      <c r="G807" s="65"/>
      <c r="H807" s="368"/>
      <c r="I807" s="368"/>
      <c r="J807" s="368"/>
      <c r="K807" s="368"/>
      <c r="L807" s="369"/>
      <c r="M807" s="369"/>
      <c r="N807" s="369"/>
      <c r="O807" s="369"/>
      <c r="P807" s="369"/>
      <c r="Q807" s="369"/>
      <c r="R807" s="369"/>
      <c r="S807" s="369"/>
      <c r="T807" s="369"/>
      <c r="U807" s="369"/>
      <c r="V807" s="369"/>
      <c r="W807" s="369"/>
      <c r="X807" s="369"/>
      <c r="Y807" s="369"/>
      <c r="Z807" s="369"/>
      <c r="AA807" s="369"/>
      <c r="AB807" s="369"/>
      <c r="AC807" s="369"/>
      <c r="AD807" s="369"/>
      <c r="AF807" s="505"/>
    </row>
    <row r="808" spans="1:32" s="58" customFormat="1">
      <c r="A808" s="51"/>
      <c r="B808" s="51"/>
      <c r="C808" s="51"/>
      <c r="D808" s="51"/>
      <c r="E808" s="354"/>
      <c r="F808" s="65"/>
      <c r="G808" s="65"/>
      <c r="H808" s="368"/>
      <c r="I808" s="368"/>
      <c r="J808" s="368"/>
      <c r="K808" s="368"/>
      <c r="L808" s="369"/>
      <c r="M808" s="369"/>
      <c r="N808" s="369"/>
      <c r="O808" s="369"/>
      <c r="P808" s="369"/>
      <c r="Q808" s="369"/>
      <c r="R808" s="369"/>
      <c r="S808" s="369"/>
      <c r="T808" s="369"/>
      <c r="U808" s="369"/>
      <c r="V808" s="369"/>
      <c r="W808" s="369"/>
      <c r="X808" s="369"/>
      <c r="Y808" s="369"/>
      <c r="Z808" s="369"/>
      <c r="AA808" s="369"/>
      <c r="AB808" s="369"/>
      <c r="AC808" s="369"/>
      <c r="AD808" s="369"/>
      <c r="AF808" s="505"/>
    </row>
    <row r="809" spans="1:32" s="58" customFormat="1">
      <c r="A809" s="51"/>
      <c r="B809" s="51"/>
      <c r="C809" s="51"/>
      <c r="D809" s="51"/>
      <c r="E809" s="354"/>
      <c r="F809" s="65"/>
      <c r="G809" s="65"/>
      <c r="H809" s="368"/>
      <c r="I809" s="368"/>
      <c r="J809" s="368"/>
      <c r="K809" s="368"/>
      <c r="L809" s="369"/>
      <c r="M809" s="369"/>
      <c r="N809" s="369"/>
      <c r="O809" s="369"/>
      <c r="P809" s="369"/>
      <c r="Q809" s="369"/>
      <c r="R809" s="369"/>
      <c r="S809" s="369"/>
      <c r="T809" s="369"/>
      <c r="U809" s="369"/>
      <c r="V809" s="369"/>
      <c r="W809" s="369"/>
      <c r="X809" s="369"/>
      <c r="Y809" s="369"/>
      <c r="Z809" s="369"/>
      <c r="AA809" s="369"/>
      <c r="AB809" s="369"/>
      <c r="AC809" s="369"/>
      <c r="AD809" s="369"/>
      <c r="AF809" s="505"/>
    </row>
    <row r="810" spans="1:32" s="58" customFormat="1">
      <c r="A810" s="51"/>
      <c r="B810" s="51"/>
      <c r="C810" s="51"/>
      <c r="D810" s="51"/>
      <c r="E810" s="354"/>
      <c r="F810" s="65"/>
      <c r="G810" s="65"/>
      <c r="H810" s="368"/>
      <c r="I810" s="368"/>
      <c r="J810" s="368"/>
      <c r="K810" s="368"/>
      <c r="L810" s="369"/>
      <c r="M810" s="369"/>
      <c r="N810" s="369"/>
      <c r="O810" s="369"/>
      <c r="P810" s="369"/>
      <c r="Q810" s="369"/>
      <c r="R810" s="369"/>
      <c r="S810" s="369"/>
      <c r="T810" s="369"/>
      <c r="U810" s="369"/>
      <c r="V810" s="369"/>
      <c r="W810" s="369"/>
      <c r="X810" s="369"/>
      <c r="Y810" s="369"/>
      <c r="Z810" s="369"/>
      <c r="AA810" s="369"/>
      <c r="AB810" s="369"/>
      <c r="AC810" s="369"/>
      <c r="AD810" s="369"/>
      <c r="AF810" s="505"/>
    </row>
    <row r="811" spans="1:32" s="58" customFormat="1">
      <c r="A811" s="51"/>
      <c r="B811" s="51"/>
      <c r="C811" s="51"/>
      <c r="D811" s="51"/>
      <c r="E811" s="354"/>
      <c r="F811" s="65"/>
      <c r="G811" s="65"/>
      <c r="H811" s="368"/>
      <c r="I811" s="368"/>
      <c r="J811" s="368"/>
      <c r="K811" s="368"/>
      <c r="L811" s="369"/>
      <c r="M811" s="369"/>
      <c r="N811" s="369"/>
      <c r="O811" s="369"/>
      <c r="P811" s="369"/>
      <c r="Q811" s="369"/>
      <c r="R811" s="369"/>
      <c r="S811" s="369"/>
      <c r="T811" s="369"/>
      <c r="U811" s="369"/>
      <c r="V811" s="369"/>
      <c r="W811" s="369"/>
      <c r="X811" s="369"/>
      <c r="Y811" s="369"/>
      <c r="Z811" s="369"/>
      <c r="AA811" s="369"/>
      <c r="AB811" s="369"/>
      <c r="AC811" s="369"/>
      <c r="AD811" s="369"/>
      <c r="AF811" s="505"/>
    </row>
    <row r="812" spans="1:32" s="58" customFormat="1">
      <c r="A812" s="51"/>
      <c r="B812" s="51"/>
      <c r="C812" s="51"/>
      <c r="D812" s="51"/>
      <c r="E812" s="354"/>
      <c r="F812" s="65"/>
      <c r="G812" s="65"/>
      <c r="H812" s="368"/>
      <c r="I812" s="368"/>
      <c r="J812" s="368"/>
      <c r="K812" s="368"/>
      <c r="L812" s="369"/>
      <c r="M812" s="369"/>
      <c r="N812" s="369"/>
      <c r="O812" s="369"/>
      <c r="P812" s="369"/>
      <c r="Q812" s="369"/>
      <c r="R812" s="369"/>
      <c r="S812" s="369"/>
      <c r="T812" s="369"/>
      <c r="U812" s="369"/>
      <c r="V812" s="369"/>
      <c r="W812" s="369"/>
      <c r="X812" s="369"/>
      <c r="Y812" s="369"/>
      <c r="Z812" s="369"/>
      <c r="AA812" s="369"/>
      <c r="AB812" s="369"/>
      <c r="AC812" s="369"/>
      <c r="AD812" s="369"/>
      <c r="AF812" s="505"/>
    </row>
    <row r="813" spans="1:32" s="58" customFormat="1">
      <c r="A813" s="51"/>
      <c r="B813" s="51"/>
      <c r="C813" s="51"/>
      <c r="D813" s="51"/>
      <c r="E813" s="354"/>
      <c r="F813" s="65"/>
      <c r="G813" s="65"/>
      <c r="H813" s="368"/>
      <c r="I813" s="368"/>
      <c r="J813" s="368"/>
      <c r="K813" s="368"/>
      <c r="L813" s="369"/>
      <c r="M813" s="369"/>
      <c r="N813" s="369"/>
      <c r="O813" s="369"/>
      <c r="P813" s="369"/>
      <c r="Q813" s="369"/>
      <c r="R813" s="369"/>
      <c r="S813" s="369"/>
      <c r="T813" s="369"/>
      <c r="U813" s="369"/>
      <c r="V813" s="369"/>
      <c r="W813" s="369"/>
      <c r="X813" s="369"/>
      <c r="Y813" s="369"/>
      <c r="Z813" s="369"/>
      <c r="AA813" s="369"/>
      <c r="AB813" s="369"/>
      <c r="AC813" s="369"/>
      <c r="AD813" s="369"/>
      <c r="AF813" s="505"/>
    </row>
    <row r="814" spans="1:32" s="58" customFormat="1">
      <c r="A814" s="51"/>
      <c r="B814" s="51"/>
      <c r="C814" s="51"/>
      <c r="D814" s="51"/>
      <c r="E814" s="354"/>
      <c r="F814" s="65"/>
      <c r="G814" s="65"/>
      <c r="H814" s="368"/>
      <c r="I814" s="368"/>
      <c r="J814" s="368"/>
      <c r="K814" s="368"/>
      <c r="L814" s="369"/>
      <c r="M814" s="369"/>
      <c r="N814" s="369"/>
      <c r="O814" s="369"/>
      <c r="P814" s="369"/>
      <c r="Q814" s="369"/>
      <c r="R814" s="369"/>
      <c r="S814" s="369"/>
      <c r="T814" s="369"/>
      <c r="U814" s="369"/>
      <c r="V814" s="369"/>
      <c r="W814" s="369"/>
      <c r="X814" s="369"/>
      <c r="Y814" s="369"/>
      <c r="Z814" s="369"/>
      <c r="AA814" s="369"/>
      <c r="AB814" s="369"/>
      <c r="AC814" s="369"/>
      <c r="AD814" s="369"/>
      <c r="AF814" s="505"/>
    </row>
    <row r="815" spans="1:32" s="58" customFormat="1">
      <c r="A815" s="51"/>
      <c r="B815" s="51"/>
      <c r="C815" s="51"/>
      <c r="D815" s="51"/>
      <c r="E815" s="354"/>
      <c r="F815" s="65"/>
      <c r="G815" s="65"/>
      <c r="H815" s="368"/>
      <c r="I815" s="368"/>
      <c r="J815" s="368"/>
      <c r="K815" s="368"/>
      <c r="L815" s="369"/>
      <c r="M815" s="369"/>
      <c r="N815" s="369"/>
      <c r="O815" s="369"/>
      <c r="P815" s="369"/>
      <c r="Q815" s="369"/>
      <c r="R815" s="369"/>
      <c r="S815" s="369"/>
      <c r="T815" s="369"/>
      <c r="U815" s="369"/>
      <c r="V815" s="369"/>
      <c r="W815" s="369"/>
      <c r="X815" s="369"/>
      <c r="Y815" s="369"/>
      <c r="Z815" s="369"/>
      <c r="AA815" s="369"/>
      <c r="AB815" s="369"/>
      <c r="AC815" s="369"/>
      <c r="AD815" s="369"/>
      <c r="AF815" s="505"/>
    </row>
    <row r="816" spans="1:32" s="58" customFormat="1">
      <c r="A816" s="51"/>
      <c r="B816" s="51"/>
      <c r="C816" s="51"/>
      <c r="D816" s="51"/>
      <c r="E816" s="354"/>
      <c r="F816" s="65"/>
      <c r="G816" s="65"/>
      <c r="H816" s="368"/>
      <c r="I816" s="368"/>
      <c r="J816" s="368"/>
      <c r="K816" s="368"/>
      <c r="L816" s="369"/>
      <c r="M816" s="369"/>
      <c r="N816" s="369"/>
      <c r="O816" s="369"/>
      <c r="P816" s="369"/>
      <c r="Q816" s="369"/>
      <c r="R816" s="369"/>
      <c r="S816" s="369"/>
      <c r="T816" s="369"/>
      <c r="U816" s="369"/>
      <c r="V816" s="369"/>
      <c r="W816" s="369"/>
      <c r="X816" s="369"/>
      <c r="Y816" s="369"/>
      <c r="Z816" s="369"/>
      <c r="AA816" s="369"/>
      <c r="AB816" s="369"/>
      <c r="AC816" s="369"/>
      <c r="AD816" s="369"/>
      <c r="AF816" s="505"/>
    </row>
    <row r="817" spans="1:32" s="58" customFormat="1">
      <c r="A817" s="51"/>
      <c r="B817" s="51"/>
      <c r="C817" s="51"/>
      <c r="D817" s="51"/>
      <c r="E817" s="354"/>
      <c r="F817" s="65"/>
      <c r="G817" s="65"/>
      <c r="H817" s="368"/>
      <c r="I817" s="368"/>
      <c r="J817" s="368"/>
      <c r="K817" s="368"/>
      <c r="L817" s="369"/>
      <c r="M817" s="369"/>
      <c r="N817" s="369"/>
      <c r="O817" s="369"/>
      <c r="P817" s="369"/>
      <c r="Q817" s="369"/>
      <c r="R817" s="369"/>
      <c r="S817" s="369"/>
      <c r="T817" s="369"/>
      <c r="U817" s="369"/>
      <c r="V817" s="369"/>
      <c r="W817" s="369"/>
      <c r="X817" s="369"/>
      <c r="Y817" s="369"/>
      <c r="Z817" s="369"/>
      <c r="AA817" s="369"/>
      <c r="AB817" s="369"/>
      <c r="AC817" s="369"/>
      <c r="AD817" s="369"/>
      <c r="AF817" s="505"/>
    </row>
    <row r="818" spans="1:32" s="58" customFormat="1">
      <c r="A818" s="51"/>
      <c r="B818" s="51"/>
      <c r="C818" s="51"/>
      <c r="D818" s="51"/>
      <c r="E818" s="354"/>
      <c r="F818" s="65"/>
      <c r="G818" s="65"/>
      <c r="H818" s="368"/>
      <c r="I818" s="368"/>
      <c r="J818" s="368"/>
      <c r="K818" s="368"/>
      <c r="L818" s="369"/>
      <c r="M818" s="369"/>
      <c r="N818" s="369"/>
      <c r="O818" s="369"/>
      <c r="P818" s="369"/>
      <c r="Q818" s="369"/>
      <c r="R818" s="369"/>
      <c r="S818" s="369"/>
      <c r="T818" s="369"/>
      <c r="U818" s="369"/>
      <c r="V818" s="369"/>
      <c r="W818" s="369"/>
      <c r="X818" s="369"/>
      <c r="Y818" s="369"/>
      <c r="Z818" s="369"/>
      <c r="AA818" s="369"/>
      <c r="AB818" s="369"/>
      <c r="AC818" s="369"/>
      <c r="AD818" s="369"/>
      <c r="AF818" s="505"/>
    </row>
    <row r="819" spans="1:32" s="58" customFormat="1">
      <c r="A819" s="51"/>
      <c r="B819" s="51"/>
      <c r="C819" s="51"/>
      <c r="D819" s="51"/>
      <c r="E819" s="354"/>
      <c r="F819" s="65"/>
      <c r="G819" s="65"/>
      <c r="H819" s="368"/>
      <c r="I819" s="368"/>
      <c r="J819" s="368"/>
      <c r="K819" s="368"/>
      <c r="L819" s="369"/>
      <c r="M819" s="369"/>
      <c r="N819" s="369"/>
      <c r="O819" s="369"/>
      <c r="P819" s="369"/>
      <c r="Q819" s="369"/>
      <c r="R819" s="369"/>
      <c r="S819" s="369"/>
      <c r="T819" s="369"/>
      <c r="U819" s="369"/>
      <c r="V819" s="369"/>
      <c r="W819" s="369"/>
      <c r="X819" s="369"/>
      <c r="Y819" s="369"/>
      <c r="Z819" s="369"/>
      <c r="AA819" s="369"/>
      <c r="AB819" s="369"/>
      <c r="AC819" s="369"/>
      <c r="AD819" s="369"/>
      <c r="AF819" s="505"/>
    </row>
    <row r="820" spans="1:32" s="58" customFormat="1">
      <c r="A820" s="51"/>
      <c r="B820" s="51"/>
      <c r="C820" s="51"/>
      <c r="D820" s="51"/>
      <c r="E820" s="354"/>
      <c r="F820" s="65"/>
      <c r="G820" s="65"/>
      <c r="H820" s="368"/>
      <c r="I820" s="368"/>
      <c r="J820" s="368"/>
      <c r="K820" s="368"/>
      <c r="L820" s="369"/>
      <c r="M820" s="369"/>
      <c r="N820" s="369"/>
      <c r="O820" s="369"/>
      <c r="P820" s="369"/>
      <c r="Q820" s="369"/>
      <c r="R820" s="369"/>
      <c r="S820" s="369"/>
      <c r="T820" s="369"/>
      <c r="U820" s="369"/>
      <c r="V820" s="369"/>
      <c r="W820" s="369"/>
      <c r="X820" s="369"/>
      <c r="Y820" s="369"/>
      <c r="Z820" s="369"/>
      <c r="AA820" s="369"/>
      <c r="AB820" s="369"/>
      <c r="AC820" s="369"/>
      <c r="AD820" s="369"/>
      <c r="AF820" s="505"/>
    </row>
    <row r="821" spans="1:32" s="58" customFormat="1">
      <c r="A821" s="51"/>
      <c r="B821" s="51"/>
      <c r="C821" s="51"/>
      <c r="D821" s="51"/>
      <c r="E821" s="354"/>
      <c r="F821" s="65"/>
      <c r="G821" s="65"/>
      <c r="H821" s="368"/>
      <c r="I821" s="368"/>
      <c r="J821" s="368"/>
      <c r="K821" s="368"/>
      <c r="L821" s="369"/>
      <c r="M821" s="369"/>
      <c r="N821" s="369"/>
      <c r="O821" s="369"/>
      <c r="P821" s="369"/>
      <c r="Q821" s="369"/>
      <c r="R821" s="369"/>
      <c r="S821" s="369"/>
      <c r="T821" s="369"/>
      <c r="U821" s="369"/>
      <c r="V821" s="369"/>
      <c r="W821" s="369"/>
      <c r="X821" s="369"/>
      <c r="Y821" s="369"/>
      <c r="Z821" s="369"/>
      <c r="AA821" s="369"/>
      <c r="AB821" s="369"/>
      <c r="AC821" s="369"/>
      <c r="AD821" s="369"/>
      <c r="AF821" s="505"/>
    </row>
    <row r="822" spans="1:32" s="58" customFormat="1">
      <c r="A822" s="51"/>
      <c r="B822" s="51"/>
      <c r="C822" s="51"/>
      <c r="D822" s="51"/>
      <c r="E822" s="354"/>
      <c r="F822" s="65"/>
      <c r="G822" s="65"/>
      <c r="H822" s="368"/>
      <c r="I822" s="368"/>
      <c r="J822" s="368"/>
      <c r="K822" s="368"/>
      <c r="L822" s="369"/>
      <c r="M822" s="369"/>
      <c r="N822" s="369"/>
      <c r="O822" s="369"/>
      <c r="P822" s="369"/>
      <c r="Q822" s="369"/>
      <c r="R822" s="369"/>
      <c r="S822" s="369"/>
      <c r="T822" s="369"/>
      <c r="U822" s="369"/>
      <c r="V822" s="369"/>
      <c r="W822" s="369"/>
      <c r="X822" s="369"/>
      <c r="Y822" s="369"/>
      <c r="Z822" s="369"/>
      <c r="AA822" s="369"/>
      <c r="AB822" s="369"/>
      <c r="AC822" s="369"/>
      <c r="AD822" s="369"/>
      <c r="AF822" s="505"/>
    </row>
    <row r="823" spans="1:32" s="58" customFormat="1">
      <c r="A823" s="51"/>
      <c r="B823" s="51"/>
      <c r="C823" s="51"/>
      <c r="D823" s="51"/>
      <c r="E823" s="354"/>
      <c r="F823" s="65"/>
      <c r="G823" s="65"/>
      <c r="H823" s="368"/>
      <c r="I823" s="368"/>
      <c r="J823" s="368"/>
      <c r="K823" s="368"/>
      <c r="L823" s="369"/>
      <c r="M823" s="369"/>
      <c r="N823" s="369"/>
      <c r="O823" s="369"/>
      <c r="P823" s="369"/>
      <c r="Q823" s="369"/>
      <c r="R823" s="369"/>
      <c r="S823" s="369"/>
      <c r="T823" s="369"/>
      <c r="U823" s="369"/>
      <c r="V823" s="369"/>
      <c r="W823" s="369"/>
      <c r="X823" s="369"/>
      <c r="Y823" s="369"/>
      <c r="Z823" s="369"/>
      <c r="AA823" s="369"/>
      <c r="AB823" s="369"/>
      <c r="AC823" s="369"/>
      <c r="AD823" s="369"/>
      <c r="AF823" s="505"/>
    </row>
    <row r="824" spans="1:32" s="58" customFormat="1">
      <c r="A824" s="51"/>
      <c r="B824" s="51"/>
      <c r="C824" s="51"/>
      <c r="D824" s="51"/>
      <c r="E824" s="354"/>
      <c r="F824" s="65"/>
      <c r="G824" s="65"/>
      <c r="H824" s="368"/>
      <c r="I824" s="368"/>
      <c r="J824" s="368"/>
      <c r="K824" s="368"/>
      <c r="L824" s="369"/>
      <c r="M824" s="369"/>
      <c r="N824" s="369"/>
      <c r="O824" s="369"/>
      <c r="P824" s="369"/>
      <c r="Q824" s="369"/>
      <c r="R824" s="369"/>
      <c r="S824" s="369"/>
      <c r="T824" s="369"/>
      <c r="U824" s="369"/>
      <c r="V824" s="369"/>
      <c r="W824" s="369"/>
      <c r="X824" s="369"/>
      <c r="Y824" s="369"/>
      <c r="Z824" s="369"/>
      <c r="AA824" s="369"/>
      <c r="AB824" s="369"/>
      <c r="AC824" s="369"/>
      <c r="AD824" s="369"/>
      <c r="AF824" s="505"/>
    </row>
    <row r="825" spans="1:32" s="58" customFormat="1">
      <c r="A825" s="51"/>
      <c r="B825" s="51"/>
      <c r="C825" s="51"/>
      <c r="D825" s="51"/>
      <c r="E825" s="354"/>
      <c r="F825" s="65"/>
      <c r="G825" s="65"/>
      <c r="H825" s="368"/>
      <c r="I825" s="368"/>
      <c r="J825" s="368"/>
      <c r="K825" s="368"/>
      <c r="L825" s="369"/>
      <c r="M825" s="369"/>
      <c r="N825" s="369"/>
      <c r="O825" s="369"/>
      <c r="P825" s="369"/>
      <c r="Q825" s="369"/>
      <c r="R825" s="369"/>
      <c r="S825" s="369"/>
      <c r="T825" s="369"/>
      <c r="U825" s="369"/>
      <c r="V825" s="369"/>
      <c r="W825" s="369"/>
      <c r="X825" s="369"/>
      <c r="Y825" s="369"/>
      <c r="Z825" s="369"/>
      <c r="AA825" s="369"/>
      <c r="AB825" s="369"/>
      <c r="AC825" s="369"/>
      <c r="AD825" s="369"/>
      <c r="AF825" s="505"/>
    </row>
    <row r="826" spans="1:32" s="58" customFormat="1">
      <c r="A826" s="51"/>
      <c r="B826" s="51"/>
      <c r="C826" s="51"/>
      <c r="D826" s="51"/>
      <c r="E826" s="354"/>
      <c r="F826" s="65"/>
      <c r="G826" s="65"/>
      <c r="H826" s="368"/>
      <c r="I826" s="368"/>
      <c r="J826" s="368"/>
      <c r="K826" s="368"/>
      <c r="L826" s="369"/>
      <c r="M826" s="369"/>
      <c r="N826" s="369"/>
      <c r="O826" s="369"/>
      <c r="P826" s="369"/>
      <c r="Q826" s="369"/>
      <c r="R826" s="369"/>
      <c r="S826" s="369"/>
      <c r="T826" s="369"/>
      <c r="U826" s="369"/>
      <c r="V826" s="369"/>
      <c r="W826" s="369"/>
      <c r="X826" s="369"/>
      <c r="Y826" s="369"/>
      <c r="Z826" s="369"/>
      <c r="AA826" s="369"/>
      <c r="AB826" s="369"/>
      <c r="AC826" s="369"/>
      <c r="AD826" s="369"/>
      <c r="AF826" s="505"/>
    </row>
    <row r="827" spans="1:32" s="58" customFormat="1">
      <c r="A827" s="51"/>
      <c r="B827" s="51"/>
      <c r="C827" s="51"/>
      <c r="D827" s="51"/>
      <c r="E827" s="354"/>
      <c r="F827" s="65"/>
      <c r="G827" s="65"/>
      <c r="H827" s="368"/>
      <c r="I827" s="368"/>
      <c r="J827" s="368"/>
      <c r="K827" s="368"/>
      <c r="L827" s="369"/>
      <c r="M827" s="369"/>
      <c r="N827" s="369"/>
      <c r="O827" s="369"/>
      <c r="P827" s="369"/>
      <c r="Q827" s="369"/>
      <c r="R827" s="369"/>
      <c r="S827" s="369"/>
      <c r="T827" s="369"/>
      <c r="U827" s="369"/>
      <c r="V827" s="369"/>
      <c r="W827" s="369"/>
      <c r="X827" s="369"/>
      <c r="Y827" s="369"/>
      <c r="Z827" s="369"/>
      <c r="AA827" s="369"/>
      <c r="AB827" s="369"/>
      <c r="AC827" s="369"/>
      <c r="AD827" s="369"/>
      <c r="AF827" s="505"/>
    </row>
    <row r="828" spans="1:32" s="58" customFormat="1">
      <c r="A828" s="51"/>
      <c r="B828" s="51"/>
      <c r="C828" s="51"/>
      <c r="D828" s="51"/>
      <c r="E828" s="354"/>
      <c r="F828" s="65"/>
      <c r="G828" s="65"/>
      <c r="H828" s="368"/>
      <c r="I828" s="368"/>
      <c r="J828" s="368"/>
      <c r="K828" s="368"/>
      <c r="L828" s="369"/>
      <c r="M828" s="369"/>
      <c r="N828" s="369"/>
      <c r="O828" s="369"/>
      <c r="P828" s="369"/>
      <c r="Q828" s="369"/>
      <c r="R828" s="369"/>
      <c r="S828" s="369"/>
      <c r="T828" s="369"/>
      <c r="U828" s="369"/>
      <c r="V828" s="369"/>
      <c r="W828" s="369"/>
      <c r="X828" s="369"/>
      <c r="Y828" s="369"/>
      <c r="Z828" s="369"/>
      <c r="AA828" s="369"/>
      <c r="AB828" s="369"/>
      <c r="AC828" s="369"/>
      <c r="AD828" s="369"/>
      <c r="AF828" s="505"/>
    </row>
    <row r="829" spans="1:32" s="58" customFormat="1">
      <c r="A829" s="51"/>
      <c r="B829" s="51"/>
      <c r="C829" s="51"/>
      <c r="D829" s="51"/>
      <c r="E829" s="354"/>
      <c r="F829" s="65"/>
      <c r="G829" s="65"/>
      <c r="H829" s="368"/>
      <c r="I829" s="368"/>
      <c r="J829" s="368"/>
      <c r="K829" s="368"/>
      <c r="L829" s="369"/>
      <c r="M829" s="369"/>
      <c r="N829" s="369"/>
      <c r="O829" s="369"/>
      <c r="P829" s="369"/>
      <c r="Q829" s="369"/>
      <c r="R829" s="369"/>
      <c r="S829" s="369"/>
      <c r="T829" s="369"/>
      <c r="U829" s="369"/>
      <c r="V829" s="369"/>
      <c r="W829" s="369"/>
      <c r="X829" s="369"/>
      <c r="Y829" s="369"/>
      <c r="Z829" s="369"/>
      <c r="AA829" s="369"/>
      <c r="AB829" s="369"/>
      <c r="AC829" s="369"/>
      <c r="AD829" s="369"/>
      <c r="AF829" s="505"/>
    </row>
    <row r="830" spans="1:32" s="58" customFormat="1">
      <c r="A830" s="51"/>
      <c r="B830" s="51"/>
      <c r="C830" s="51"/>
      <c r="D830" s="51"/>
      <c r="E830" s="354"/>
      <c r="F830" s="65"/>
      <c r="G830" s="65"/>
      <c r="H830" s="368"/>
      <c r="I830" s="368"/>
      <c r="J830" s="368"/>
      <c r="K830" s="368"/>
      <c r="L830" s="369"/>
      <c r="M830" s="369"/>
      <c r="N830" s="369"/>
      <c r="O830" s="369"/>
      <c r="P830" s="369"/>
      <c r="Q830" s="369"/>
      <c r="R830" s="369"/>
      <c r="S830" s="369"/>
      <c r="T830" s="369"/>
      <c r="U830" s="369"/>
      <c r="V830" s="369"/>
      <c r="W830" s="369"/>
      <c r="X830" s="369"/>
      <c r="Y830" s="369"/>
      <c r="Z830" s="369"/>
      <c r="AA830" s="369"/>
      <c r="AB830" s="369"/>
      <c r="AC830" s="369"/>
      <c r="AD830" s="369"/>
      <c r="AF830" s="505"/>
    </row>
    <row r="831" spans="1:32" s="58" customFormat="1">
      <c r="A831" s="51"/>
      <c r="B831" s="51"/>
      <c r="C831" s="51"/>
      <c r="D831" s="51"/>
      <c r="E831" s="354"/>
      <c r="F831" s="65"/>
      <c r="G831" s="65"/>
      <c r="H831" s="368"/>
      <c r="I831" s="368"/>
      <c r="J831" s="368"/>
      <c r="K831" s="368"/>
      <c r="L831" s="369"/>
      <c r="M831" s="369"/>
      <c r="N831" s="369"/>
      <c r="O831" s="369"/>
      <c r="P831" s="369"/>
      <c r="Q831" s="369"/>
      <c r="R831" s="369"/>
      <c r="S831" s="369"/>
      <c r="T831" s="369"/>
      <c r="U831" s="369"/>
      <c r="V831" s="369"/>
      <c r="W831" s="369"/>
      <c r="X831" s="369"/>
      <c r="Y831" s="369"/>
      <c r="Z831" s="369"/>
      <c r="AA831" s="369"/>
      <c r="AB831" s="369"/>
      <c r="AC831" s="369"/>
      <c r="AD831" s="369"/>
      <c r="AF831" s="505"/>
    </row>
    <row r="832" spans="1:32" s="58" customFormat="1">
      <c r="A832" s="51"/>
      <c r="B832" s="51"/>
      <c r="C832" s="51"/>
      <c r="D832" s="51"/>
      <c r="E832" s="354"/>
      <c r="F832" s="65"/>
      <c r="G832" s="65"/>
      <c r="H832" s="368"/>
      <c r="I832" s="368"/>
      <c r="J832" s="368"/>
      <c r="K832" s="368"/>
      <c r="L832" s="369"/>
      <c r="M832" s="369"/>
      <c r="N832" s="369"/>
      <c r="O832" s="369"/>
      <c r="P832" s="369"/>
      <c r="Q832" s="369"/>
      <c r="R832" s="369"/>
      <c r="S832" s="369"/>
      <c r="T832" s="369"/>
      <c r="U832" s="369"/>
      <c r="V832" s="369"/>
      <c r="W832" s="369"/>
      <c r="X832" s="369"/>
      <c r="Y832" s="369"/>
      <c r="Z832" s="369"/>
      <c r="AA832" s="369"/>
      <c r="AB832" s="369"/>
      <c r="AC832" s="369"/>
      <c r="AD832" s="369"/>
      <c r="AF832" s="505"/>
    </row>
    <row r="833" spans="1:32" s="58" customFormat="1">
      <c r="A833" s="51"/>
      <c r="B833" s="51"/>
      <c r="C833" s="51"/>
      <c r="D833" s="51"/>
      <c r="E833" s="354"/>
      <c r="F833" s="65"/>
      <c r="G833" s="65"/>
      <c r="H833" s="368"/>
      <c r="I833" s="368"/>
      <c r="J833" s="368"/>
      <c r="K833" s="368"/>
      <c r="L833" s="369"/>
      <c r="M833" s="369"/>
      <c r="N833" s="369"/>
      <c r="O833" s="369"/>
      <c r="P833" s="369"/>
      <c r="Q833" s="369"/>
      <c r="R833" s="369"/>
      <c r="S833" s="369"/>
      <c r="T833" s="369"/>
      <c r="U833" s="369"/>
      <c r="V833" s="369"/>
      <c r="W833" s="369"/>
      <c r="X833" s="369"/>
      <c r="Y833" s="369"/>
      <c r="Z833" s="369"/>
      <c r="AA833" s="369"/>
      <c r="AB833" s="369"/>
      <c r="AC833" s="369"/>
      <c r="AD833" s="369"/>
      <c r="AF833" s="505"/>
    </row>
    <row r="834" spans="1:32" s="58" customFormat="1">
      <c r="A834" s="51"/>
      <c r="B834" s="51"/>
      <c r="C834" s="51"/>
      <c r="D834" s="51"/>
      <c r="E834" s="354"/>
      <c r="F834" s="65"/>
      <c r="G834" s="65"/>
      <c r="H834" s="368"/>
      <c r="I834" s="368"/>
      <c r="J834" s="368"/>
      <c r="K834" s="368"/>
      <c r="L834" s="369"/>
      <c r="M834" s="369"/>
      <c r="N834" s="369"/>
      <c r="O834" s="369"/>
      <c r="P834" s="369"/>
      <c r="Q834" s="369"/>
      <c r="R834" s="369"/>
      <c r="S834" s="369"/>
      <c r="T834" s="369"/>
      <c r="U834" s="369"/>
      <c r="V834" s="369"/>
      <c r="W834" s="369"/>
      <c r="X834" s="369"/>
      <c r="Y834" s="369"/>
      <c r="Z834" s="369"/>
      <c r="AA834" s="369"/>
      <c r="AB834" s="369"/>
      <c r="AC834" s="369"/>
      <c r="AD834" s="369"/>
      <c r="AF834" s="505"/>
    </row>
    <row r="835" spans="1:32" s="58" customFormat="1">
      <c r="A835" s="51"/>
      <c r="B835" s="51"/>
      <c r="C835" s="51"/>
      <c r="D835" s="51"/>
      <c r="E835" s="354"/>
      <c r="F835" s="65"/>
      <c r="G835" s="65"/>
      <c r="H835" s="368"/>
      <c r="I835" s="368"/>
      <c r="J835" s="368"/>
      <c r="K835" s="368"/>
      <c r="L835" s="369"/>
      <c r="M835" s="369"/>
      <c r="N835" s="369"/>
      <c r="O835" s="369"/>
      <c r="P835" s="369"/>
      <c r="Q835" s="369"/>
      <c r="R835" s="369"/>
      <c r="S835" s="369"/>
      <c r="T835" s="369"/>
      <c r="U835" s="369"/>
      <c r="V835" s="369"/>
      <c r="W835" s="369"/>
      <c r="X835" s="369"/>
      <c r="Y835" s="369"/>
      <c r="Z835" s="369"/>
      <c r="AA835" s="369"/>
      <c r="AB835" s="369"/>
      <c r="AC835" s="369"/>
      <c r="AD835" s="369"/>
      <c r="AF835" s="505"/>
    </row>
    <row r="836" spans="1:32" s="58" customFormat="1">
      <c r="A836" s="51"/>
      <c r="B836" s="51"/>
      <c r="C836" s="51"/>
      <c r="D836" s="51"/>
      <c r="E836" s="354"/>
      <c r="F836" s="65"/>
      <c r="G836" s="65"/>
      <c r="H836" s="368"/>
      <c r="I836" s="368"/>
      <c r="J836" s="368"/>
      <c r="K836" s="368"/>
      <c r="L836" s="369"/>
      <c r="M836" s="369"/>
      <c r="N836" s="369"/>
      <c r="O836" s="369"/>
      <c r="P836" s="369"/>
      <c r="Q836" s="369"/>
      <c r="R836" s="369"/>
      <c r="S836" s="369"/>
      <c r="T836" s="369"/>
      <c r="U836" s="369"/>
      <c r="V836" s="369"/>
      <c r="W836" s="369"/>
      <c r="X836" s="369"/>
      <c r="Y836" s="369"/>
      <c r="Z836" s="369"/>
      <c r="AA836" s="369"/>
      <c r="AB836" s="369"/>
      <c r="AC836" s="369"/>
      <c r="AD836" s="369"/>
      <c r="AF836" s="505"/>
    </row>
    <row r="837" spans="1:32" s="58" customFormat="1">
      <c r="A837" s="51"/>
      <c r="B837" s="51"/>
      <c r="C837" s="51"/>
      <c r="D837" s="51"/>
      <c r="E837" s="354"/>
      <c r="F837" s="65"/>
      <c r="G837" s="65"/>
      <c r="H837" s="368"/>
      <c r="I837" s="368"/>
      <c r="J837" s="368"/>
      <c r="K837" s="368"/>
      <c r="L837" s="369"/>
      <c r="M837" s="369"/>
      <c r="N837" s="369"/>
      <c r="O837" s="369"/>
      <c r="P837" s="369"/>
      <c r="Q837" s="369"/>
      <c r="R837" s="369"/>
      <c r="S837" s="369"/>
      <c r="T837" s="369"/>
      <c r="U837" s="369"/>
      <c r="V837" s="369"/>
      <c r="W837" s="369"/>
      <c r="X837" s="369"/>
      <c r="Y837" s="369"/>
      <c r="Z837" s="369"/>
      <c r="AA837" s="369"/>
      <c r="AB837" s="369"/>
      <c r="AC837" s="369"/>
      <c r="AD837" s="369"/>
      <c r="AF837" s="505"/>
    </row>
    <row r="838" spans="1:32" s="58" customFormat="1">
      <c r="A838" s="51"/>
      <c r="B838" s="51"/>
      <c r="C838" s="51"/>
      <c r="D838" s="51"/>
      <c r="E838" s="354"/>
      <c r="F838" s="65"/>
      <c r="G838" s="65"/>
      <c r="H838" s="368"/>
      <c r="I838" s="368"/>
      <c r="J838" s="368"/>
      <c r="K838" s="368"/>
      <c r="L838" s="369"/>
      <c r="M838" s="369"/>
      <c r="N838" s="369"/>
      <c r="O838" s="369"/>
      <c r="P838" s="369"/>
      <c r="Q838" s="369"/>
      <c r="R838" s="369"/>
      <c r="S838" s="369"/>
      <c r="T838" s="369"/>
      <c r="U838" s="369"/>
      <c r="V838" s="369"/>
      <c r="W838" s="369"/>
      <c r="X838" s="369"/>
      <c r="Y838" s="369"/>
      <c r="Z838" s="369"/>
      <c r="AA838" s="369"/>
      <c r="AB838" s="369"/>
      <c r="AC838" s="369"/>
      <c r="AD838" s="369"/>
      <c r="AF838" s="505"/>
    </row>
    <row r="839" spans="1:32" s="58" customFormat="1">
      <c r="A839" s="51"/>
      <c r="B839" s="51"/>
      <c r="C839" s="51"/>
      <c r="D839" s="51"/>
      <c r="E839" s="354"/>
      <c r="F839" s="65"/>
      <c r="G839" s="65"/>
      <c r="H839" s="368"/>
      <c r="I839" s="368"/>
      <c r="J839" s="368"/>
      <c r="K839" s="368"/>
      <c r="L839" s="369"/>
      <c r="M839" s="369"/>
      <c r="N839" s="369"/>
      <c r="O839" s="369"/>
      <c r="P839" s="369"/>
      <c r="Q839" s="369"/>
      <c r="R839" s="369"/>
      <c r="S839" s="369"/>
      <c r="T839" s="369"/>
      <c r="U839" s="369"/>
      <c r="V839" s="369"/>
      <c r="W839" s="369"/>
      <c r="X839" s="369"/>
      <c r="Y839" s="369"/>
      <c r="Z839" s="369"/>
      <c r="AA839" s="369"/>
      <c r="AB839" s="369"/>
      <c r="AC839" s="369"/>
      <c r="AD839" s="369"/>
      <c r="AF839" s="505"/>
    </row>
    <row r="840" spans="1:32" s="58" customFormat="1">
      <c r="A840" s="51"/>
      <c r="B840" s="51"/>
      <c r="C840" s="51"/>
      <c r="D840" s="51"/>
      <c r="E840" s="354"/>
      <c r="F840" s="65"/>
      <c r="G840" s="65"/>
      <c r="H840" s="368"/>
      <c r="I840" s="368"/>
      <c r="J840" s="368"/>
      <c r="K840" s="368"/>
      <c r="L840" s="369"/>
      <c r="M840" s="369"/>
      <c r="N840" s="369"/>
      <c r="O840" s="369"/>
      <c r="P840" s="369"/>
      <c r="Q840" s="369"/>
      <c r="R840" s="369"/>
      <c r="S840" s="369"/>
      <c r="T840" s="369"/>
      <c r="U840" s="369"/>
      <c r="V840" s="369"/>
      <c r="W840" s="369"/>
      <c r="X840" s="369"/>
      <c r="Y840" s="369"/>
      <c r="Z840" s="369"/>
      <c r="AA840" s="369"/>
      <c r="AB840" s="369"/>
      <c r="AC840" s="369"/>
      <c r="AD840" s="369"/>
      <c r="AF840" s="505"/>
    </row>
    <row r="841" spans="1:32" s="58" customFormat="1">
      <c r="A841" s="51"/>
      <c r="B841" s="51"/>
      <c r="C841" s="51"/>
      <c r="D841" s="51"/>
      <c r="E841" s="354"/>
      <c r="F841" s="65"/>
      <c r="G841" s="65"/>
      <c r="H841" s="368"/>
      <c r="I841" s="368"/>
      <c r="J841" s="368"/>
      <c r="K841" s="368"/>
      <c r="L841" s="369"/>
      <c r="M841" s="369"/>
      <c r="N841" s="369"/>
      <c r="O841" s="369"/>
      <c r="P841" s="369"/>
      <c r="Q841" s="369"/>
      <c r="R841" s="369"/>
      <c r="S841" s="369"/>
      <c r="T841" s="369"/>
      <c r="U841" s="369"/>
      <c r="V841" s="369"/>
      <c r="W841" s="369"/>
      <c r="X841" s="369"/>
      <c r="Y841" s="369"/>
      <c r="Z841" s="369"/>
      <c r="AA841" s="369"/>
      <c r="AB841" s="369"/>
      <c r="AC841" s="369"/>
      <c r="AD841" s="369"/>
      <c r="AF841" s="505"/>
    </row>
    <row r="842" spans="1:32" s="58" customFormat="1">
      <c r="A842" s="51"/>
      <c r="B842" s="51"/>
      <c r="C842" s="51"/>
      <c r="D842" s="51"/>
      <c r="E842" s="354"/>
      <c r="F842" s="65"/>
      <c r="G842" s="65"/>
      <c r="H842" s="368"/>
      <c r="I842" s="368"/>
      <c r="J842" s="368"/>
      <c r="K842" s="368"/>
      <c r="L842" s="369"/>
      <c r="M842" s="369"/>
      <c r="N842" s="369"/>
      <c r="O842" s="369"/>
      <c r="P842" s="369"/>
      <c r="Q842" s="369"/>
      <c r="R842" s="369"/>
      <c r="S842" s="369"/>
      <c r="T842" s="369"/>
      <c r="U842" s="369"/>
      <c r="V842" s="369"/>
      <c r="W842" s="369"/>
      <c r="X842" s="369"/>
      <c r="Y842" s="369"/>
      <c r="Z842" s="369"/>
      <c r="AA842" s="369"/>
      <c r="AB842" s="369"/>
      <c r="AC842" s="369"/>
      <c r="AD842" s="369"/>
      <c r="AF842" s="505"/>
    </row>
    <row r="843" spans="1:32" s="58" customFormat="1">
      <c r="A843" s="51"/>
      <c r="B843" s="51"/>
      <c r="C843" s="51"/>
      <c r="D843" s="51"/>
      <c r="E843" s="354"/>
      <c r="F843" s="65"/>
      <c r="G843" s="65"/>
      <c r="H843" s="368"/>
      <c r="I843" s="368"/>
      <c r="J843" s="368"/>
      <c r="K843" s="368"/>
      <c r="L843" s="369"/>
      <c r="M843" s="369"/>
      <c r="N843" s="369"/>
      <c r="O843" s="369"/>
      <c r="P843" s="369"/>
      <c r="Q843" s="369"/>
      <c r="R843" s="369"/>
      <c r="S843" s="369"/>
      <c r="T843" s="369"/>
      <c r="U843" s="369"/>
      <c r="V843" s="369"/>
      <c r="W843" s="369"/>
      <c r="X843" s="369"/>
      <c r="Y843" s="369"/>
      <c r="Z843" s="369"/>
      <c r="AA843" s="369"/>
      <c r="AB843" s="369"/>
      <c r="AC843" s="369"/>
      <c r="AD843" s="369"/>
      <c r="AF843" s="505"/>
    </row>
    <row r="844" spans="1:32" s="58" customFormat="1">
      <c r="A844" s="51"/>
      <c r="B844" s="51"/>
      <c r="C844" s="51"/>
      <c r="D844" s="51"/>
      <c r="E844" s="354"/>
      <c r="F844" s="65"/>
      <c r="G844" s="65"/>
      <c r="H844" s="368"/>
      <c r="I844" s="368"/>
      <c r="J844" s="368"/>
      <c r="K844" s="368"/>
      <c r="L844" s="369"/>
      <c r="M844" s="369"/>
      <c r="N844" s="369"/>
      <c r="O844" s="369"/>
      <c r="P844" s="369"/>
      <c r="Q844" s="369"/>
      <c r="R844" s="369"/>
      <c r="S844" s="369"/>
      <c r="T844" s="369"/>
      <c r="U844" s="369"/>
      <c r="V844" s="369"/>
      <c r="W844" s="369"/>
      <c r="X844" s="369"/>
      <c r="Y844" s="369"/>
      <c r="Z844" s="369"/>
      <c r="AA844" s="369"/>
      <c r="AB844" s="369"/>
      <c r="AC844" s="369"/>
      <c r="AD844" s="369"/>
      <c r="AF844" s="505"/>
    </row>
    <row r="845" spans="1:32" s="58" customFormat="1">
      <c r="A845" s="51"/>
      <c r="B845" s="51"/>
      <c r="C845" s="51"/>
      <c r="D845" s="51"/>
      <c r="E845" s="354"/>
      <c r="F845" s="65"/>
      <c r="G845" s="65"/>
      <c r="H845" s="368"/>
      <c r="I845" s="368"/>
      <c r="J845" s="368"/>
      <c r="K845" s="368"/>
      <c r="L845" s="369"/>
      <c r="M845" s="369"/>
      <c r="N845" s="369"/>
      <c r="O845" s="369"/>
      <c r="P845" s="369"/>
      <c r="Q845" s="369"/>
      <c r="R845" s="369"/>
      <c r="S845" s="369"/>
      <c r="T845" s="369"/>
      <c r="U845" s="369"/>
      <c r="V845" s="369"/>
      <c r="W845" s="369"/>
      <c r="X845" s="369"/>
      <c r="Y845" s="369"/>
      <c r="Z845" s="369"/>
      <c r="AA845" s="369"/>
      <c r="AB845" s="369"/>
      <c r="AC845" s="369"/>
      <c r="AD845" s="369"/>
      <c r="AF845" s="505"/>
    </row>
    <row r="846" spans="1:32" s="58" customFormat="1">
      <c r="A846" s="51"/>
      <c r="B846" s="51"/>
      <c r="C846" s="51"/>
      <c r="D846" s="51"/>
      <c r="E846" s="354"/>
      <c r="F846" s="65"/>
      <c r="G846" s="65"/>
      <c r="H846" s="368"/>
      <c r="I846" s="368"/>
      <c r="J846" s="368"/>
      <c r="K846" s="368"/>
      <c r="L846" s="369"/>
      <c r="M846" s="369"/>
      <c r="N846" s="369"/>
      <c r="O846" s="369"/>
      <c r="P846" s="369"/>
      <c r="Q846" s="369"/>
      <c r="R846" s="369"/>
      <c r="S846" s="369"/>
      <c r="T846" s="369"/>
      <c r="U846" s="369"/>
      <c r="V846" s="369"/>
      <c r="W846" s="369"/>
      <c r="X846" s="369"/>
      <c r="Y846" s="369"/>
      <c r="Z846" s="369"/>
      <c r="AA846" s="369"/>
      <c r="AB846" s="369"/>
      <c r="AC846" s="369"/>
      <c r="AD846" s="369"/>
      <c r="AF846" s="505"/>
    </row>
    <row r="847" spans="1:32" s="58" customFormat="1">
      <c r="A847" s="51"/>
      <c r="B847" s="51"/>
      <c r="C847" s="51"/>
      <c r="D847" s="51"/>
      <c r="E847" s="354"/>
      <c r="F847" s="65"/>
      <c r="G847" s="65"/>
      <c r="H847" s="368"/>
      <c r="I847" s="368"/>
      <c r="J847" s="368"/>
      <c r="K847" s="368"/>
      <c r="L847" s="369"/>
      <c r="M847" s="369"/>
      <c r="N847" s="369"/>
      <c r="O847" s="369"/>
      <c r="P847" s="369"/>
      <c r="Q847" s="369"/>
      <c r="R847" s="369"/>
      <c r="S847" s="369"/>
      <c r="T847" s="369"/>
      <c r="U847" s="369"/>
      <c r="V847" s="369"/>
      <c r="W847" s="369"/>
      <c r="X847" s="369"/>
      <c r="Y847" s="369"/>
      <c r="Z847" s="369"/>
      <c r="AA847" s="369"/>
      <c r="AB847" s="369"/>
      <c r="AC847" s="369"/>
      <c r="AD847" s="369"/>
      <c r="AF847" s="505"/>
    </row>
    <row r="848" spans="1:32" s="58" customFormat="1">
      <c r="A848" s="51"/>
      <c r="B848" s="51"/>
      <c r="C848" s="51"/>
      <c r="D848" s="51"/>
      <c r="E848" s="354"/>
      <c r="F848" s="65"/>
      <c r="G848" s="65"/>
      <c r="H848" s="368"/>
      <c r="I848" s="368"/>
      <c r="J848" s="368"/>
      <c r="K848" s="368"/>
      <c r="L848" s="369"/>
      <c r="M848" s="369"/>
      <c r="N848" s="369"/>
      <c r="O848" s="369"/>
      <c r="P848" s="369"/>
      <c r="Q848" s="369"/>
      <c r="R848" s="369"/>
      <c r="S848" s="369"/>
      <c r="T848" s="369"/>
      <c r="U848" s="369"/>
      <c r="V848" s="369"/>
      <c r="W848" s="369"/>
      <c r="X848" s="369"/>
      <c r="Y848" s="369"/>
      <c r="Z848" s="369"/>
      <c r="AA848" s="369"/>
      <c r="AB848" s="369"/>
      <c r="AC848" s="369"/>
      <c r="AD848" s="369"/>
      <c r="AF848" s="505"/>
    </row>
    <row r="849" spans="1:32" s="58" customFormat="1">
      <c r="A849" s="51"/>
      <c r="B849" s="51"/>
      <c r="C849" s="51"/>
      <c r="D849" s="51"/>
      <c r="E849" s="354"/>
      <c r="F849" s="65"/>
      <c r="G849" s="65"/>
      <c r="H849" s="368"/>
      <c r="I849" s="368"/>
      <c r="J849" s="368"/>
      <c r="K849" s="368"/>
      <c r="L849" s="369"/>
      <c r="M849" s="369"/>
      <c r="N849" s="369"/>
      <c r="O849" s="369"/>
      <c r="P849" s="369"/>
      <c r="Q849" s="369"/>
      <c r="R849" s="369"/>
      <c r="S849" s="369"/>
      <c r="T849" s="369"/>
      <c r="U849" s="369"/>
      <c r="V849" s="369"/>
      <c r="W849" s="369"/>
      <c r="X849" s="369"/>
      <c r="Y849" s="369"/>
      <c r="Z849" s="369"/>
      <c r="AA849" s="369"/>
      <c r="AB849" s="369"/>
      <c r="AC849" s="369"/>
      <c r="AD849" s="369"/>
      <c r="AF849" s="505"/>
    </row>
    <row r="850" spans="1:32" s="58" customFormat="1">
      <c r="A850" s="51"/>
      <c r="B850" s="51"/>
      <c r="C850" s="51"/>
      <c r="D850" s="51"/>
      <c r="E850" s="354"/>
      <c r="F850" s="65"/>
      <c r="G850" s="65"/>
      <c r="H850" s="368"/>
      <c r="I850" s="368"/>
      <c r="J850" s="368"/>
      <c r="K850" s="368"/>
      <c r="L850" s="369"/>
      <c r="M850" s="369"/>
      <c r="N850" s="369"/>
      <c r="O850" s="369"/>
      <c r="P850" s="369"/>
      <c r="Q850" s="369"/>
      <c r="R850" s="369"/>
      <c r="S850" s="369"/>
      <c r="T850" s="369"/>
      <c r="U850" s="369"/>
      <c r="V850" s="369"/>
      <c r="W850" s="369"/>
      <c r="X850" s="369"/>
      <c r="Y850" s="369"/>
      <c r="Z850" s="369"/>
      <c r="AA850" s="369"/>
      <c r="AB850" s="369"/>
      <c r="AC850" s="369"/>
      <c r="AD850" s="369"/>
      <c r="AF850" s="505"/>
    </row>
    <row r="851" spans="1:32" s="58" customFormat="1">
      <c r="A851" s="51"/>
      <c r="B851" s="51"/>
      <c r="C851" s="51"/>
      <c r="D851" s="51"/>
      <c r="E851" s="354"/>
      <c r="F851" s="65"/>
      <c r="G851" s="65"/>
      <c r="H851" s="368"/>
      <c r="I851" s="368"/>
      <c r="J851" s="368"/>
      <c r="K851" s="368"/>
      <c r="L851" s="369"/>
      <c r="M851" s="369"/>
      <c r="N851" s="369"/>
      <c r="O851" s="369"/>
      <c r="P851" s="369"/>
      <c r="Q851" s="369"/>
      <c r="R851" s="369"/>
      <c r="S851" s="369"/>
      <c r="T851" s="369"/>
      <c r="U851" s="369"/>
      <c r="V851" s="369"/>
      <c r="W851" s="369"/>
      <c r="X851" s="369"/>
      <c r="Y851" s="369"/>
      <c r="Z851" s="369"/>
      <c r="AA851" s="369"/>
      <c r="AB851" s="369"/>
      <c r="AC851" s="369"/>
      <c r="AD851" s="369"/>
      <c r="AF851" s="505"/>
    </row>
    <row r="852" spans="1:32" s="58" customFormat="1">
      <c r="A852" s="51"/>
      <c r="B852" s="51"/>
      <c r="C852" s="51"/>
      <c r="D852" s="51"/>
      <c r="E852" s="354"/>
      <c r="F852" s="65"/>
      <c r="G852" s="65"/>
      <c r="H852" s="368"/>
      <c r="I852" s="368"/>
      <c r="J852" s="368"/>
      <c r="K852" s="368"/>
      <c r="L852" s="369"/>
      <c r="M852" s="369"/>
      <c r="N852" s="369"/>
      <c r="O852" s="369"/>
      <c r="P852" s="369"/>
      <c r="Q852" s="369"/>
      <c r="R852" s="369"/>
      <c r="S852" s="369"/>
      <c r="T852" s="369"/>
      <c r="U852" s="369"/>
      <c r="V852" s="369"/>
      <c r="W852" s="369"/>
      <c r="X852" s="369"/>
      <c r="Y852" s="369"/>
      <c r="Z852" s="369"/>
      <c r="AA852" s="369"/>
      <c r="AB852" s="369"/>
      <c r="AC852" s="369"/>
      <c r="AD852" s="369"/>
      <c r="AF852" s="505"/>
    </row>
    <row r="853" spans="1:32" s="58" customFormat="1">
      <c r="A853" s="51"/>
      <c r="B853" s="51"/>
      <c r="C853" s="51"/>
      <c r="D853" s="51"/>
      <c r="E853" s="354"/>
      <c r="F853" s="65"/>
      <c r="G853" s="65"/>
      <c r="H853" s="368"/>
      <c r="I853" s="368"/>
      <c r="J853" s="368"/>
      <c r="K853" s="368"/>
      <c r="L853" s="369"/>
      <c r="M853" s="369"/>
      <c r="N853" s="369"/>
      <c r="O853" s="369"/>
      <c r="P853" s="369"/>
      <c r="Q853" s="369"/>
      <c r="R853" s="369"/>
      <c r="S853" s="369"/>
      <c r="T853" s="369"/>
      <c r="U853" s="369"/>
      <c r="V853" s="369"/>
      <c r="W853" s="369"/>
      <c r="X853" s="369"/>
      <c r="Y853" s="369"/>
      <c r="Z853" s="369"/>
      <c r="AA853" s="369"/>
      <c r="AB853" s="369"/>
      <c r="AC853" s="369"/>
      <c r="AD853" s="369"/>
      <c r="AF853" s="505"/>
    </row>
    <row r="854" spans="1:32" s="58" customFormat="1">
      <c r="A854" s="51"/>
      <c r="B854" s="51"/>
      <c r="C854" s="51"/>
      <c r="D854" s="51"/>
      <c r="E854" s="354"/>
      <c r="F854" s="65"/>
      <c r="G854" s="65"/>
      <c r="H854" s="368"/>
      <c r="I854" s="368"/>
      <c r="J854" s="368"/>
      <c r="K854" s="368"/>
      <c r="L854" s="369"/>
      <c r="M854" s="369"/>
      <c r="N854" s="369"/>
      <c r="O854" s="369"/>
      <c r="P854" s="369"/>
      <c r="Q854" s="369"/>
      <c r="R854" s="369"/>
      <c r="S854" s="369"/>
      <c r="T854" s="369"/>
      <c r="U854" s="369"/>
      <c r="V854" s="369"/>
      <c r="W854" s="369"/>
      <c r="X854" s="369"/>
      <c r="Y854" s="369"/>
      <c r="Z854" s="369"/>
      <c r="AA854" s="369"/>
      <c r="AB854" s="369"/>
      <c r="AC854" s="369"/>
      <c r="AD854" s="369"/>
      <c r="AF854" s="505"/>
    </row>
    <row r="855" spans="1:32" s="58" customFormat="1">
      <c r="A855" s="51"/>
      <c r="B855" s="51"/>
      <c r="C855" s="51"/>
      <c r="D855" s="51"/>
      <c r="E855" s="354"/>
      <c r="F855" s="65"/>
      <c r="G855" s="65"/>
      <c r="H855" s="368"/>
      <c r="I855" s="368"/>
      <c r="J855" s="368"/>
      <c r="K855" s="368"/>
      <c r="L855" s="369"/>
      <c r="M855" s="369"/>
      <c r="N855" s="369"/>
      <c r="O855" s="369"/>
      <c r="P855" s="369"/>
      <c r="Q855" s="369"/>
      <c r="R855" s="369"/>
      <c r="S855" s="369"/>
      <c r="T855" s="369"/>
      <c r="U855" s="369"/>
      <c r="V855" s="369"/>
      <c r="W855" s="369"/>
      <c r="X855" s="369"/>
      <c r="Y855" s="369"/>
      <c r="Z855" s="369"/>
      <c r="AA855" s="369"/>
      <c r="AB855" s="369"/>
      <c r="AC855" s="369"/>
      <c r="AD855" s="369"/>
      <c r="AF855" s="505"/>
    </row>
    <row r="856" spans="1:32" s="58" customFormat="1">
      <c r="A856" s="51"/>
      <c r="B856" s="51"/>
      <c r="C856" s="51"/>
      <c r="D856" s="51"/>
      <c r="E856" s="354"/>
      <c r="F856" s="65"/>
      <c r="G856" s="65"/>
      <c r="H856" s="368"/>
      <c r="I856" s="368"/>
      <c r="J856" s="368"/>
      <c r="K856" s="368"/>
      <c r="L856" s="369"/>
      <c r="M856" s="369"/>
      <c r="N856" s="369"/>
      <c r="O856" s="369"/>
      <c r="P856" s="369"/>
      <c r="Q856" s="369"/>
      <c r="R856" s="369"/>
      <c r="S856" s="369"/>
      <c r="T856" s="369"/>
      <c r="U856" s="369"/>
      <c r="V856" s="369"/>
      <c r="W856" s="369"/>
      <c r="X856" s="369"/>
      <c r="Y856" s="369"/>
      <c r="Z856" s="369"/>
      <c r="AA856" s="369"/>
      <c r="AB856" s="369"/>
      <c r="AC856" s="369"/>
      <c r="AD856" s="369"/>
      <c r="AF856" s="505"/>
    </row>
    <row r="857" spans="1:32" s="58" customFormat="1">
      <c r="A857" s="51"/>
      <c r="B857" s="51"/>
      <c r="C857" s="51"/>
      <c r="D857" s="51"/>
      <c r="E857" s="354"/>
      <c r="F857" s="65"/>
      <c r="G857" s="65"/>
      <c r="H857" s="368"/>
      <c r="I857" s="368"/>
      <c r="J857" s="368"/>
      <c r="K857" s="368"/>
      <c r="L857" s="369"/>
      <c r="M857" s="369"/>
      <c r="N857" s="369"/>
      <c r="O857" s="369"/>
      <c r="P857" s="369"/>
      <c r="Q857" s="369"/>
      <c r="R857" s="369"/>
      <c r="S857" s="369"/>
      <c r="T857" s="369"/>
      <c r="U857" s="369"/>
      <c r="V857" s="369"/>
      <c r="W857" s="369"/>
      <c r="X857" s="369"/>
      <c r="Y857" s="369"/>
      <c r="Z857" s="369"/>
      <c r="AA857" s="369"/>
      <c r="AB857" s="369"/>
      <c r="AC857" s="369"/>
      <c r="AD857" s="369"/>
      <c r="AF857" s="505"/>
    </row>
    <row r="858" spans="1:32" s="58" customFormat="1">
      <c r="A858" s="51"/>
      <c r="B858" s="51"/>
      <c r="C858" s="51"/>
      <c r="D858" s="51"/>
      <c r="E858" s="354"/>
      <c r="F858" s="65"/>
      <c r="G858" s="65"/>
      <c r="H858" s="368"/>
      <c r="I858" s="368"/>
      <c r="J858" s="368"/>
      <c r="K858" s="368"/>
      <c r="L858" s="369"/>
      <c r="M858" s="369"/>
      <c r="N858" s="369"/>
      <c r="O858" s="369"/>
      <c r="P858" s="369"/>
      <c r="Q858" s="369"/>
      <c r="R858" s="369"/>
      <c r="S858" s="369"/>
      <c r="T858" s="369"/>
      <c r="U858" s="369"/>
      <c r="V858" s="369"/>
      <c r="W858" s="369"/>
      <c r="X858" s="369"/>
      <c r="Y858" s="369"/>
      <c r="Z858" s="369"/>
      <c r="AA858" s="369"/>
      <c r="AB858" s="369"/>
      <c r="AC858" s="369"/>
      <c r="AD858" s="369"/>
      <c r="AF858" s="505"/>
    </row>
    <row r="859" spans="1:32" s="58" customFormat="1">
      <c r="A859" s="51"/>
      <c r="B859" s="51"/>
      <c r="C859" s="51"/>
      <c r="D859" s="51"/>
      <c r="E859" s="354"/>
      <c r="F859" s="65"/>
      <c r="G859" s="65"/>
      <c r="H859" s="368"/>
      <c r="I859" s="368"/>
      <c r="J859" s="368"/>
      <c r="K859" s="368"/>
      <c r="L859" s="369"/>
      <c r="M859" s="369"/>
      <c r="N859" s="369"/>
      <c r="O859" s="369"/>
      <c r="P859" s="369"/>
      <c r="Q859" s="369"/>
      <c r="R859" s="369"/>
      <c r="S859" s="369"/>
      <c r="T859" s="369"/>
      <c r="U859" s="369"/>
      <c r="V859" s="369"/>
      <c r="W859" s="369"/>
      <c r="X859" s="369"/>
      <c r="Y859" s="369"/>
      <c r="Z859" s="369"/>
      <c r="AA859" s="369"/>
      <c r="AB859" s="369"/>
      <c r="AC859" s="369"/>
      <c r="AD859" s="369"/>
      <c r="AF859" s="505"/>
    </row>
    <row r="860" spans="1:32" s="58" customFormat="1">
      <c r="A860" s="51"/>
      <c r="B860" s="51"/>
      <c r="C860" s="51"/>
      <c r="D860" s="51"/>
      <c r="E860" s="354"/>
      <c r="F860" s="65"/>
      <c r="G860" s="65"/>
      <c r="H860" s="368"/>
      <c r="I860" s="368"/>
      <c r="J860" s="368"/>
      <c r="K860" s="368"/>
      <c r="L860" s="369"/>
      <c r="M860" s="369"/>
      <c r="N860" s="369"/>
      <c r="O860" s="369"/>
      <c r="P860" s="369"/>
      <c r="Q860" s="369"/>
      <c r="R860" s="369"/>
      <c r="S860" s="369"/>
      <c r="T860" s="369"/>
      <c r="U860" s="369"/>
      <c r="V860" s="369"/>
      <c r="W860" s="369"/>
      <c r="X860" s="369"/>
      <c r="Y860" s="369"/>
      <c r="Z860" s="369"/>
      <c r="AA860" s="369"/>
      <c r="AB860" s="369"/>
      <c r="AC860" s="369"/>
      <c r="AD860" s="369"/>
      <c r="AF860" s="505"/>
    </row>
    <row r="861" spans="1:32" s="58" customFormat="1">
      <c r="A861" s="51"/>
      <c r="B861" s="51"/>
      <c r="C861" s="51"/>
      <c r="D861" s="51"/>
      <c r="E861" s="354"/>
      <c r="F861" s="65"/>
      <c r="G861" s="65"/>
      <c r="H861" s="368"/>
      <c r="I861" s="368"/>
      <c r="J861" s="368"/>
      <c r="K861" s="368"/>
      <c r="L861" s="369"/>
      <c r="M861" s="369"/>
      <c r="N861" s="369"/>
      <c r="O861" s="369"/>
      <c r="P861" s="369"/>
      <c r="Q861" s="369"/>
      <c r="R861" s="369"/>
      <c r="S861" s="369"/>
      <c r="T861" s="369"/>
      <c r="U861" s="369"/>
      <c r="V861" s="369"/>
      <c r="W861" s="369"/>
      <c r="X861" s="369"/>
      <c r="Y861" s="369"/>
      <c r="Z861" s="369"/>
      <c r="AA861" s="369"/>
      <c r="AB861" s="369"/>
      <c r="AC861" s="369"/>
      <c r="AD861" s="369"/>
      <c r="AF861" s="505"/>
    </row>
    <row r="862" spans="1:32" s="58" customFormat="1">
      <c r="A862" s="51"/>
      <c r="B862" s="51"/>
      <c r="C862" s="51"/>
      <c r="D862" s="51"/>
      <c r="E862" s="354"/>
      <c r="F862" s="65"/>
      <c r="G862" s="65"/>
      <c r="H862" s="368"/>
      <c r="I862" s="368"/>
      <c r="J862" s="368"/>
      <c r="K862" s="368"/>
      <c r="L862" s="369"/>
      <c r="M862" s="369"/>
      <c r="N862" s="369"/>
      <c r="O862" s="369"/>
      <c r="P862" s="369"/>
      <c r="Q862" s="369"/>
      <c r="R862" s="369"/>
      <c r="S862" s="369"/>
      <c r="T862" s="369"/>
      <c r="U862" s="369"/>
      <c r="V862" s="369"/>
      <c r="W862" s="369"/>
      <c r="X862" s="369"/>
      <c r="Y862" s="369"/>
      <c r="Z862" s="369"/>
      <c r="AA862" s="369"/>
      <c r="AB862" s="369"/>
      <c r="AC862" s="369"/>
      <c r="AD862" s="369"/>
      <c r="AF862" s="505"/>
    </row>
    <row r="863" spans="1:32" s="58" customFormat="1">
      <c r="A863" s="51"/>
      <c r="B863" s="51"/>
      <c r="C863" s="51"/>
      <c r="D863" s="51"/>
      <c r="E863" s="354"/>
      <c r="F863" s="65"/>
      <c r="G863" s="65"/>
      <c r="H863" s="368"/>
      <c r="I863" s="368"/>
      <c r="J863" s="368"/>
      <c r="K863" s="368"/>
      <c r="L863" s="369"/>
      <c r="M863" s="369"/>
      <c r="N863" s="369"/>
      <c r="O863" s="369"/>
      <c r="P863" s="369"/>
      <c r="Q863" s="369"/>
      <c r="R863" s="369"/>
      <c r="S863" s="369"/>
      <c r="T863" s="369"/>
      <c r="U863" s="369"/>
      <c r="V863" s="369"/>
      <c r="W863" s="369"/>
      <c r="X863" s="369"/>
      <c r="Y863" s="369"/>
      <c r="Z863" s="369"/>
      <c r="AA863" s="369"/>
      <c r="AB863" s="369"/>
      <c r="AC863" s="369"/>
      <c r="AD863" s="369"/>
      <c r="AF863" s="505"/>
    </row>
    <row r="864" spans="1:32" s="58" customFormat="1">
      <c r="A864" s="51"/>
      <c r="B864" s="51"/>
      <c r="C864" s="51"/>
      <c r="D864" s="51"/>
      <c r="E864" s="354"/>
      <c r="F864" s="65"/>
      <c r="G864" s="65"/>
      <c r="H864" s="368"/>
      <c r="I864" s="368"/>
      <c r="J864" s="368"/>
      <c r="K864" s="368"/>
      <c r="L864" s="369"/>
      <c r="M864" s="369"/>
      <c r="N864" s="369"/>
      <c r="O864" s="369"/>
      <c r="P864" s="369"/>
      <c r="Q864" s="369"/>
      <c r="R864" s="369"/>
      <c r="S864" s="369"/>
      <c r="T864" s="369"/>
      <c r="U864" s="369"/>
      <c r="V864" s="369"/>
      <c r="W864" s="369"/>
      <c r="X864" s="369"/>
      <c r="Y864" s="369"/>
      <c r="Z864" s="369"/>
      <c r="AA864" s="369"/>
      <c r="AB864" s="369"/>
      <c r="AC864" s="369"/>
      <c r="AD864" s="369"/>
      <c r="AF864" s="505"/>
    </row>
    <row r="865" spans="1:32" s="58" customFormat="1">
      <c r="A865" s="51"/>
      <c r="B865" s="51"/>
      <c r="C865" s="51"/>
      <c r="D865" s="51"/>
      <c r="E865" s="354"/>
      <c r="F865" s="65"/>
      <c r="G865" s="65"/>
      <c r="H865" s="368"/>
      <c r="I865" s="368"/>
      <c r="J865" s="368"/>
      <c r="K865" s="368"/>
      <c r="L865" s="369"/>
      <c r="M865" s="369"/>
      <c r="N865" s="369"/>
      <c r="O865" s="369"/>
      <c r="P865" s="369"/>
      <c r="Q865" s="369"/>
      <c r="R865" s="369"/>
      <c r="S865" s="369"/>
      <c r="T865" s="369"/>
      <c r="U865" s="369"/>
      <c r="V865" s="369"/>
      <c r="W865" s="369"/>
      <c r="X865" s="369"/>
      <c r="Y865" s="369"/>
      <c r="Z865" s="369"/>
      <c r="AA865" s="369"/>
      <c r="AB865" s="369"/>
      <c r="AC865" s="369"/>
      <c r="AD865" s="369"/>
      <c r="AF865" s="505"/>
    </row>
    <row r="866" spans="1:32" s="58" customFormat="1">
      <c r="A866" s="51"/>
      <c r="B866" s="51"/>
      <c r="C866" s="51"/>
      <c r="D866" s="51"/>
      <c r="E866" s="354"/>
      <c r="F866" s="65"/>
      <c r="G866" s="65"/>
      <c r="H866" s="368"/>
      <c r="I866" s="368"/>
      <c r="J866" s="368"/>
      <c r="K866" s="368"/>
      <c r="L866" s="369"/>
      <c r="M866" s="369"/>
      <c r="N866" s="369"/>
      <c r="O866" s="369"/>
      <c r="P866" s="369"/>
      <c r="Q866" s="369"/>
      <c r="R866" s="369"/>
      <c r="S866" s="369"/>
      <c r="T866" s="369"/>
      <c r="U866" s="369"/>
      <c r="V866" s="369"/>
      <c r="W866" s="369"/>
      <c r="X866" s="369"/>
      <c r="Y866" s="369"/>
      <c r="Z866" s="369"/>
      <c r="AA866" s="369"/>
      <c r="AB866" s="369"/>
      <c r="AC866" s="369"/>
      <c r="AD866" s="369"/>
      <c r="AF866" s="505"/>
    </row>
    <row r="867" spans="1:32" s="58" customFormat="1">
      <c r="A867" s="51"/>
      <c r="B867" s="51"/>
      <c r="C867" s="51"/>
      <c r="D867" s="51"/>
      <c r="E867" s="354"/>
      <c r="F867" s="65"/>
      <c r="G867" s="65"/>
      <c r="H867" s="368"/>
      <c r="I867" s="368"/>
      <c r="J867" s="368"/>
      <c r="K867" s="368"/>
      <c r="L867" s="369"/>
      <c r="M867" s="369"/>
      <c r="N867" s="369"/>
      <c r="O867" s="369"/>
      <c r="P867" s="369"/>
      <c r="Q867" s="369"/>
      <c r="R867" s="369"/>
      <c r="S867" s="369"/>
      <c r="T867" s="369"/>
      <c r="U867" s="369"/>
      <c r="V867" s="369"/>
      <c r="W867" s="369"/>
      <c r="X867" s="369"/>
      <c r="Y867" s="369"/>
      <c r="Z867" s="369"/>
      <c r="AA867" s="369"/>
      <c r="AB867" s="369"/>
      <c r="AC867" s="369"/>
      <c r="AD867" s="369"/>
      <c r="AF867" s="505"/>
    </row>
    <row r="868" spans="1:32" s="58" customFormat="1">
      <c r="A868" s="51"/>
      <c r="B868" s="51"/>
      <c r="C868" s="51"/>
      <c r="D868" s="51"/>
      <c r="E868" s="354"/>
      <c r="F868" s="65"/>
      <c r="G868" s="65"/>
      <c r="H868" s="368"/>
      <c r="I868" s="368"/>
      <c r="J868" s="368"/>
      <c r="K868" s="368"/>
      <c r="L868" s="369"/>
      <c r="M868" s="369"/>
      <c r="N868" s="369"/>
      <c r="O868" s="369"/>
      <c r="P868" s="369"/>
      <c r="Q868" s="369"/>
      <c r="R868" s="369"/>
      <c r="S868" s="369"/>
      <c r="T868" s="369"/>
      <c r="U868" s="369"/>
      <c r="V868" s="369"/>
      <c r="W868" s="369"/>
      <c r="X868" s="369"/>
      <c r="Y868" s="369"/>
      <c r="Z868" s="369"/>
      <c r="AA868" s="369"/>
      <c r="AB868" s="369"/>
      <c r="AC868" s="369"/>
      <c r="AD868" s="369"/>
      <c r="AF868" s="505"/>
    </row>
    <row r="869" spans="1:32" s="58" customFormat="1">
      <c r="A869" s="51"/>
      <c r="B869" s="51"/>
      <c r="C869" s="51"/>
      <c r="D869" s="51"/>
      <c r="E869" s="354"/>
      <c r="F869" s="65"/>
      <c r="G869" s="65"/>
      <c r="H869" s="368"/>
      <c r="I869" s="368"/>
      <c r="J869" s="368"/>
      <c r="K869" s="368"/>
      <c r="L869" s="369"/>
      <c r="M869" s="369"/>
      <c r="N869" s="369"/>
      <c r="O869" s="369"/>
      <c r="P869" s="369"/>
      <c r="Q869" s="369"/>
      <c r="R869" s="369"/>
      <c r="S869" s="369"/>
      <c r="T869" s="369"/>
      <c r="U869" s="369"/>
      <c r="V869" s="369"/>
      <c r="W869" s="369"/>
      <c r="X869" s="369"/>
      <c r="Y869" s="369"/>
      <c r="Z869" s="369"/>
      <c r="AA869" s="369"/>
      <c r="AB869" s="369"/>
      <c r="AC869" s="369"/>
      <c r="AD869" s="369"/>
      <c r="AF869" s="505"/>
    </row>
    <row r="870" spans="1:32" s="58" customFormat="1">
      <c r="A870" s="51"/>
      <c r="B870" s="51"/>
      <c r="C870" s="51"/>
      <c r="D870" s="51"/>
      <c r="E870" s="354"/>
      <c r="F870" s="65"/>
      <c r="G870" s="65"/>
      <c r="H870" s="368"/>
      <c r="I870" s="368"/>
      <c r="J870" s="368"/>
      <c r="K870" s="368"/>
      <c r="L870" s="369"/>
      <c r="M870" s="369"/>
      <c r="N870" s="369"/>
      <c r="O870" s="369"/>
      <c r="P870" s="369"/>
      <c r="Q870" s="369"/>
      <c r="R870" s="369"/>
      <c r="S870" s="369"/>
      <c r="T870" s="369"/>
      <c r="U870" s="369"/>
      <c r="V870" s="369"/>
      <c r="W870" s="369"/>
      <c r="X870" s="369"/>
      <c r="Y870" s="369"/>
      <c r="Z870" s="369"/>
      <c r="AA870" s="369"/>
      <c r="AB870" s="369"/>
      <c r="AC870" s="369"/>
      <c r="AD870" s="369"/>
      <c r="AF870" s="505"/>
    </row>
    <row r="871" spans="1:32" s="58" customFormat="1">
      <c r="A871" s="51"/>
      <c r="B871" s="51"/>
      <c r="C871" s="51"/>
      <c r="D871" s="51"/>
      <c r="E871" s="354"/>
      <c r="F871" s="65"/>
      <c r="G871" s="65"/>
      <c r="H871" s="368"/>
      <c r="I871" s="368"/>
      <c r="J871" s="368"/>
      <c r="K871" s="368"/>
      <c r="L871" s="369"/>
      <c r="M871" s="369"/>
      <c r="N871" s="369"/>
      <c r="O871" s="369"/>
      <c r="P871" s="369"/>
      <c r="Q871" s="369"/>
      <c r="R871" s="369"/>
      <c r="S871" s="369"/>
      <c r="T871" s="369"/>
      <c r="U871" s="369"/>
      <c r="V871" s="369"/>
      <c r="W871" s="369"/>
      <c r="X871" s="369"/>
      <c r="Y871" s="369"/>
      <c r="Z871" s="369"/>
      <c r="AA871" s="369"/>
      <c r="AB871" s="369"/>
      <c r="AC871" s="369"/>
      <c r="AD871" s="369"/>
      <c r="AF871" s="505"/>
    </row>
    <row r="872" spans="1:32" s="58" customFormat="1">
      <c r="A872" s="51"/>
      <c r="B872" s="51"/>
      <c r="C872" s="51"/>
      <c r="D872" s="51"/>
      <c r="E872" s="354"/>
      <c r="F872" s="65"/>
      <c r="G872" s="65"/>
      <c r="H872" s="368"/>
      <c r="I872" s="368"/>
      <c r="J872" s="368"/>
      <c r="K872" s="368"/>
      <c r="L872" s="369"/>
      <c r="M872" s="369"/>
      <c r="N872" s="369"/>
      <c r="O872" s="369"/>
      <c r="P872" s="369"/>
      <c r="Q872" s="369"/>
      <c r="R872" s="369"/>
      <c r="S872" s="369"/>
      <c r="T872" s="369"/>
      <c r="U872" s="369"/>
      <c r="V872" s="369"/>
      <c r="W872" s="369"/>
      <c r="X872" s="369"/>
      <c r="Y872" s="369"/>
      <c r="Z872" s="369"/>
      <c r="AA872" s="369"/>
      <c r="AB872" s="369"/>
      <c r="AC872" s="369"/>
      <c r="AD872" s="369"/>
      <c r="AF872" s="505"/>
    </row>
    <row r="873" spans="1:32" s="58" customFormat="1">
      <c r="A873" s="51"/>
      <c r="B873" s="51"/>
      <c r="C873" s="51"/>
      <c r="D873" s="51"/>
      <c r="E873" s="354"/>
      <c r="F873" s="65"/>
      <c r="G873" s="65"/>
      <c r="H873" s="368"/>
      <c r="I873" s="368"/>
      <c r="J873" s="368"/>
      <c r="K873" s="368"/>
      <c r="L873" s="369"/>
      <c r="M873" s="369"/>
      <c r="N873" s="369"/>
      <c r="O873" s="369"/>
      <c r="P873" s="369"/>
      <c r="Q873" s="369"/>
      <c r="R873" s="369"/>
      <c r="S873" s="369"/>
      <c r="T873" s="369"/>
      <c r="U873" s="369"/>
      <c r="V873" s="369"/>
      <c r="W873" s="369"/>
      <c r="X873" s="369"/>
      <c r="Y873" s="369"/>
      <c r="Z873" s="369"/>
      <c r="AA873" s="369"/>
      <c r="AB873" s="369"/>
      <c r="AC873" s="369"/>
      <c r="AD873" s="369"/>
      <c r="AF873" s="505"/>
    </row>
    <row r="874" spans="1:32" s="58" customFormat="1">
      <c r="A874" s="51"/>
      <c r="B874" s="51"/>
      <c r="C874" s="51"/>
      <c r="D874" s="51"/>
      <c r="E874" s="354"/>
      <c r="F874" s="65"/>
      <c r="G874" s="65"/>
      <c r="H874" s="368"/>
      <c r="I874" s="368"/>
      <c r="J874" s="368"/>
      <c r="K874" s="368"/>
      <c r="L874" s="369"/>
      <c r="M874" s="369"/>
      <c r="N874" s="369"/>
      <c r="O874" s="369"/>
      <c r="P874" s="369"/>
      <c r="Q874" s="369"/>
      <c r="R874" s="369"/>
      <c r="S874" s="369"/>
      <c r="T874" s="369"/>
      <c r="U874" s="369"/>
      <c r="V874" s="369"/>
      <c r="W874" s="369"/>
      <c r="X874" s="369"/>
      <c r="Y874" s="369"/>
      <c r="Z874" s="369"/>
      <c r="AA874" s="369"/>
      <c r="AB874" s="369"/>
      <c r="AC874" s="369"/>
      <c r="AD874" s="369"/>
      <c r="AF874" s="505"/>
    </row>
    <row r="875" spans="1:32" s="58" customFormat="1">
      <c r="A875" s="51"/>
      <c r="B875" s="51"/>
      <c r="C875" s="51"/>
      <c r="D875" s="51"/>
      <c r="E875" s="354"/>
      <c r="F875" s="65"/>
      <c r="G875" s="65"/>
      <c r="H875" s="368"/>
      <c r="I875" s="368"/>
      <c r="J875" s="368"/>
      <c r="K875" s="368"/>
      <c r="L875" s="369"/>
      <c r="M875" s="369"/>
      <c r="N875" s="369"/>
      <c r="O875" s="369"/>
      <c r="P875" s="369"/>
      <c r="Q875" s="369"/>
      <c r="R875" s="369"/>
      <c r="S875" s="369"/>
      <c r="T875" s="369"/>
      <c r="U875" s="369"/>
      <c r="V875" s="369"/>
      <c r="W875" s="369"/>
      <c r="X875" s="369"/>
      <c r="Y875" s="369"/>
      <c r="Z875" s="369"/>
      <c r="AA875" s="369"/>
      <c r="AB875" s="369"/>
      <c r="AC875" s="369"/>
      <c r="AD875" s="369"/>
      <c r="AF875" s="505"/>
    </row>
    <row r="876" spans="1:32" s="58" customFormat="1">
      <c r="A876" s="51"/>
      <c r="B876" s="51"/>
      <c r="C876" s="51"/>
      <c r="D876" s="51"/>
      <c r="E876" s="354"/>
      <c r="F876" s="65"/>
      <c r="G876" s="65"/>
      <c r="H876" s="368"/>
      <c r="I876" s="368"/>
      <c r="J876" s="368"/>
      <c r="K876" s="368"/>
      <c r="L876" s="369"/>
      <c r="M876" s="369"/>
      <c r="N876" s="369"/>
      <c r="O876" s="369"/>
      <c r="P876" s="369"/>
      <c r="Q876" s="369"/>
      <c r="R876" s="369"/>
      <c r="S876" s="369"/>
      <c r="T876" s="369"/>
      <c r="U876" s="369"/>
      <c r="V876" s="369"/>
      <c r="W876" s="369"/>
      <c r="X876" s="369"/>
      <c r="Y876" s="369"/>
      <c r="Z876" s="369"/>
      <c r="AA876" s="369"/>
      <c r="AB876" s="369"/>
      <c r="AC876" s="369"/>
      <c r="AD876" s="369"/>
      <c r="AF876" s="505"/>
    </row>
    <row r="877" spans="1:32" s="58" customFormat="1">
      <c r="A877" s="51"/>
      <c r="B877" s="51"/>
      <c r="C877" s="51"/>
      <c r="D877" s="51"/>
      <c r="E877" s="354"/>
      <c r="F877" s="65"/>
      <c r="G877" s="65"/>
      <c r="H877" s="368"/>
      <c r="I877" s="368"/>
      <c r="J877" s="368"/>
      <c r="K877" s="368"/>
      <c r="L877" s="369"/>
      <c r="M877" s="369"/>
      <c r="N877" s="369"/>
      <c r="O877" s="369"/>
      <c r="P877" s="369"/>
      <c r="Q877" s="369"/>
      <c r="R877" s="369"/>
      <c r="S877" s="369"/>
      <c r="T877" s="369"/>
      <c r="U877" s="369"/>
      <c r="V877" s="369"/>
      <c r="W877" s="369"/>
      <c r="X877" s="369"/>
      <c r="Y877" s="369"/>
      <c r="Z877" s="369"/>
      <c r="AA877" s="369"/>
      <c r="AB877" s="369"/>
      <c r="AC877" s="369"/>
      <c r="AD877" s="369"/>
      <c r="AF877" s="505"/>
    </row>
    <row r="878" spans="1:32" s="58" customFormat="1">
      <c r="A878" s="51"/>
      <c r="B878" s="51"/>
      <c r="C878" s="51"/>
      <c r="D878" s="51"/>
      <c r="E878" s="354"/>
      <c r="F878" s="65"/>
      <c r="G878" s="65"/>
      <c r="H878" s="368"/>
      <c r="I878" s="368"/>
      <c r="J878" s="368"/>
      <c r="K878" s="368"/>
      <c r="L878" s="369"/>
      <c r="M878" s="369"/>
      <c r="N878" s="369"/>
      <c r="O878" s="369"/>
      <c r="P878" s="369"/>
      <c r="Q878" s="369"/>
      <c r="R878" s="369"/>
      <c r="S878" s="369"/>
      <c r="T878" s="369"/>
      <c r="U878" s="369"/>
      <c r="V878" s="369"/>
      <c r="W878" s="369"/>
      <c r="X878" s="369"/>
      <c r="Y878" s="369"/>
      <c r="Z878" s="369"/>
      <c r="AA878" s="369"/>
      <c r="AB878" s="369"/>
      <c r="AC878" s="369"/>
      <c r="AD878" s="369"/>
      <c r="AF878" s="505"/>
    </row>
    <row r="879" spans="1:32" s="58" customFormat="1">
      <c r="A879" s="51"/>
      <c r="B879" s="51"/>
      <c r="C879" s="51"/>
      <c r="D879" s="51"/>
      <c r="E879" s="354"/>
      <c r="F879" s="65"/>
      <c r="G879" s="65"/>
      <c r="H879" s="368"/>
      <c r="I879" s="368"/>
      <c r="J879" s="368"/>
      <c r="K879" s="368"/>
      <c r="L879" s="369"/>
      <c r="M879" s="369"/>
      <c r="N879" s="369"/>
      <c r="O879" s="369"/>
      <c r="P879" s="369"/>
      <c r="Q879" s="369"/>
      <c r="R879" s="369"/>
      <c r="S879" s="369"/>
      <c r="T879" s="369"/>
      <c r="U879" s="369"/>
      <c r="V879" s="369"/>
      <c r="W879" s="369"/>
      <c r="X879" s="369"/>
      <c r="Y879" s="369"/>
      <c r="Z879" s="369"/>
      <c r="AA879" s="369"/>
      <c r="AB879" s="369"/>
      <c r="AC879" s="369"/>
      <c r="AD879" s="369"/>
      <c r="AF879" s="505"/>
    </row>
    <row r="880" spans="1:32" s="58" customFormat="1">
      <c r="A880" s="51"/>
      <c r="B880" s="51"/>
      <c r="C880" s="51"/>
      <c r="D880" s="51"/>
      <c r="E880" s="354"/>
      <c r="F880" s="65"/>
      <c r="G880" s="65"/>
      <c r="H880" s="368"/>
      <c r="I880" s="368"/>
      <c r="J880" s="368"/>
      <c r="K880" s="368"/>
      <c r="L880" s="369"/>
      <c r="M880" s="369"/>
      <c r="N880" s="369"/>
      <c r="O880" s="369"/>
      <c r="P880" s="369"/>
      <c r="Q880" s="369"/>
      <c r="R880" s="369"/>
      <c r="S880" s="369"/>
      <c r="T880" s="369"/>
      <c r="U880" s="369"/>
      <c r="V880" s="369"/>
      <c r="W880" s="369"/>
      <c r="X880" s="369"/>
      <c r="Y880" s="369"/>
      <c r="Z880" s="369"/>
      <c r="AA880" s="369"/>
      <c r="AB880" s="369"/>
      <c r="AC880" s="369"/>
      <c r="AD880" s="369"/>
      <c r="AF880" s="505"/>
    </row>
    <row r="881" spans="1:32" s="58" customFormat="1">
      <c r="A881" s="51"/>
      <c r="B881" s="51"/>
      <c r="C881" s="51"/>
      <c r="D881" s="51"/>
      <c r="E881" s="354"/>
      <c r="F881" s="65"/>
      <c r="G881" s="65"/>
      <c r="H881" s="368"/>
      <c r="I881" s="368"/>
      <c r="J881" s="368"/>
      <c r="K881" s="368"/>
      <c r="L881" s="369"/>
      <c r="M881" s="369"/>
      <c r="N881" s="369"/>
      <c r="O881" s="369"/>
      <c r="P881" s="369"/>
      <c r="Q881" s="369"/>
      <c r="R881" s="369"/>
      <c r="S881" s="369"/>
      <c r="T881" s="369"/>
      <c r="U881" s="369"/>
      <c r="V881" s="369"/>
      <c r="W881" s="369"/>
      <c r="X881" s="369"/>
      <c r="Y881" s="369"/>
      <c r="Z881" s="369"/>
      <c r="AA881" s="369"/>
      <c r="AB881" s="369"/>
      <c r="AC881" s="369"/>
      <c r="AD881" s="369"/>
      <c r="AF881" s="505"/>
    </row>
    <row r="882" spans="1:32" s="58" customFormat="1">
      <c r="A882" s="51"/>
      <c r="B882" s="51"/>
      <c r="C882" s="51"/>
      <c r="D882" s="51"/>
      <c r="E882" s="354"/>
      <c r="F882" s="65"/>
      <c r="G882" s="65"/>
      <c r="H882" s="368"/>
      <c r="I882" s="368"/>
      <c r="J882" s="368"/>
      <c r="K882" s="368"/>
      <c r="L882" s="369"/>
      <c r="M882" s="369"/>
      <c r="N882" s="369"/>
      <c r="O882" s="369"/>
      <c r="P882" s="369"/>
      <c r="Q882" s="369"/>
      <c r="R882" s="369"/>
      <c r="S882" s="369"/>
      <c r="T882" s="369"/>
      <c r="U882" s="369"/>
      <c r="V882" s="369"/>
      <c r="W882" s="369"/>
      <c r="X882" s="369"/>
      <c r="Y882" s="369"/>
      <c r="Z882" s="369"/>
      <c r="AA882" s="369"/>
      <c r="AB882" s="369"/>
      <c r="AC882" s="369"/>
      <c r="AD882" s="369"/>
      <c r="AF882" s="505"/>
    </row>
    <row r="883" spans="1:32" s="58" customFormat="1">
      <c r="A883" s="51"/>
      <c r="B883" s="51"/>
      <c r="C883" s="51"/>
      <c r="D883" s="51"/>
      <c r="E883" s="354"/>
      <c r="F883" s="65"/>
      <c r="G883" s="65"/>
      <c r="H883" s="368"/>
      <c r="I883" s="368"/>
      <c r="J883" s="368"/>
      <c r="K883" s="368"/>
      <c r="L883" s="369"/>
      <c r="M883" s="369"/>
      <c r="N883" s="369"/>
      <c r="O883" s="369"/>
      <c r="P883" s="369"/>
      <c r="Q883" s="369"/>
      <c r="R883" s="369"/>
      <c r="S883" s="369"/>
      <c r="T883" s="369"/>
      <c r="U883" s="369"/>
      <c r="V883" s="369"/>
      <c r="W883" s="369"/>
      <c r="X883" s="369"/>
      <c r="Y883" s="369"/>
      <c r="Z883" s="369"/>
      <c r="AA883" s="369"/>
      <c r="AB883" s="369"/>
      <c r="AC883" s="369"/>
      <c r="AD883" s="369"/>
      <c r="AF883" s="505"/>
    </row>
    <row r="884" spans="1:32" s="58" customFormat="1">
      <c r="A884" s="51"/>
      <c r="B884" s="51"/>
      <c r="C884" s="51"/>
      <c r="D884" s="51"/>
      <c r="E884" s="354"/>
      <c r="F884" s="65"/>
      <c r="G884" s="65"/>
      <c r="H884" s="368"/>
      <c r="I884" s="368"/>
      <c r="J884" s="368"/>
      <c r="K884" s="368"/>
      <c r="L884" s="369"/>
      <c r="M884" s="369"/>
      <c r="N884" s="369"/>
      <c r="O884" s="369"/>
      <c r="P884" s="369"/>
      <c r="Q884" s="369"/>
      <c r="R884" s="369"/>
      <c r="S884" s="369"/>
      <c r="T884" s="369"/>
      <c r="U884" s="369"/>
      <c r="V884" s="369"/>
      <c r="W884" s="369"/>
      <c r="X884" s="369"/>
      <c r="Y884" s="369"/>
      <c r="Z884" s="369"/>
      <c r="AA884" s="369"/>
      <c r="AB884" s="369"/>
      <c r="AC884" s="369"/>
      <c r="AD884" s="369"/>
      <c r="AF884" s="505"/>
    </row>
    <row r="885" spans="1:32" s="58" customFormat="1">
      <c r="A885" s="51"/>
      <c r="B885" s="51"/>
      <c r="C885" s="51"/>
      <c r="D885" s="51"/>
      <c r="E885" s="354"/>
      <c r="F885" s="65"/>
      <c r="G885" s="65"/>
      <c r="H885" s="368"/>
      <c r="I885" s="368"/>
      <c r="J885" s="368"/>
      <c r="K885" s="368"/>
      <c r="L885" s="369"/>
      <c r="M885" s="369"/>
      <c r="N885" s="369"/>
      <c r="O885" s="369"/>
      <c r="P885" s="369"/>
      <c r="Q885" s="369"/>
      <c r="R885" s="369"/>
      <c r="S885" s="369"/>
      <c r="T885" s="369"/>
      <c r="U885" s="369"/>
      <c r="V885" s="369"/>
      <c r="W885" s="369"/>
      <c r="X885" s="369"/>
      <c r="Y885" s="369"/>
      <c r="Z885" s="369"/>
      <c r="AA885" s="369"/>
      <c r="AB885" s="369"/>
      <c r="AC885" s="369"/>
      <c r="AD885" s="369"/>
      <c r="AF885" s="505"/>
    </row>
    <row r="886" spans="1:32" s="58" customFormat="1">
      <c r="A886" s="51"/>
      <c r="B886" s="51"/>
      <c r="C886" s="51"/>
      <c r="D886" s="51"/>
      <c r="E886" s="354"/>
      <c r="F886" s="65"/>
      <c r="G886" s="65"/>
      <c r="H886" s="368"/>
      <c r="I886" s="368"/>
      <c r="J886" s="368"/>
      <c r="K886" s="368"/>
      <c r="L886" s="369"/>
      <c r="M886" s="369"/>
      <c r="N886" s="369"/>
      <c r="O886" s="369"/>
      <c r="P886" s="369"/>
      <c r="Q886" s="369"/>
      <c r="R886" s="369"/>
      <c r="S886" s="369"/>
      <c r="T886" s="369"/>
      <c r="U886" s="369"/>
      <c r="V886" s="369"/>
      <c r="W886" s="369"/>
      <c r="X886" s="369"/>
      <c r="Y886" s="369"/>
      <c r="Z886" s="369"/>
      <c r="AA886" s="369"/>
      <c r="AB886" s="369"/>
      <c r="AC886" s="369"/>
      <c r="AD886" s="369"/>
      <c r="AF886" s="505"/>
    </row>
    <row r="887" spans="1:32" s="58" customFormat="1">
      <c r="A887" s="51"/>
      <c r="B887" s="51"/>
      <c r="C887" s="51"/>
      <c r="D887" s="51"/>
      <c r="E887" s="354"/>
      <c r="F887" s="65"/>
      <c r="G887" s="65"/>
      <c r="H887" s="368"/>
      <c r="I887" s="368"/>
      <c r="J887" s="368"/>
      <c r="K887" s="368"/>
      <c r="L887" s="369"/>
      <c r="M887" s="369"/>
      <c r="N887" s="369"/>
      <c r="O887" s="369"/>
      <c r="P887" s="369"/>
      <c r="Q887" s="369"/>
      <c r="R887" s="369"/>
      <c r="S887" s="369"/>
      <c r="T887" s="369"/>
      <c r="U887" s="369"/>
      <c r="V887" s="369"/>
      <c r="W887" s="369"/>
      <c r="X887" s="369"/>
      <c r="Y887" s="369"/>
      <c r="Z887" s="369"/>
      <c r="AA887" s="369"/>
      <c r="AB887" s="369"/>
      <c r="AC887" s="369"/>
      <c r="AD887" s="369"/>
      <c r="AF887" s="505"/>
    </row>
    <row r="888" spans="1:32" s="58" customFormat="1">
      <c r="A888" s="51"/>
      <c r="B888" s="51"/>
      <c r="C888" s="51"/>
      <c r="D888" s="51"/>
      <c r="E888" s="354"/>
      <c r="F888" s="65"/>
      <c r="G888" s="65"/>
      <c r="H888" s="368"/>
      <c r="I888" s="368"/>
      <c r="J888" s="368"/>
      <c r="K888" s="368"/>
      <c r="L888" s="369"/>
      <c r="M888" s="369"/>
      <c r="N888" s="369"/>
      <c r="O888" s="369"/>
      <c r="P888" s="369"/>
      <c r="Q888" s="369"/>
      <c r="R888" s="369"/>
      <c r="S888" s="369"/>
      <c r="T888" s="369"/>
      <c r="U888" s="369"/>
      <c r="V888" s="369"/>
      <c r="W888" s="369"/>
      <c r="X888" s="369"/>
      <c r="Y888" s="369"/>
      <c r="Z888" s="369"/>
      <c r="AA888" s="369"/>
      <c r="AB888" s="369"/>
      <c r="AC888" s="369"/>
      <c r="AD888" s="369"/>
      <c r="AF888" s="505"/>
    </row>
    <row r="889" spans="1:32" s="58" customFormat="1">
      <c r="A889" s="51"/>
      <c r="B889" s="51"/>
      <c r="C889" s="51"/>
      <c r="D889" s="51"/>
      <c r="E889" s="354"/>
      <c r="F889" s="65"/>
      <c r="G889" s="65"/>
      <c r="H889" s="368"/>
      <c r="I889" s="368"/>
      <c r="J889" s="368"/>
      <c r="K889" s="368"/>
      <c r="L889" s="369"/>
      <c r="M889" s="369"/>
      <c r="N889" s="369"/>
      <c r="O889" s="369"/>
      <c r="P889" s="369"/>
      <c r="Q889" s="369"/>
      <c r="R889" s="369"/>
      <c r="S889" s="369"/>
      <c r="T889" s="369"/>
      <c r="U889" s="369"/>
      <c r="V889" s="369"/>
      <c r="W889" s="369"/>
      <c r="X889" s="369"/>
      <c r="Y889" s="369"/>
      <c r="Z889" s="369"/>
      <c r="AA889" s="369"/>
      <c r="AB889" s="369"/>
      <c r="AC889" s="369"/>
      <c r="AD889" s="369"/>
      <c r="AF889" s="505"/>
    </row>
    <row r="890" spans="1:32" s="58" customFormat="1">
      <c r="A890" s="51"/>
      <c r="B890" s="51"/>
      <c r="C890" s="51"/>
      <c r="D890" s="51"/>
      <c r="E890" s="354"/>
      <c r="F890" s="65"/>
      <c r="G890" s="65"/>
      <c r="H890" s="368"/>
      <c r="I890" s="368"/>
      <c r="J890" s="368"/>
      <c r="K890" s="368"/>
      <c r="L890" s="369"/>
      <c r="M890" s="369"/>
      <c r="N890" s="369"/>
      <c r="O890" s="369"/>
      <c r="P890" s="369"/>
      <c r="Q890" s="369"/>
      <c r="R890" s="369"/>
      <c r="S890" s="369"/>
      <c r="T890" s="369"/>
      <c r="U890" s="369"/>
      <c r="V890" s="369"/>
      <c r="W890" s="369"/>
      <c r="X890" s="369"/>
      <c r="Y890" s="369"/>
      <c r="Z890" s="369"/>
      <c r="AA890" s="369"/>
      <c r="AB890" s="369"/>
      <c r="AC890" s="369"/>
      <c r="AD890" s="369"/>
      <c r="AF890" s="505"/>
    </row>
    <row r="891" spans="1:32" s="58" customFormat="1">
      <c r="A891" s="51"/>
      <c r="B891" s="51"/>
      <c r="C891" s="51"/>
      <c r="D891" s="51"/>
      <c r="E891" s="354"/>
      <c r="F891" s="65"/>
      <c r="G891" s="65"/>
      <c r="H891" s="368"/>
      <c r="I891" s="368"/>
      <c r="J891" s="368"/>
      <c r="K891" s="368"/>
      <c r="L891" s="369"/>
      <c r="M891" s="369"/>
      <c r="N891" s="369"/>
      <c r="O891" s="369"/>
      <c r="P891" s="369"/>
      <c r="Q891" s="369"/>
      <c r="R891" s="369"/>
      <c r="S891" s="369"/>
      <c r="T891" s="369"/>
      <c r="U891" s="369"/>
      <c r="V891" s="369"/>
      <c r="W891" s="369"/>
      <c r="X891" s="369"/>
      <c r="Y891" s="369"/>
      <c r="Z891" s="369"/>
      <c r="AA891" s="369"/>
      <c r="AB891" s="369"/>
      <c r="AC891" s="369"/>
      <c r="AD891" s="369"/>
      <c r="AF891" s="505"/>
    </row>
    <row r="892" spans="1:32" s="58" customFormat="1">
      <c r="A892" s="51"/>
      <c r="B892" s="51"/>
      <c r="C892" s="51"/>
      <c r="D892" s="51"/>
      <c r="E892" s="354"/>
      <c r="F892" s="65"/>
      <c r="G892" s="65"/>
      <c r="H892" s="368"/>
      <c r="I892" s="368"/>
      <c r="J892" s="368"/>
      <c r="K892" s="368"/>
      <c r="L892" s="369"/>
      <c r="M892" s="369"/>
      <c r="N892" s="369"/>
      <c r="O892" s="369"/>
      <c r="P892" s="369"/>
      <c r="Q892" s="369"/>
      <c r="R892" s="369"/>
      <c r="S892" s="369"/>
      <c r="T892" s="369"/>
      <c r="U892" s="369"/>
      <c r="V892" s="369"/>
      <c r="W892" s="369"/>
      <c r="X892" s="369"/>
      <c r="Y892" s="369"/>
      <c r="Z892" s="369"/>
      <c r="AA892" s="369"/>
      <c r="AB892" s="369"/>
      <c r="AC892" s="369"/>
      <c r="AD892" s="369"/>
      <c r="AF892" s="505"/>
    </row>
    <row r="893" spans="1:32" s="58" customFormat="1">
      <c r="A893" s="51"/>
      <c r="B893" s="51"/>
      <c r="C893" s="51"/>
      <c r="D893" s="51"/>
      <c r="E893" s="354"/>
      <c r="F893" s="65"/>
      <c r="G893" s="65"/>
      <c r="H893" s="368"/>
      <c r="I893" s="368"/>
      <c r="J893" s="368"/>
      <c r="K893" s="368"/>
      <c r="L893" s="369"/>
      <c r="M893" s="369"/>
      <c r="N893" s="369"/>
      <c r="O893" s="369"/>
      <c r="P893" s="369"/>
      <c r="Q893" s="369"/>
      <c r="R893" s="369"/>
      <c r="S893" s="369"/>
      <c r="T893" s="369"/>
      <c r="U893" s="369"/>
      <c r="V893" s="369"/>
      <c r="W893" s="369"/>
      <c r="X893" s="369"/>
      <c r="Y893" s="369"/>
      <c r="Z893" s="369"/>
      <c r="AA893" s="369"/>
      <c r="AB893" s="369"/>
      <c r="AC893" s="369"/>
      <c r="AD893" s="369"/>
      <c r="AF893" s="505"/>
    </row>
    <row r="894" spans="1:32" s="58" customFormat="1">
      <c r="A894" s="51"/>
      <c r="B894" s="51"/>
      <c r="C894" s="51"/>
      <c r="D894" s="51"/>
      <c r="E894" s="354"/>
      <c r="F894" s="65"/>
      <c r="G894" s="65"/>
      <c r="H894" s="368"/>
      <c r="I894" s="368"/>
      <c r="J894" s="368"/>
      <c r="K894" s="368"/>
      <c r="L894" s="369"/>
      <c r="M894" s="369"/>
      <c r="N894" s="369"/>
      <c r="O894" s="369"/>
      <c r="P894" s="369"/>
      <c r="Q894" s="369"/>
      <c r="R894" s="369"/>
      <c r="S894" s="369"/>
      <c r="T894" s="369"/>
      <c r="U894" s="369"/>
      <c r="V894" s="369"/>
      <c r="W894" s="369"/>
      <c r="X894" s="369"/>
      <c r="Y894" s="369"/>
      <c r="Z894" s="369"/>
      <c r="AA894" s="369"/>
      <c r="AB894" s="369"/>
      <c r="AC894" s="369"/>
      <c r="AD894" s="369"/>
      <c r="AF894" s="505"/>
    </row>
    <row r="895" spans="1:32" s="58" customFormat="1">
      <c r="A895" s="51"/>
      <c r="B895" s="51"/>
      <c r="C895" s="51"/>
      <c r="D895" s="51"/>
      <c r="E895" s="354"/>
      <c r="F895" s="65"/>
      <c r="G895" s="65"/>
      <c r="H895" s="368"/>
      <c r="I895" s="368"/>
      <c r="J895" s="368"/>
      <c r="K895" s="368"/>
      <c r="L895" s="369"/>
      <c r="M895" s="369"/>
      <c r="N895" s="369"/>
      <c r="O895" s="369"/>
      <c r="P895" s="369"/>
      <c r="Q895" s="369"/>
      <c r="R895" s="369"/>
      <c r="S895" s="369"/>
      <c r="T895" s="369"/>
      <c r="U895" s="369"/>
      <c r="V895" s="369"/>
      <c r="W895" s="369"/>
      <c r="X895" s="369"/>
      <c r="Y895" s="369"/>
      <c r="Z895" s="369"/>
      <c r="AA895" s="369"/>
      <c r="AB895" s="369"/>
      <c r="AC895" s="369"/>
      <c r="AD895" s="369"/>
      <c r="AF895" s="505"/>
    </row>
    <row r="896" spans="1:32" s="58" customFormat="1">
      <c r="A896" s="51"/>
      <c r="B896" s="51"/>
      <c r="C896" s="51"/>
      <c r="D896" s="51"/>
      <c r="E896" s="354"/>
      <c r="F896" s="65"/>
      <c r="G896" s="65"/>
      <c r="H896" s="368"/>
      <c r="I896" s="368"/>
      <c r="J896" s="368"/>
      <c r="K896" s="368"/>
      <c r="L896" s="369"/>
      <c r="M896" s="369"/>
      <c r="N896" s="369"/>
      <c r="O896" s="369"/>
      <c r="P896" s="369"/>
      <c r="Q896" s="369"/>
      <c r="R896" s="369"/>
      <c r="S896" s="369"/>
      <c r="T896" s="369"/>
      <c r="U896" s="369"/>
      <c r="V896" s="369"/>
      <c r="W896" s="369"/>
      <c r="X896" s="369"/>
      <c r="Y896" s="369"/>
      <c r="Z896" s="369"/>
      <c r="AA896" s="369"/>
      <c r="AB896" s="369"/>
      <c r="AC896" s="369"/>
      <c r="AD896" s="369"/>
      <c r="AF896" s="505"/>
    </row>
    <row r="897" spans="1:32" s="58" customFormat="1">
      <c r="A897" s="51"/>
      <c r="B897" s="51"/>
      <c r="C897" s="51"/>
      <c r="D897" s="51"/>
      <c r="E897" s="354"/>
      <c r="F897" s="65"/>
      <c r="G897" s="65"/>
      <c r="H897" s="368"/>
      <c r="I897" s="368"/>
      <c r="J897" s="368"/>
      <c r="K897" s="368"/>
      <c r="L897" s="369"/>
      <c r="M897" s="369"/>
      <c r="N897" s="369"/>
      <c r="O897" s="369"/>
      <c r="P897" s="369"/>
      <c r="Q897" s="369"/>
      <c r="R897" s="369"/>
      <c r="S897" s="369"/>
      <c r="T897" s="369"/>
      <c r="U897" s="369"/>
      <c r="V897" s="369"/>
      <c r="W897" s="369"/>
      <c r="X897" s="369"/>
      <c r="Y897" s="369"/>
      <c r="Z897" s="369"/>
      <c r="AA897" s="369"/>
      <c r="AB897" s="369"/>
      <c r="AC897" s="369"/>
      <c r="AD897" s="369"/>
      <c r="AF897" s="505"/>
    </row>
    <row r="898" spans="1:32" s="58" customFormat="1">
      <c r="A898" s="51"/>
      <c r="B898" s="51"/>
      <c r="C898" s="51"/>
      <c r="D898" s="51"/>
      <c r="E898" s="354"/>
      <c r="F898" s="65"/>
      <c r="G898" s="65"/>
      <c r="H898" s="368"/>
      <c r="I898" s="368"/>
      <c r="J898" s="368"/>
      <c r="K898" s="368"/>
      <c r="L898" s="369"/>
      <c r="M898" s="369"/>
      <c r="N898" s="369"/>
      <c r="O898" s="369"/>
      <c r="P898" s="369"/>
      <c r="Q898" s="369"/>
      <c r="R898" s="369"/>
      <c r="S898" s="369"/>
      <c r="T898" s="369"/>
      <c r="U898" s="369"/>
      <c r="V898" s="369"/>
      <c r="W898" s="369"/>
      <c r="X898" s="369"/>
      <c r="Y898" s="369"/>
      <c r="Z898" s="369"/>
      <c r="AA898" s="369"/>
      <c r="AB898" s="369"/>
      <c r="AC898" s="369"/>
      <c r="AD898" s="369"/>
      <c r="AF898" s="505"/>
    </row>
    <row r="899" spans="1:32" s="58" customFormat="1">
      <c r="A899" s="51"/>
      <c r="B899" s="51"/>
      <c r="C899" s="51"/>
      <c r="D899" s="51"/>
      <c r="E899" s="354"/>
      <c r="F899" s="65"/>
      <c r="G899" s="65"/>
      <c r="H899" s="368"/>
      <c r="I899" s="368"/>
      <c r="J899" s="368"/>
      <c r="K899" s="368"/>
      <c r="L899" s="369"/>
      <c r="M899" s="369"/>
      <c r="N899" s="369"/>
      <c r="O899" s="369"/>
      <c r="P899" s="369"/>
      <c r="Q899" s="369"/>
      <c r="R899" s="369"/>
      <c r="S899" s="369"/>
      <c r="T899" s="369"/>
      <c r="U899" s="369"/>
      <c r="V899" s="369"/>
      <c r="W899" s="369"/>
      <c r="X899" s="369"/>
      <c r="Y899" s="369"/>
      <c r="Z899" s="369"/>
      <c r="AA899" s="369"/>
      <c r="AB899" s="369"/>
      <c r="AC899" s="369"/>
      <c r="AD899" s="369"/>
      <c r="AF899" s="505"/>
    </row>
    <row r="900" spans="1:32" s="58" customFormat="1">
      <c r="A900" s="51"/>
      <c r="B900" s="51"/>
      <c r="C900" s="51"/>
      <c r="D900" s="51"/>
      <c r="E900" s="354"/>
      <c r="F900" s="65"/>
      <c r="G900" s="65"/>
      <c r="H900" s="368"/>
      <c r="I900" s="368"/>
      <c r="J900" s="368"/>
      <c r="K900" s="368"/>
      <c r="L900" s="369"/>
      <c r="M900" s="369"/>
      <c r="N900" s="369"/>
      <c r="O900" s="369"/>
      <c r="P900" s="369"/>
      <c r="Q900" s="369"/>
      <c r="R900" s="369"/>
      <c r="S900" s="369"/>
      <c r="T900" s="369"/>
      <c r="U900" s="369"/>
      <c r="V900" s="369"/>
      <c r="W900" s="369"/>
      <c r="X900" s="369"/>
      <c r="Y900" s="369"/>
      <c r="Z900" s="369"/>
      <c r="AA900" s="369"/>
      <c r="AB900" s="369"/>
      <c r="AC900" s="369"/>
      <c r="AD900" s="369"/>
      <c r="AF900" s="505"/>
    </row>
    <row r="901" spans="1:32" s="58" customFormat="1">
      <c r="A901" s="51"/>
      <c r="B901" s="51"/>
      <c r="C901" s="51"/>
      <c r="D901" s="51"/>
      <c r="E901" s="354"/>
      <c r="F901" s="65"/>
      <c r="G901" s="65"/>
      <c r="H901" s="368"/>
      <c r="I901" s="368"/>
      <c r="J901" s="368"/>
      <c r="K901" s="368"/>
      <c r="L901" s="369"/>
      <c r="M901" s="369"/>
      <c r="N901" s="369"/>
      <c r="O901" s="369"/>
      <c r="P901" s="369"/>
      <c r="Q901" s="369"/>
      <c r="R901" s="369"/>
      <c r="S901" s="369"/>
      <c r="T901" s="369"/>
      <c r="U901" s="369"/>
      <c r="V901" s="369"/>
      <c r="W901" s="369"/>
      <c r="X901" s="369"/>
      <c r="Y901" s="369"/>
      <c r="Z901" s="369"/>
      <c r="AA901" s="369"/>
      <c r="AB901" s="369"/>
      <c r="AC901" s="369"/>
      <c r="AD901" s="369"/>
      <c r="AF901" s="505"/>
    </row>
    <row r="902" spans="1:32" s="58" customFormat="1">
      <c r="A902" s="51"/>
      <c r="B902" s="51"/>
      <c r="C902" s="51"/>
      <c r="D902" s="51"/>
      <c r="E902" s="354"/>
      <c r="F902" s="65"/>
      <c r="G902" s="65"/>
      <c r="H902" s="368"/>
      <c r="I902" s="368"/>
      <c r="J902" s="368"/>
      <c r="K902" s="368"/>
      <c r="L902" s="369"/>
      <c r="M902" s="369"/>
      <c r="N902" s="369"/>
      <c r="O902" s="369"/>
      <c r="P902" s="369"/>
      <c r="Q902" s="369"/>
      <c r="R902" s="369"/>
      <c r="S902" s="369"/>
      <c r="T902" s="369"/>
      <c r="U902" s="369"/>
      <c r="V902" s="369"/>
      <c r="W902" s="369"/>
      <c r="X902" s="369"/>
      <c r="Y902" s="369"/>
      <c r="Z902" s="369"/>
      <c r="AA902" s="369"/>
      <c r="AB902" s="369"/>
      <c r="AC902" s="369"/>
      <c r="AD902" s="369"/>
      <c r="AF902" s="505"/>
    </row>
    <row r="903" spans="1:32" s="58" customFormat="1">
      <c r="A903" s="51"/>
      <c r="B903" s="51"/>
      <c r="C903" s="51"/>
      <c r="D903" s="51"/>
      <c r="E903" s="354"/>
      <c r="F903" s="65"/>
      <c r="G903" s="65"/>
      <c r="H903" s="368"/>
      <c r="I903" s="368"/>
      <c r="J903" s="368"/>
      <c r="K903" s="368"/>
      <c r="L903" s="369"/>
      <c r="M903" s="369"/>
      <c r="N903" s="369"/>
      <c r="O903" s="369"/>
      <c r="P903" s="369"/>
      <c r="Q903" s="369"/>
      <c r="R903" s="369"/>
      <c r="S903" s="369"/>
      <c r="T903" s="369"/>
      <c r="U903" s="369"/>
      <c r="V903" s="369"/>
      <c r="W903" s="369"/>
      <c r="X903" s="369"/>
      <c r="Y903" s="369"/>
      <c r="Z903" s="369"/>
      <c r="AA903" s="369"/>
      <c r="AB903" s="369"/>
      <c r="AC903" s="369"/>
      <c r="AD903" s="369"/>
      <c r="AF903" s="505"/>
    </row>
    <row r="904" spans="1:32" s="58" customFormat="1">
      <c r="A904" s="51"/>
      <c r="B904" s="51"/>
      <c r="C904" s="51"/>
      <c r="D904" s="51"/>
      <c r="E904" s="354"/>
      <c r="F904" s="65"/>
      <c r="G904" s="65"/>
      <c r="H904" s="368"/>
      <c r="I904" s="368"/>
      <c r="J904" s="368"/>
      <c r="K904" s="368"/>
      <c r="L904" s="369"/>
      <c r="M904" s="369"/>
      <c r="N904" s="369"/>
      <c r="O904" s="369"/>
      <c r="P904" s="369"/>
      <c r="Q904" s="369"/>
      <c r="R904" s="369"/>
      <c r="S904" s="369"/>
      <c r="T904" s="369"/>
      <c r="U904" s="369"/>
      <c r="V904" s="369"/>
      <c r="W904" s="369"/>
      <c r="X904" s="369"/>
      <c r="Y904" s="369"/>
      <c r="Z904" s="369"/>
      <c r="AA904" s="369"/>
      <c r="AB904" s="369"/>
      <c r="AC904" s="369"/>
      <c r="AD904" s="369"/>
      <c r="AF904" s="505"/>
    </row>
    <row r="905" spans="1:32" s="58" customFormat="1">
      <c r="A905" s="51"/>
      <c r="B905" s="51"/>
      <c r="C905" s="51"/>
      <c r="D905" s="51"/>
      <c r="E905" s="354"/>
      <c r="F905" s="65"/>
      <c r="G905" s="65"/>
      <c r="H905" s="368"/>
      <c r="I905" s="368"/>
      <c r="J905" s="368"/>
      <c r="K905" s="368"/>
      <c r="L905" s="369"/>
      <c r="M905" s="369"/>
      <c r="N905" s="369"/>
      <c r="O905" s="369"/>
      <c r="P905" s="369"/>
      <c r="Q905" s="369"/>
      <c r="R905" s="369"/>
      <c r="S905" s="369"/>
      <c r="T905" s="369"/>
      <c r="U905" s="369"/>
      <c r="V905" s="369"/>
      <c r="W905" s="369"/>
      <c r="X905" s="369"/>
      <c r="Y905" s="369"/>
      <c r="Z905" s="369"/>
      <c r="AA905" s="369"/>
      <c r="AB905" s="369"/>
      <c r="AC905" s="369"/>
      <c r="AD905" s="369"/>
      <c r="AF905" s="505"/>
    </row>
    <row r="906" spans="1:32" s="58" customFormat="1">
      <c r="A906" s="51"/>
      <c r="B906" s="51"/>
      <c r="C906" s="51"/>
      <c r="D906" s="51"/>
      <c r="E906" s="354"/>
      <c r="F906" s="65"/>
      <c r="G906" s="65"/>
      <c r="H906" s="368"/>
      <c r="I906" s="368"/>
      <c r="J906" s="368"/>
      <c r="K906" s="368"/>
      <c r="L906" s="369"/>
      <c r="M906" s="369"/>
      <c r="N906" s="369"/>
      <c r="O906" s="369"/>
      <c r="P906" s="369"/>
      <c r="Q906" s="369"/>
      <c r="R906" s="369"/>
      <c r="S906" s="369"/>
      <c r="T906" s="369"/>
      <c r="U906" s="369"/>
      <c r="V906" s="369"/>
      <c r="W906" s="369"/>
      <c r="X906" s="369"/>
      <c r="Y906" s="369"/>
      <c r="Z906" s="369"/>
      <c r="AA906" s="369"/>
      <c r="AB906" s="369"/>
      <c r="AC906" s="369"/>
      <c r="AD906" s="369"/>
      <c r="AF906" s="505"/>
    </row>
    <row r="907" spans="1:32" s="58" customFormat="1">
      <c r="A907" s="51"/>
      <c r="B907" s="51"/>
      <c r="C907" s="51"/>
      <c r="D907" s="51"/>
      <c r="E907" s="354"/>
      <c r="F907" s="65"/>
      <c r="G907" s="65"/>
      <c r="H907" s="368"/>
      <c r="I907" s="368"/>
      <c r="J907" s="368"/>
      <c r="K907" s="368"/>
      <c r="L907" s="369"/>
      <c r="M907" s="369"/>
      <c r="N907" s="369"/>
      <c r="O907" s="369"/>
      <c r="P907" s="369"/>
      <c r="Q907" s="369"/>
      <c r="R907" s="369"/>
      <c r="S907" s="369"/>
      <c r="T907" s="369"/>
      <c r="U907" s="369"/>
      <c r="V907" s="369"/>
      <c r="W907" s="369"/>
      <c r="X907" s="369"/>
      <c r="Y907" s="369"/>
      <c r="Z907" s="369"/>
      <c r="AA907" s="369"/>
      <c r="AB907" s="369"/>
      <c r="AC907" s="369"/>
      <c r="AD907" s="369"/>
      <c r="AF907" s="505"/>
    </row>
    <row r="908" spans="1:32" s="58" customFormat="1">
      <c r="A908" s="51"/>
      <c r="B908" s="51"/>
      <c r="C908" s="51"/>
      <c r="D908" s="51"/>
      <c r="E908" s="354"/>
      <c r="F908" s="65"/>
      <c r="G908" s="65"/>
      <c r="H908" s="368"/>
      <c r="I908" s="368"/>
      <c r="J908" s="368"/>
      <c r="K908" s="368"/>
      <c r="L908" s="369"/>
      <c r="M908" s="369"/>
      <c r="N908" s="369"/>
      <c r="O908" s="369"/>
      <c r="P908" s="369"/>
      <c r="Q908" s="369"/>
      <c r="R908" s="369"/>
      <c r="S908" s="369"/>
      <c r="T908" s="369"/>
      <c r="U908" s="369"/>
      <c r="V908" s="369"/>
      <c r="W908" s="369"/>
      <c r="X908" s="369"/>
      <c r="Y908" s="369"/>
      <c r="Z908" s="369"/>
      <c r="AA908" s="369"/>
      <c r="AB908" s="369"/>
      <c r="AC908" s="369"/>
      <c r="AD908" s="369"/>
      <c r="AF908" s="505"/>
    </row>
    <row r="909" spans="1:32" s="58" customFormat="1">
      <c r="A909" s="51"/>
      <c r="B909" s="51"/>
      <c r="C909" s="51"/>
      <c r="D909" s="51"/>
      <c r="E909" s="354"/>
      <c r="F909" s="65"/>
      <c r="G909" s="65"/>
      <c r="H909" s="368"/>
      <c r="I909" s="368"/>
      <c r="J909" s="368"/>
      <c r="K909" s="368"/>
      <c r="L909" s="369"/>
      <c r="M909" s="369"/>
      <c r="N909" s="369"/>
      <c r="O909" s="369"/>
      <c r="P909" s="369"/>
      <c r="Q909" s="369"/>
      <c r="R909" s="369"/>
      <c r="S909" s="369"/>
      <c r="T909" s="369"/>
      <c r="U909" s="369"/>
      <c r="V909" s="369"/>
      <c r="W909" s="369"/>
      <c r="X909" s="369"/>
      <c r="Y909" s="369"/>
      <c r="Z909" s="369"/>
      <c r="AA909" s="369"/>
      <c r="AB909" s="369"/>
      <c r="AC909" s="369"/>
      <c r="AD909" s="369"/>
      <c r="AF909" s="505"/>
    </row>
    <row r="910" spans="1:32" s="58" customFormat="1">
      <c r="A910" s="51"/>
      <c r="B910" s="51"/>
      <c r="C910" s="51"/>
      <c r="D910" s="51"/>
      <c r="E910" s="354"/>
      <c r="F910" s="65"/>
      <c r="G910" s="65"/>
      <c r="H910" s="368"/>
      <c r="I910" s="368"/>
      <c r="J910" s="368"/>
      <c r="K910" s="368"/>
      <c r="L910" s="369"/>
      <c r="M910" s="369"/>
      <c r="N910" s="369"/>
      <c r="O910" s="369"/>
      <c r="P910" s="369"/>
      <c r="Q910" s="369"/>
      <c r="R910" s="369"/>
      <c r="S910" s="369"/>
      <c r="T910" s="369"/>
      <c r="U910" s="369"/>
      <c r="V910" s="369"/>
      <c r="W910" s="369"/>
      <c r="X910" s="369"/>
      <c r="Y910" s="369"/>
      <c r="Z910" s="369"/>
      <c r="AA910" s="369"/>
      <c r="AB910" s="369"/>
      <c r="AC910" s="369"/>
      <c r="AD910" s="369"/>
      <c r="AF910" s="505"/>
    </row>
    <row r="911" spans="1:32" s="58" customFormat="1">
      <c r="A911" s="51"/>
      <c r="B911" s="51"/>
      <c r="C911" s="51"/>
      <c r="D911" s="51"/>
      <c r="E911" s="354"/>
      <c r="F911" s="65"/>
      <c r="G911" s="65"/>
      <c r="H911" s="368"/>
      <c r="I911" s="368"/>
      <c r="J911" s="368"/>
      <c r="K911" s="368"/>
      <c r="L911" s="369"/>
      <c r="M911" s="369"/>
      <c r="N911" s="369"/>
      <c r="O911" s="369"/>
      <c r="P911" s="369"/>
      <c r="Q911" s="369"/>
      <c r="R911" s="369"/>
      <c r="S911" s="369"/>
      <c r="T911" s="369"/>
      <c r="U911" s="369"/>
      <c r="V911" s="369"/>
      <c r="W911" s="369"/>
      <c r="X911" s="369"/>
      <c r="Y911" s="369"/>
      <c r="Z911" s="369"/>
      <c r="AA911" s="369"/>
      <c r="AB911" s="369"/>
      <c r="AC911" s="369"/>
      <c r="AD911" s="369"/>
      <c r="AF911" s="505"/>
    </row>
    <row r="912" spans="1:32" s="58" customFormat="1">
      <c r="A912" s="51"/>
      <c r="B912" s="51"/>
      <c r="C912" s="51"/>
      <c r="D912" s="51"/>
      <c r="E912" s="354"/>
      <c r="F912" s="65"/>
      <c r="G912" s="65"/>
      <c r="H912" s="368"/>
      <c r="I912" s="368"/>
      <c r="J912" s="368"/>
      <c r="K912" s="368"/>
      <c r="L912" s="369"/>
      <c r="M912" s="369"/>
      <c r="N912" s="369"/>
      <c r="O912" s="369"/>
      <c r="P912" s="369"/>
      <c r="Q912" s="369"/>
      <c r="R912" s="369"/>
      <c r="S912" s="369"/>
      <c r="T912" s="369"/>
      <c r="U912" s="369"/>
      <c r="V912" s="369"/>
      <c r="W912" s="369"/>
      <c r="X912" s="369"/>
      <c r="Y912" s="369"/>
      <c r="Z912" s="369"/>
      <c r="AA912" s="369"/>
      <c r="AB912" s="369"/>
      <c r="AC912" s="369"/>
      <c r="AD912" s="369"/>
      <c r="AF912" s="505"/>
    </row>
    <row r="913" spans="1:32" s="58" customFormat="1">
      <c r="A913" s="51"/>
      <c r="B913" s="51"/>
      <c r="C913" s="51"/>
      <c r="D913" s="51"/>
      <c r="E913" s="354"/>
      <c r="F913" s="65"/>
      <c r="G913" s="65"/>
      <c r="H913" s="368"/>
      <c r="I913" s="368"/>
      <c r="J913" s="368"/>
      <c r="K913" s="368"/>
      <c r="L913" s="369"/>
      <c r="M913" s="369"/>
      <c r="N913" s="369"/>
      <c r="O913" s="369"/>
      <c r="P913" s="369"/>
      <c r="Q913" s="369"/>
      <c r="R913" s="369"/>
      <c r="S913" s="369"/>
      <c r="T913" s="369"/>
      <c r="U913" s="369"/>
      <c r="V913" s="369"/>
      <c r="W913" s="369"/>
      <c r="X913" s="369"/>
      <c r="Y913" s="369"/>
      <c r="Z913" s="369"/>
      <c r="AA913" s="369"/>
      <c r="AB913" s="369"/>
      <c r="AC913" s="369"/>
      <c r="AD913" s="369"/>
      <c r="AF913" s="505"/>
    </row>
    <row r="914" spans="1:32" s="58" customFormat="1">
      <c r="A914" s="51"/>
      <c r="B914" s="51"/>
      <c r="C914" s="51"/>
      <c r="D914" s="51"/>
      <c r="E914" s="354"/>
      <c r="F914" s="65"/>
      <c r="G914" s="65"/>
      <c r="H914" s="368"/>
      <c r="I914" s="368"/>
      <c r="J914" s="368"/>
      <c r="K914" s="368"/>
      <c r="L914" s="369"/>
      <c r="M914" s="369"/>
      <c r="N914" s="369"/>
      <c r="O914" s="369"/>
      <c r="P914" s="369"/>
      <c r="Q914" s="369"/>
      <c r="R914" s="369"/>
      <c r="S914" s="369"/>
      <c r="T914" s="369"/>
      <c r="U914" s="369"/>
      <c r="V914" s="369"/>
      <c r="W914" s="369"/>
      <c r="X914" s="369"/>
      <c r="Y914" s="369"/>
      <c r="Z914" s="369"/>
      <c r="AA914" s="369"/>
      <c r="AB914" s="369"/>
      <c r="AC914" s="369"/>
      <c r="AD914" s="369"/>
      <c r="AF914" s="505"/>
    </row>
    <row r="915" spans="1:32" s="58" customFormat="1">
      <c r="A915" s="51"/>
      <c r="B915" s="51"/>
      <c r="C915" s="51"/>
      <c r="D915" s="51"/>
      <c r="E915" s="354"/>
      <c r="F915" s="65"/>
      <c r="G915" s="65"/>
      <c r="H915" s="368"/>
      <c r="I915" s="368"/>
      <c r="J915" s="368"/>
      <c r="K915" s="368"/>
      <c r="L915" s="369"/>
      <c r="M915" s="369"/>
      <c r="N915" s="369"/>
      <c r="O915" s="369"/>
      <c r="P915" s="369"/>
      <c r="Q915" s="369"/>
      <c r="R915" s="369"/>
      <c r="S915" s="369"/>
      <c r="T915" s="369"/>
      <c r="U915" s="369"/>
      <c r="V915" s="369"/>
      <c r="W915" s="369"/>
      <c r="X915" s="369"/>
      <c r="Y915" s="369"/>
      <c r="Z915" s="369"/>
      <c r="AA915" s="369"/>
      <c r="AB915" s="369"/>
      <c r="AC915" s="369"/>
      <c r="AD915" s="369"/>
      <c r="AF915" s="505"/>
    </row>
    <row r="916" spans="1:32" s="58" customFormat="1">
      <c r="A916" s="51"/>
      <c r="B916" s="51"/>
      <c r="C916" s="51"/>
      <c r="D916" s="51"/>
      <c r="E916" s="354"/>
      <c r="F916" s="65"/>
      <c r="G916" s="65"/>
      <c r="H916" s="368"/>
      <c r="I916" s="368"/>
      <c r="J916" s="368"/>
      <c r="K916" s="368"/>
      <c r="L916" s="369"/>
      <c r="M916" s="369"/>
      <c r="N916" s="369"/>
      <c r="O916" s="369"/>
      <c r="P916" s="369"/>
      <c r="Q916" s="369"/>
      <c r="R916" s="369"/>
      <c r="S916" s="369"/>
      <c r="T916" s="369"/>
      <c r="U916" s="369"/>
      <c r="V916" s="369"/>
      <c r="W916" s="369"/>
      <c r="X916" s="369"/>
      <c r="Y916" s="369"/>
      <c r="Z916" s="369"/>
      <c r="AA916" s="369"/>
      <c r="AB916" s="369"/>
      <c r="AC916" s="369"/>
      <c r="AD916" s="369"/>
      <c r="AF916" s="505"/>
    </row>
    <row r="917" spans="1:32" s="58" customFormat="1">
      <c r="A917" s="51"/>
      <c r="B917" s="51"/>
      <c r="C917" s="51"/>
      <c r="D917" s="51"/>
      <c r="E917" s="354"/>
      <c r="F917" s="65"/>
      <c r="G917" s="65"/>
      <c r="H917" s="368"/>
      <c r="I917" s="368"/>
      <c r="J917" s="368"/>
      <c r="K917" s="368"/>
      <c r="L917" s="369"/>
      <c r="M917" s="369"/>
      <c r="N917" s="369"/>
      <c r="O917" s="369"/>
      <c r="P917" s="369"/>
      <c r="Q917" s="369"/>
      <c r="R917" s="369"/>
      <c r="S917" s="369"/>
      <c r="T917" s="369"/>
      <c r="U917" s="369"/>
      <c r="V917" s="369"/>
      <c r="W917" s="369"/>
      <c r="X917" s="369"/>
      <c r="Y917" s="369"/>
      <c r="Z917" s="369"/>
      <c r="AA917" s="369"/>
      <c r="AB917" s="369"/>
      <c r="AC917" s="369"/>
      <c r="AD917" s="369"/>
      <c r="AF917" s="505"/>
    </row>
    <row r="918" spans="1:32" s="58" customFormat="1">
      <c r="A918" s="51"/>
      <c r="B918" s="51"/>
      <c r="C918" s="51"/>
      <c r="D918" s="51"/>
      <c r="E918" s="354"/>
      <c r="F918" s="65"/>
      <c r="G918" s="65"/>
      <c r="H918" s="368"/>
      <c r="I918" s="368"/>
      <c r="J918" s="368"/>
      <c r="K918" s="368"/>
      <c r="L918" s="369"/>
      <c r="M918" s="369"/>
      <c r="N918" s="369"/>
      <c r="O918" s="369"/>
      <c r="P918" s="369"/>
      <c r="Q918" s="369"/>
      <c r="R918" s="369"/>
      <c r="S918" s="369"/>
      <c r="T918" s="369"/>
      <c r="U918" s="369"/>
      <c r="V918" s="369"/>
      <c r="W918" s="369"/>
      <c r="X918" s="369"/>
      <c r="Y918" s="369"/>
      <c r="Z918" s="369"/>
      <c r="AA918" s="369"/>
      <c r="AB918" s="369"/>
      <c r="AC918" s="369"/>
      <c r="AD918" s="369"/>
      <c r="AF918" s="505"/>
    </row>
    <row r="919" spans="1:32" s="58" customFormat="1">
      <c r="A919" s="51"/>
      <c r="B919" s="51"/>
      <c r="C919" s="51"/>
      <c r="D919" s="51"/>
      <c r="E919" s="354"/>
      <c r="F919" s="65"/>
      <c r="G919" s="65"/>
      <c r="H919" s="368"/>
      <c r="I919" s="368"/>
      <c r="J919" s="368"/>
      <c r="K919" s="368"/>
      <c r="L919" s="369"/>
      <c r="M919" s="369"/>
      <c r="N919" s="369"/>
      <c r="O919" s="369"/>
      <c r="P919" s="369"/>
      <c r="Q919" s="369"/>
      <c r="R919" s="369"/>
      <c r="S919" s="369"/>
      <c r="T919" s="369"/>
      <c r="U919" s="369"/>
      <c r="V919" s="369"/>
      <c r="W919" s="369"/>
      <c r="X919" s="369"/>
      <c r="Y919" s="369"/>
      <c r="Z919" s="369"/>
      <c r="AA919" s="369"/>
      <c r="AB919" s="369"/>
      <c r="AC919" s="369"/>
      <c r="AD919" s="369"/>
      <c r="AF919" s="505"/>
    </row>
    <row r="920" spans="1:32" s="58" customFormat="1">
      <c r="A920" s="51"/>
      <c r="B920" s="51"/>
      <c r="C920" s="51"/>
      <c r="D920" s="51"/>
      <c r="E920" s="354"/>
      <c r="F920" s="65"/>
      <c r="G920" s="65"/>
      <c r="H920" s="368"/>
      <c r="I920" s="368"/>
      <c r="J920" s="368"/>
      <c r="K920" s="368"/>
      <c r="L920" s="369"/>
      <c r="M920" s="369"/>
      <c r="N920" s="369"/>
      <c r="O920" s="369"/>
      <c r="P920" s="369"/>
      <c r="Q920" s="369"/>
      <c r="R920" s="369"/>
      <c r="S920" s="369"/>
      <c r="T920" s="369"/>
      <c r="U920" s="369"/>
      <c r="V920" s="369"/>
      <c r="W920" s="369"/>
      <c r="X920" s="369"/>
      <c r="Y920" s="369"/>
      <c r="Z920" s="369"/>
      <c r="AA920" s="369"/>
      <c r="AB920" s="369"/>
      <c r="AC920" s="369"/>
      <c r="AD920" s="369"/>
      <c r="AF920" s="505"/>
    </row>
    <row r="921" spans="1:32" s="58" customFormat="1">
      <c r="A921" s="51"/>
      <c r="B921" s="51"/>
      <c r="C921" s="51"/>
      <c r="D921" s="51"/>
      <c r="E921" s="354"/>
      <c r="F921" s="65"/>
      <c r="G921" s="65"/>
      <c r="H921" s="368"/>
      <c r="I921" s="368"/>
      <c r="J921" s="368"/>
      <c r="K921" s="368"/>
      <c r="L921" s="369"/>
      <c r="M921" s="369"/>
      <c r="N921" s="369"/>
      <c r="O921" s="369"/>
      <c r="P921" s="369"/>
      <c r="Q921" s="369"/>
      <c r="R921" s="369"/>
      <c r="S921" s="369"/>
      <c r="T921" s="369"/>
      <c r="U921" s="369"/>
      <c r="V921" s="369"/>
      <c r="W921" s="369"/>
      <c r="X921" s="369"/>
      <c r="Y921" s="369"/>
      <c r="Z921" s="369"/>
      <c r="AA921" s="369"/>
      <c r="AB921" s="369"/>
      <c r="AC921" s="369"/>
      <c r="AD921" s="369"/>
      <c r="AF921" s="505"/>
    </row>
    <row r="922" spans="1:32" s="58" customFormat="1">
      <c r="A922" s="51"/>
      <c r="B922" s="51"/>
      <c r="C922" s="51"/>
      <c r="D922" s="51"/>
      <c r="E922" s="354"/>
      <c r="F922" s="65"/>
      <c r="G922" s="65"/>
      <c r="H922" s="368"/>
      <c r="I922" s="368"/>
      <c r="J922" s="368"/>
      <c r="K922" s="368"/>
      <c r="L922" s="369"/>
      <c r="M922" s="369"/>
      <c r="N922" s="369"/>
      <c r="O922" s="369"/>
      <c r="P922" s="369"/>
      <c r="Q922" s="369"/>
      <c r="R922" s="369"/>
      <c r="S922" s="369"/>
      <c r="T922" s="369"/>
      <c r="U922" s="369"/>
      <c r="V922" s="369"/>
      <c r="W922" s="369"/>
      <c r="X922" s="369"/>
      <c r="Y922" s="369"/>
      <c r="Z922" s="369"/>
      <c r="AA922" s="369"/>
      <c r="AB922" s="369"/>
      <c r="AC922" s="369"/>
      <c r="AD922" s="369"/>
      <c r="AF922" s="505"/>
    </row>
    <row r="923" spans="1:32" s="58" customFormat="1">
      <c r="A923" s="51"/>
      <c r="B923" s="51"/>
      <c r="C923" s="51"/>
      <c r="D923" s="51"/>
      <c r="E923" s="354"/>
      <c r="F923" s="65"/>
      <c r="G923" s="65"/>
      <c r="H923" s="368"/>
      <c r="I923" s="368"/>
      <c r="J923" s="368"/>
      <c r="K923" s="368"/>
      <c r="L923" s="369"/>
      <c r="M923" s="369"/>
      <c r="N923" s="369"/>
      <c r="O923" s="369"/>
      <c r="P923" s="369"/>
      <c r="Q923" s="369"/>
      <c r="R923" s="369"/>
      <c r="S923" s="369"/>
      <c r="T923" s="369"/>
      <c r="U923" s="369"/>
      <c r="V923" s="369"/>
      <c r="W923" s="369"/>
      <c r="X923" s="369"/>
      <c r="Y923" s="369"/>
      <c r="Z923" s="369"/>
      <c r="AA923" s="369"/>
      <c r="AB923" s="369"/>
      <c r="AC923" s="369"/>
      <c r="AD923" s="369"/>
      <c r="AF923" s="505"/>
    </row>
    <row r="924" spans="1:32" s="58" customFormat="1">
      <c r="A924" s="51"/>
      <c r="B924" s="51"/>
      <c r="C924" s="51"/>
      <c r="D924" s="51"/>
      <c r="E924" s="354"/>
      <c r="F924" s="65"/>
      <c r="G924" s="65"/>
      <c r="H924" s="368"/>
      <c r="I924" s="368"/>
      <c r="J924" s="368"/>
      <c r="K924" s="368"/>
      <c r="L924" s="369"/>
      <c r="M924" s="369"/>
      <c r="N924" s="369"/>
      <c r="O924" s="369"/>
      <c r="P924" s="369"/>
      <c r="Q924" s="369"/>
      <c r="R924" s="369"/>
      <c r="S924" s="369"/>
      <c r="T924" s="369"/>
      <c r="U924" s="369"/>
      <c r="V924" s="369"/>
      <c r="W924" s="369"/>
      <c r="X924" s="369"/>
      <c r="Y924" s="369"/>
      <c r="Z924" s="369"/>
      <c r="AA924" s="369"/>
      <c r="AB924" s="369"/>
      <c r="AC924" s="369"/>
      <c r="AD924" s="369"/>
      <c r="AF924" s="505"/>
    </row>
    <row r="925" spans="1:32" s="58" customFormat="1">
      <c r="A925" s="51"/>
      <c r="B925" s="51"/>
      <c r="C925" s="51"/>
      <c r="D925" s="51"/>
      <c r="E925" s="354"/>
      <c r="F925" s="65"/>
      <c r="G925" s="65"/>
      <c r="H925" s="368"/>
      <c r="I925" s="368"/>
      <c r="J925" s="368"/>
      <c r="K925" s="368"/>
      <c r="L925" s="369"/>
      <c r="M925" s="369"/>
      <c r="N925" s="369"/>
      <c r="O925" s="369"/>
      <c r="P925" s="369"/>
      <c r="Q925" s="369"/>
      <c r="R925" s="369"/>
      <c r="S925" s="369"/>
      <c r="T925" s="369"/>
      <c r="U925" s="369"/>
      <c r="V925" s="369"/>
      <c r="W925" s="369"/>
      <c r="X925" s="369"/>
      <c r="Y925" s="369"/>
      <c r="Z925" s="369"/>
      <c r="AA925" s="369"/>
      <c r="AB925" s="369"/>
      <c r="AC925" s="369"/>
      <c r="AD925" s="369"/>
      <c r="AF925" s="505"/>
    </row>
    <row r="926" spans="1:32" s="58" customFormat="1">
      <c r="A926" s="51"/>
      <c r="B926" s="51"/>
      <c r="C926" s="51"/>
      <c r="D926" s="51"/>
      <c r="E926" s="354"/>
      <c r="F926" s="65"/>
      <c r="G926" s="65"/>
      <c r="H926" s="368"/>
      <c r="I926" s="368"/>
      <c r="J926" s="368"/>
      <c r="K926" s="368"/>
      <c r="L926" s="369"/>
      <c r="M926" s="369"/>
      <c r="N926" s="369"/>
      <c r="O926" s="369"/>
      <c r="P926" s="369"/>
      <c r="Q926" s="369"/>
      <c r="R926" s="369"/>
      <c r="S926" s="369"/>
      <c r="T926" s="369"/>
      <c r="U926" s="369"/>
      <c r="V926" s="369"/>
      <c r="W926" s="369"/>
      <c r="X926" s="369"/>
      <c r="Y926" s="369"/>
      <c r="Z926" s="369"/>
      <c r="AA926" s="369"/>
      <c r="AB926" s="369"/>
      <c r="AC926" s="369"/>
      <c r="AD926" s="369"/>
      <c r="AF926" s="505"/>
    </row>
    <row r="927" spans="1:32" s="58" customFormat="1">
      <c r="A927" s="51"/>
      <c r="B927" s="51"/>
      <c r="C927" s="51"/>
      <c r="D927" s="51"/>
      <c r="E927" s="354"/>
      <c r="F927" s="65"/>
      <c r="G927" s="65"/>
      <c r="H927" s="368"/>
      <c r="I927" s="368"/>
      <c r="J927" s="368"/>
      <c r="K927" s="368"/>
      <c r="L927" s="369"/>
      <c r="M927" s="369"/>
      <c r="N927" s="369"/>
      <c r="O927" s="369"/>
      <c r="P927" s="369"/>
      <c r="Q927" s="369"/>
      <c r="R927" s="369"/>
      <c r="S927" s="369"/>
      <c r="T927" s="369"/>
      <c r="U927" s="369"/>
      <c r="V927" s="369"/>
      <c r="W927" s="369"/>
      <c r="X927" s="369"/>
      <c r="Y927" s="369"/>
      <c r="Z927" s="369"/>
      <c r="AA927" s="369"/>
      <c r="AB927" s="369"/>
      <c r="AC927" s="369"/>
      <c r="AD927" s="369"/>
      <c r="AF927" s="505"/>
    </row>
    <row r="928" spans="1:32" s="58" customFormat="1">
      <c r="A928" s="51"/>
      <c r="B928" s="51"/>
      <c r="C928" s="51"/>
      <c r="D928" s="51"/>
      <c r="E928" s="354"/>
      <c r="F928" s="65"/>
      <c r="G928" s="65"/>
      <c r="H928" s="368"/>
      <c r="I928" s="368"/>
      <c r="J928" s="368"/>
      <c r="K928" s="368"/>
      <c r="L928" s="369"/>
      <c r="M928" s="369"/>
      <c r="N928" s="369"/>
      <c r="O928" s="369"/>
      <c r="P928" s="369"/>
      <c r="Q928" s="369"/>
      <c r="R928" s="369"/>
      <c r="S928" s="369"/>
      <c r="T928" s="369"/>
      <c r="U928" s="369"/>
      <c r="V928" s="369"/>
      <c r="W928" s="369"/>
      <c r="X928" s="369"/>
      <c r="Y928" s="369"/>
      <c r="Z928" s="369"/>
      <c r="AA928" s="369"/>
      <c r="AB928" s="369"/>
      <c r="AC928" s="369"/>
      <c r="AD928" s="369"/>
      <c r="AF928" s="505"/>
    </row>
    <row r="929" spans="1:32" s="58" customFormat="1">
      <c r="A929" s="51"/>
      <c r="B929" s="51"/>
      <c r="C929" s="51"/>
      <c r="D929" s="51"/>
      <c r="E929" s="354"/>
      <c r="F929" s="65"/>
      <c r="G929" s="65"/>
      <c r="H929" s="368"/>
      <c r="I929" s="368"/>
      <c r="J929" s="368"/>
      <c r="K929" s="368"/>
      <c r="L929" s="369"/>
      <c r="M929" s="369"/>
      <c r="N929" s="369"/>
      <c r="O929" s="369"/>
      <c r="P929" s="369"/>
      <c r="Q929" s="369"/>
      <c r="R929" s="369"/>
      <c r="S929" s="369"/>
      <c r="T929" s="369"/>
      <c r="U929" s="369"/>
      <c r="V929" s="369"/>
      <c r="W929" s="369"/>
      <c r="X929" s="369"/>
      <c r="Y929" s="369"/>
      <c r="Z929" s="369"/>
      <c r="AA929" s="369"/>
      <c r="AB929" s="369"/>
      <c r="AC929" s="369"/>
      <c r="AD929" s="369"/>
      <c r="AF929" s="505"/>
    </row>
    <row r="930" spans="1:32" s="58" customFormat="1">
      <c r="A930" s="51"/>
      <c r="B930" s="51"/>
      <c r="C930" s="51"/>
      <c r="D930" s="51"/>
      <c r="E930" s="354"/>
      <c r="F930" s="65"/>
      <c r="G930" s="65"/>
      <c r="H930" s="368"/>
      <c r="I930" s="368"/>
      <c r="J930" s="368"/>
      <c r="K930" s="368"/>
      <c r="L930" s="369"/>
      <c r="M930" s="369"/>
      <c r="N930" s="369"/>
      <c r="O930" s="369"/>
      <c r="P930" s="369"/>
      <c r="Q930" s="369"/>
      <c r="R930" s="369"/>
      <c r="S930" s="369"/>
      <c r="T930" s="369"/>
      <c r="U930" s="369"/>
      <c r="V930" s="369"/>
      <c r="W930" s="369"/>
      <c r="X930" s="369"/>
      <c r="Y930" s="369"/>
      <c r="Z930" s="369"/>
      <c r="AA930" s="369"/>
      <c r="AB930" s="369"/>
      <c r="AC930" s="369"/>
      <c r="AD930" s="369"/>
      <c r="AF930" s="505"/>
    </row>
    <row r="931" spans="1:32" s="58" customFormat="1">
      <c r="A931" s="51"/>
      <c r="B931" s="51"/>
      <c r="C931" s="51"/>
      <c r="D931" s="51"/>
      <c r="E931" s="354"/>
      <c r="F931" s="65"/>
      <c r="G931" s="65"/>
      <c r="H931" s="368"/>
      <c r="I931" s="368"/>
      <c r="J931" s="368"/>
      <c r="K931" s="368"/>
      <c r="L931" s="369"/>
      <c r="M931" s="369"/>
      <c r="N931" s="369"/>
      <c r="O931" s="369"/>
      <c r="P931" s="369"/>
      <c r="Q931" s="369"/>
      <c r="R931" s="369"/>
      <c r="S931" s="369"/>
      <c r="T931" s="369"/>
      <c r="U931" s="369"/>
      <c r="V931" s="369"/>
      <c r="W931" s="369"/>
      <c r="X931" s="369"/>
      <c r="Y931" s="369"/>
      <c r="Z931" s="369"/>
      <c r="AA931" s="369"/>
      <c r="AB931" s="369"/>
      <c r="AC931" s="369"/>
      <c r="AD931" s="369"/>
      <c r="AF931" s="505"/>
    </row>
    <row r="932" spans="1:32" s="58" customFormat="1">
      <c r="A932" s="51"/>
      <c r="B932" s="51"/>
      <c r="C932" s="51"/>
      <c r="D932" s="51"/>
      <c r="E932" s="354"/>
      <c r="F932" s="65"/>
      <c r="G932" s="65"/>
      <c r="H932" s="368"/>
      <c r="I932" s="368"/>
      <c r="J932" s="368"/>
      <c r="K932" s="368"/>
      <c r="L932" s="369"/>
      <c r="M932" s="369"/>
      <c r="N932" s="369"/>
      <c r="O932" s="369"/>
      <c r="P932" s="369"/>
      <c r="Q932" s="369"/>
      <c r="R932" s="369"/>
      <c r="S932" s="369"/>
      <c r="T932" s="369"/>
      <c r="U932" s="369"/>
      <c r="V932" s="369"/>
      <c r="W932" s="369"/>
      <c r="X932" s="369"/>
      <c r="Y932" s="369"/>
      <c r="Z932" s="369"/>
      <c r="AA932" s="369"/>
      <c r="AB932" s="369"/>
      <c r="AC932" s="369"/>
      <c r="AD932" s="369"/>
      <c r="AF932" s="505"/>
    </row>
    <row r="933" spans="1:32" s="58" customFormat="1">
      <c r="A933" s="51"/>
      <c r="B933" s="51"/>
      <c r="C933" s="51"/>
      <c r="D933" s="51"/>
      <c r="E933" s="354"/>
      <c r="F933" s="65"/>
      <c r="G933" s="65"/>
      <c r="H933" s="368"/>
      <c r="I933" s="368"/>
      <c r="J933" s="368"/>
      <c r="K933" s="368"/>
      <c r="L933" s="369"/>
      <c r="M933" s="369"/>
      <c r="N933" s="369"/>
      <c r="O933" s="369"/>
      <c r="P933" s="369"/>
      <c r="Q933" s="369"/>
      <c r="R933" s="369"/>
      <c r="S933" s="369"/>
      <c r="T933" s="369"/>
      <c r="U933" s="369"/>
      <c r="V933" s="369"/>
      <c r="W933" s="369"/>
      <c r="X933" s="369"/>
      <c r="Y933" s="369"/>
      <c r="Z933" s="369"/>
      <c r="AA933" s="369"/>
      <c r="AB933" s="369"/>
      <c r="AC933" s="369"/>
      <c r="AD933" s="369"/>
      <c r="AF933" s="505"/>
    </row>
    <row r="934" spans="1:32" s="58" customFormat="1">
      <c r="A934" s="51"/>
      <c r="B934" s="51"/>
      <c r="C934" s="51"/>
      <c r="D934" s="51"/>
      <c r="E934" s="354"/>
      <c r="F934" s="65"/>
      <c r="G934" s="65"/>
      <c r="H934" s="368"/>
      <c r="I934" s="368"/>
      <c r="J934" s="368"/>
      <c r="K934" s="368"/>
      <c r="L934" s="369"/>
      <c r="M934" s="369"/>
      <c r="N934" s="369"/>
      <c r="O934" s="369"/>
      <c r="P934" s="369"/>
      <c r="Q934" s="369"/>
      <c r="R934" s="369"/>
      <c r="S934" s="369"/>
      <c r="T934" s="369"/>
      <c r="U934" s="369"/>
      <c r="V934" s="369"/>
      <c r="W934" s="369"/>
      <c r="X934" s="369"/>
      <c r="Y934" s="369"/>
      <c r="Z934" s="369"/>
      <c r="AA934" s="369"/>
      <c r="AB934" s="369"/>
      <c r="AC934" s="369"/>
      <c r="AD934" s="369"/>
      <c r="AF934" s="505"/>
    </row>
    <row r="935" spans="1:32" s="58" customFormat="1">
      <c r="A935" s="51"/>
      <c r="B935" s="51"/>
      <c r="C935" s="51"/>
      <c r="D935" s="51"/>
      <c r="E935" s="354"/>
      <c r="F935" s="65"/>
      <c r="G935" s="65"/>
      <c r="H935" s="368"/>
      <c r="I935" s="368"/>
      <c r="J935" s="368"/>
      <c r="K935" s="368"/>
      <c r="L935" s="369"/>
      <c r="M935" s="369"/>
      <c r="N935" s="369"/>
      <c r="O935" s="369"/>
      <c r="P935" s="369"/>
      <c r="Q935" s="369"/>
      <c r="R935" s="369"/>
      <c r="S935" s="369"/>
      <c r="T935" s="369"/>
      <c r="U935" s="369"/>
      <c r="V935" s="369"/>
      <c r="W935" s="369"/>
      <c r="X935" s="369"/>
      <c r="Y935" s="369"/>
      <c r="Z935" s="369"/>
      <c r="AA935" s="369"/>
      <c r="AB935" s="369"/>
      <c r="AC935" s="369"/>
      <c r="AD935" s="369"/>
      <c r="AF935" s="505"/>
    </row>
    <row r="936" spans="1:32" s="58" customFormat="1">
      <c r="A936" s="51"/>
      <c r="B936" s="51"/>
      <c r="C936" s="51"/>
      <c r="D936" s="51"/>
      <c r="E936" s="354"/>
      <c r="F936" s="65"/>
      <c r="G936" s="65"/>
      <c r="H936" s="368"/>
      <c r="I936" s="368"/>
      <c r="J936" s="368"/>
      <c r="K936" s="368"/>
      <c r="L936" s="369"/>
      <c r="M936" s="369"/>
      <c r="N936" s="369"/>
      <c r="O936" s="369"/>
      <c r="P936" s="369"/>
      <c r="Q936" s="369"/>
      <c r="R936" s="369"/>
      <c r="S936" s="369"/>
      <c r="T936" s="369"/>
      <c r="U936" s="369"/>
      <c r="V936" s="369"/>
      <c r="W936" s="369"/>
      <c r="X936" s="369"/>
      <c r="Y936" s="369"/>
      <c r="Z936" s="369"/>
      <c r="AA936" s="369"/>
      <c r="AB936" s="369"/>
      <c r="AC936" s="369"/>
      <c r="AD936" s="369"/>
      <c r="AF936" s="505"/>
    </row>
    <row r="937" spans="1:32" s="58" customFormat="1">
      <c r="A937" s="51"/>
      <c r="B937" s="51"/>
      <c r="C937" s="51"/>
      <c r="D937" s="51"/>
      <c r="E937" s="354"/>
      <c r="F937" s="65"/>
      <c r="G937" s="65"/>
      <c r="H937" s="368"/>
      <c r="I937" s="368"/>
      <c r="J937" s="368"/>
      <c r="K937" s="368"/>
      <c r="L937" s="369"/>
      <c r="M937" s="369"/>
      <c r="N937" s="369"/>
      <c r="O937" s="369"/>
      <c r="P937" s="369"/>
      <c r="Q937" s="369"/>
      <c r="R937" s="369"/>
      <c r="S937" s="369"/>
      <c r="T937" s="369"/>
      <c r="U937" s="369"/>
      <c r="V937" s="369"/>
      <c r="W937" s="369"/>
      <c r="X937" s="369"/>
      <c r="Y937" s="369"/>
      <c r="Z937" s="369"/>
      <c r="AA937" s="369"/>
      <c r="AB937" s="369"/>
      <c r="AC937" s="369"/>
      <c r="AD937" s="369"/>
      <c r="AF937" s="505"/>
    </row>
    <row r="938" spans="1:32" s="58" customFormat="1">
      <c r="A938" s="51"/>
      <c r="B938" s="51"/>
      <c r="C938" s="51"/>
      <c r="D938" s="51"/>
      <c r="E938" s="354"/>
      <c r="F938" s="65"/>
      <c r="G938" s="65"/>
      <c r="H938" s="368"/>
      <c r="I938" s="368"/>
      <c r="J938" s="368"/>
      <c r="K938" s="368"/>
      <c r="L938" s="369"/>
      <c r="M938" s="369"/>
      <c r="N938" s="369"/>
      <c r="O938" s="369"/>
      <c r="P938" s="369"/>
      <c r="Q938" s="369"/>
      <c r="R938" s="369"/>
      <c r="S938" s="369"/>
      <c r="T938" s="369"/>
      <c r="U938" s="369"/>
      <c r="V938" s="369"/>
      <c r="W938" s="369"/>
      <c r="X938" s="369"/>
      <c r="Y938" s="369"/>
      <c r="Z938" s="369"/>
      <c r="AA938" s="369"/>
      <c r="AB938" s="369"/>
      <c r="AC938" s="369"/>
      <c r="AD938" s="369"/>
      <c r="AF938" s="505"/>
    </row>
    <row r="939" spans="1:32" s="58" customFormat="1">
      <c r="A939" s="51"/>
      <c r="B939" s="51"/>
      <c r="C939" s="51"/>
      <c r="D939" s="51"/>
      <c r="E939" s="354"/>
      <c r="F939" s="65"/>
      <c r="G939" s="65"/>
      <c r="H939" s="368"/>
      <c r="I939" s="368"/>
      <c r="J939" s="368"/>
      <c r="K939" s="368"/>
      <c r="L939" s="369"/>
      <c r="M939" s="369"/>
      <c r="N939" s="369"/>
      <c r="O939" s="369"/>
      <c r="P939" s="369"/>
      <c r="Q939" s="369"/>
      <c r="R939" s="369"/>
      <c r="S939" s="369"/>
      <c r="T939" s="369"/>
      <c r="U939" s="369"/>
      <c r="V939" s="369"/>
      <c r="W939" s="369"/>
      <c r="X939" s="369"/>
      <c r="Y939" s="369"/>
      <c r="Z939" s="369"/>
      <c r="AA939" s="369"/>
      <c r="AB939" s="369"/>
      <c r="AC939" s="369"/>
      <c r="AD939" s="369"/>
      <c r="AF939" s="505"/>
    </row>
    <row r="940" spans="1:32" s="58" customFormat="1">
      <c r="A940" s="51"/>
      <c r="B940" s="51"/>
      <c r="C940" s="51"/>
      <c r="D940" s="51"/>
      <c r="E940" s="354"/>
      <c r="F940" s="65"/>
      <c r="G940" s="65"/>
      <c r="H940" s="368"/>
      <c r="I940" s="368"/>
      <c r="J940" s="368"/>
      <c r="K940" s="368"/>
      <c r="L940" s="369"/>
      <c r="M940" s="369"/>
      <c r="N940" s="369"/>
      <c r="O940" s="369"/>
      <c r="P940" s="369"/>
      <c r="Q940" s="369"/>
      <c r="R940" s="369"/>
      <c r="S940" s="369"/>
      <c r="T940" s="369"/>
      <c r="U940" s="369"/>
      <c r="V940" s="369"/>
      <c r="W940" s="369"/>
      <c r="X940" s="369"/>
      <c r="Y940" s="369"/>
      <c r="Z940" s="369"/>
      <c r="AA940" s="369"/>
      <c r="AB940" s="369"/>
      <c r="AC940" s="369"/>
      <c r="AD940" s="369"/>
      <c r="AF940" s="505"/>
    </row>
    <row r="941" spans="1:32" s="58" customFormat="1">
      <c r="A941" s="51"/>
      <c r="B941" s="51"/>
      <c r="C941" s="51"/>
      <c r="D941" s="51"/>
      <c r="E941" s="354"/>
      <c r="F941" s="65"/>
      <c r="G941" s="65"/>
      <c r="H941" s="368"/>
      <c r="I941" s="368"/>
      <c r="J941" s="368"/>
      <c r="K941" s="368"/>
      <c r="L941" s="369"/>
      <c r="M941" s="369"/>
      <c r="N941" s="369"/>
      <c r="O941" s="369"/>
      <c r="P941" s="369"/>
      <c r="Q941" s="369"/>
      <c r="R941" s="369"/>
      <c r="S941" s="369"/>
      <c r="T941" s="369"/>
      <c r="U941" s="369"/>
      <c r="V941" s="369"/>
      <c r="W941" s="369"/>
      <c r="X941" s="369"/>
      <c r="Y941" s="369"/>
      <c r="Z941" s="369"/>
      <c r="AA941" s="369"/>
      <c r="AB941" s="369"/>
      <c r="AC941" s="369"/>
      <c r="AD941" s="369"/>
      <c r="AF941" s="505"/>
    </row>
    <row r="942" spans="1:32" s="58" customFormat="1">
      <c r="A942" s="51"/>
      <c r="B942" s="51"/>
      <c r="C942" s="51"/>
      <c r="D942" s="51"/>
      <c r="E942" s="354"/>
      <c r="F942" s="65"/>
      <c r="G942" s="65"/>
      <c r="H942" s="368"/>
      <c r="I942" s="368"/>
      <c r="J942" s="368"/>
      <c r="K942" s="368"/>
      <c r="L942" s="369"/>
      <c r="M942" s="369"/>
      <c r="N942" s="369"/>
      <c r="O942" s="369"/>
      <c r="P942" s="369"/>
      <c r="Q942" s="369"/>
      <c r="R942" s="369"/>
      <c r="S942" s="369"/>
      <c r="T942" s="369"/>
      <c r="U942" s="369"/>
      <c r="V942" s="369"/>
      <c r="W942" s="369"/>
      <c r="X942" s="369"/>
      <c r="Y942" s="369"/>
      <c r="Z942" s="369"/>
      <c r="AA942" s="369"/>
      <c r="AB942" s="369"/>
      <c r="AC942" s="369"/>
      <c r="AD942" s="369"/>
      <c r="AF942" s="505"/>
    </row>
    <row r="943" spans="1:32" s="58" customFormat="1">
      <c r="A943" s="51"/>
      <c r="B943" s="51"/>
      <c r="C943" s="51"/>
      <c r="D943" s="51"/>
      <c r="E943" s="354"/>
      <c r="F943" s="65"/>
      <c r="G943" s="65"/>
      <c r="H943" s="368"/>
      <c r="I943" s="368"/>
      <c r="J943" s="368"/>
      <c r="K943" s="368"/>
      <c r="L943" s="369"/>
      <c r="M943" s="369"/>
      <c r="N943" s="369"/>
      <c r="O943" s="369"/>
      <c r="P943" s="369"/>
      <c r="Q943" s="369"/>
      <c r="R943" s="369"/>
      <c r="S943" s="369"/>
      <c r="T943" s="369"/>
      <c r="U943" s="369"/>
      <c r="V943" s="369"/>
      <c r="W943" s="369"/>
      <c r="X943" s="369"/>
      <c r="Y943" s="369"/>
      <c r="Z943" s="369"/>
      <c r="AA943" s="369"/>
      <c r="AB943" s="369"/>
      <c r="AC943" s="369"/>
      <c r="AD943" s="369"/>
      <c r="AF943" s="505"/>
    </row>
    <row r="944" spans="1:32" s="58" customFormat="1">
      <c r="A944" s="51"/>
      <c r="B944" s="51"/>
      <c r="C944" s="51"/>
      <c r="D944" s="51"/>
      <c r="E944" s="354"/>
      <c r="F944" s="65"/>
      <c r="G944" s="65"/>
      <c r="H944" s="368"/>
      <c r="I944" s="368"/>
      <c r="J944" s="368"/>
      <c r="K944" s="368"/>
      <c r="L944" s="369"/>
      <c r="M944" s="369"/>
      <c r="N944" s="369"/>
      <c r="O944" s="369"/>
      <c r="P944" s="369"/>
      <c r="Q944" s="369"/>
      <c r="R944" s="369"/>
      <c r="S944" s="369"/>
      <c r="T944" s="369"/>
      <c r="U944" s="369"/>
      <c r="V944" s="369"/>
      <c r="W944" s="369"/>
      <c r="X944" s="369"/>
      <c r="Y944" s="369"/>
      <c r="Z944" s="369"/>
      <c r="AA944" s="369"/>
      <c r="AB944" s="369"/>
      <c r="AC944" s="369"/>
      <c r="AD944" s="369"/>
      <c r="AF944" s="505"/>
    </row>
    <row r="945" spans="1:32" s="58" customFormat="1">
      <c r="A945" s="51"/>
      <c r="B945" s="51"/>
      <c r="C945" s="51"/>
      <c r="D945" s="51"/>
      <c r="E945" s="354"/>
      <c r="F945" s="65"/>
      <c r="G945" s="65"/>
      <c r="H945" s="368"/>
      <c r="I945" s="368"/>
      <c r="J945" s="368"/>
      <c r="K945" s="368"/>
      <c r="L945" s="369"/>
      <c r="M945" s="369"/>
      <c r="N945" s="369"/>
      <c r="O945" s="369"/>
      <c r="P945" s="369"/>
      <c r="Q945" s="369"/>
      <c r="R945" s="369"/>
      <c r="S945" s="369"/>
      <c r="T945" s="369"/>
      <c r="U945" s="369"/>
      <c r="V945" s="369"/>
      <c r="W945" s="369"/>
      <c r="X945" s="369"/>
      <c r="Y945" s="369"/>
      <c r="Z945" s="369"/>
      <c r="AA945" s="369"/>
      <c r="AB945" s="369"/>
      <c r="AC945" s="369"/>
      <c r="AD945" s="369"/>
      <c r="AF945" s="505"/>
    </row>
    <row r="946" spans="1:32" s="58" customFormat="1">
      <c r="A946" s="51"/>
      <c r="B946" s="51"/>
      <c r="C946" s="51"/>
      <c r="D946" s="51"/>
      <c r="E946" s="354"/>
      <c r="F946" s="65"/>
      <c r="G946" s="65"/>
      <c r="H946" s="368"/>
      <c r="I946" s="368"/>
      <c r="J946" s="368"/>
      <c r="K946" s="368"/>
      <c r="L946" s="369"/>
      <c r="M946" s="369"/>
      <c r="N946" s="369"/>
      <c r="O946" s="369"/>
      <c r="P946" s="369"/>
      <c r="Q946" s="369"/>
      <c r="R946" s="369"/>
      <c r="S946" s="369"/>
      <c r="T946" s="369"/>
      <c r="U946" s="369"/>
      <c r="V946" s="369"/>
      <c r="W946" s="369"/>
      <c r="X946" s="369"/>
      <c r="Y946" s="369"/>
      <c r="Z946" s="369"/>
      <c r="AA946" s="369"/>
      <c r="AB946" s="369"/>
      <c r="AC946" s="369"/>
      <c r="AD946" s="369"/>
      <c r="AF946" s="505"/>
    </row>
    <row r="947" spans="1:32" s="58" customFormat="1">
      <c r="A947" s="51"/>
      <c r="B947" s="51"/>
      <c r="C947" s="51"/>
      <c r="D947" s="51"/>
      <c r="E947" s="354"/>
      <c r="F947" s="65"/>
      <c r="G947" s="65"/>
      <c r="H947" s="368"/>
      <c r="I947" s="368"/>
      <c r="J947" s="368"/>
      <c r="K947" s="368"/>
      <c r="L947" s="369"/>
      <c r="M947" s="369"/>
      <c r="N947" s="369"/>
      <c r="O947" s="369"/>
      <c r="P947" s="369"/>
      <c r="Q947" s="369"/>
      <c r="R947" s="369"/>
      <c r="S947" s="369"/>
      <c r="T947" s="369"/>
      <c r="U947" s="369"/>
      <c r="V947" s="369"/>
      <c r="W947" s="369"/>
      <c r="X947" s="369"/>
      <c r="Y947" s="369"/>
      <c r="Z947" s="369"/>
      <c r="AA947" s="369"/>
      <c r="AB947" s="369"/>
      <c r="AC947" s="369"/>
      <c r="AD947" s="369"/>
      <c r="AF947" s="505"/>
    </row>
    <row r="948" spans="1:32" s="58" customFormat="1">
      <c r="A948" s="51"/>
      <c r="B948" s="51"/>
      <c r="C948" s="51"/>
      <c r="D948" s="51"/>
      <c r="E948" s="354"/>
      <c r="F948" s="65"/>
      <c r="G948" s="65"/>
      <c r="H948" s="368"/>
      <c r="I948" s="368"/>
      <c r="J948" s="368"/>
      <c r="K948" s="368"/>
      <c r="L948" s="369"/>
      <c r="M948" s="369"/>
      <c r="N948" s="369"/>
      <c r="O948" s="369"/>
      <c r="P948" s="369"/>
      <c r="Q948" s="369"/>
      <c r="R948" s="369"/>
      <c r="S948" s="369"/>
      <c r="T948" s="369"/>
      <c r="U948" s="369"/>
      <c r="V948" s="369"/>
      <c r="W948" s="369"/>
      <c r="X948" s="369"/>
      <c r="Y948" s="369"/>
      <c r="Z948" s="369"/>
      <c r="AA948" s="369"/>
      <c r="AB948" s="369"/>
      <c r="AC948" s="369"/>
      <c r="AD948" s="369"/>
      <c r="AF948" s="505"/>
    </row>
    <row r="949" spans="1:32" s="58" customFormat="1">
      <c r="A949" s="51"/>
      <c r="B949" s="51"/>
      <c r="C949" s="51"/>
      <c r="D949" s="51"/>
      <c r="E949" s="354"/>
      <c r="F949" s="65"/>
      <c r="G949" s="65"/>
      <c r="H949" s="368"/>
      <c r="I949" s="368"/>
      <c r="J949" s="368"/>
      <c r="K949" s="368"/>
      <c r="L949" s="369"/>
      <c r="M949" s="369"/>
      <c r="N949" s="369"/>
      <c r="O949" s="369"/>
      <c r="P949" s="369"/>
      <c r="Q949" s="369"/>
      <c r="R949" s="369"/>
      <c r="S949" s="369"/>
      <c r="T949" s="369"/>
      <c r="U949" s="369"/>
      <c r="V949" s="369"/>
      <c r="W949" s="369"/>
      <c r="X949" s="369"/>
      <c r="Y949" s="369"/>
      <c r="Z949" s="369"/>
      <c r="AA949" s="369"/>
      <c r="AB949" s="369"/>
      <c r="AC949" s="369"/>
      <c r="AD949" s="369"/>
      <c r="AF949" s="505"/>
    </row>
    <row r="950" spans="1:32" s="58" customFormat="1">
      <c r="A950" s="51"/>
      <c r="B950" s="51"/>
      <c r="C950" s="51"/>
      <c r="D950" s="51"/>
      <c r="E950" s="354"/>
      <c r="F950" s="65"/>
      <c r="G950" s="65"/>
      <c r="H950" s="368"/>
      <c r="I950" s="368"/>
      <c r="J950" s="368"/>
      <c r="K950" s="368"/>
      <c r="L950" s="369"/>
      <c r="M950" s="369"/>
      <c r="N950" s="369"/>
      <c r="O950" s="369"/>
      <c r="P950" s="369"/>
      <c r="Q950" s="369"/>
      <c r="R950" s="369"/>
      <c r="S950" s="369"/>
      <c r="T950" s="369"/>
      <c r="U950" s="369"/>
      <c r="V950" s="369"/>
      <c r="W950" s="369"/>
      <c r="X950" s="369"/>
      <c r="Y950" s="369"/>
      <c r="Z950" s="369"/>
      <c r="AA950" s="369"/>
      <c r="AB950" s="369"/>
      <c r="AC950" s="369"/>
      <c r="AD950" s="369"/>
      <c r="AF950" s="505"/>
    </row>
    <row r="951" spans="1:32" s="58" customFormat="1">
      <c r="A951" s="51"/>
      <c r="B951" s="51"/>
      <c r="C951" s="51"/>
      <c r="D951" s="51"/>
      <c r="E951" s="354"/>
      <c r="F951" s="65"/>
      <c r="G951" s="65"/>
      <c r="H951" s="368"/>
      <c r="I951" s="368"/>
      <c r="J951" s="368"/>
      <c r="K951" s="368"/>
      <c r="L951" s="369"/>
      <c r="M951" s="369"/>
      <c r="N951" s="369"/>
      <c r="O951" s="369"/>
      <c r="P951" s="369"/>
      <c r="Q951" s="369"/>
      <c r="R951" s="369"/>
      <c r="S951" s="369"/>
      <c r="T951" s="369"/>
      <c r="U951" s="369"/>
      <c r="V951" s="369"/>
      <c r="W951" s="369"/>
      <c r="X951" s="369"/>
      <c r="Y951" s="369"/>
      <c r="Z951" s="369"/>
      <c r="AA951" s="369"/>
      <c r="AB951" s="369"/>
      <c r="AC951" s="369"/>
      <c r="AD951" s="369"/>
      <c r="AF951" s="505"/>
    </row>
    <row r="952" spans="1:32" s="58" customFormat="1">
      <c r="A952" s="51"/>
      <c r="B952" s="51"/>
      <c r="C952" s="51"/>
      <c r="D952" s="51"/>
      <c r="E952" s="354"/>
      <c r="F952" s="65"/>
      <c r="G952" s="65"/>
      <c r="H952" s="368"/>
      <c r="I952" s="368"/>
      <c r="J952" s="368"/>
      <c r="K952" s="368"/>
      <c r="L952" s="369"/>
      <c r="M952" s="369"/>
      <c r="N952" s="369"/>
      <c r="O952" s="369"/>
      <c r="P952" s="369"/>
      <c r="Q952" s="369"/>
      <c r="R952" s="369"/>
      <c r="S952" s="369"/>
      <c r="T952" s="369"/>
      <c r="U952" s="369"/>
      <c r="V952" s="369"/>
      <c r="W952" s="369"/>
      <c r="X952" s="369"/>
      <c r="Y952" s="369"/>
      <c r="Z952" s="369"/>
      <c r="AA952" s="369"/>
      <c r="AB952" s="369"/>
      <c r="AC952" s="369"/>
      <c r="AD952" s="369"/>
      <c r="AF952" s="505"/>
    </row>
    <row r="953" spans="1:32" s="58" customFormat="1">
      <c r="A953" s="51"/>
      <c r="B953" s="51"/>
      <c r="C953" s="51"/>
      <c r="D953" s="51"/>
      <c r="E953" s="354"/>
      <c r="F953" s="65"/>
      <c r="G953" s="65"/>
      <c r="H953" s="368"/>
      <c r="I953" s="368"/>
      <c r="J953" s="368"/>
      <c r="K953" s="368"/>
      <c r="L953" s="369"/>
      <c r="M953" s="369"/>
      <c r="N953" s="369"/>
      <c r="O953" s="369"/>
      <c r="P953" s="369"/>
      <c r="Q953" s="369"/>
      <c r="R953" s="369"/>
      <c r="S953" s="369"/>
      <c r="T953" s="369"/>
      <c r="U953" s="369"/>
      <c r="V953" s="369"/>
      <c r="W953" s="369"/>
      <c r="X953" s="369"/>
      <c r="Y953" s="369"/>
      <c r="Z953" s="369"/>
      <c r="AA953" s="369"/>
      <c r="AB953" s="369"/>
      <c r="AC953" s="369"/>
      <c r="AD953" s="369"/>
      <c r="AF953" s="505"/>
    </row>
    <row r="954" spans="1:32" s="58" customFormat="1">
      <c r="A954" s="51"/>
      <c r="B954" s="51"/>
      <c r="C954" s="51"/>
      <c r="D954" s="51"/>
      <c r="E954" s="354"/>
      <c r="F954" s="65"/>
      <c r="G954" s="65"/>
      <c r="H954" s="368"/>
      <c r="I954" s="368"/>
      <c r="J954" s="368"/>
      <c r="K954" s="368"/>
      <c r="L954" s="369"/>
      <c r="M954" s="369"/>
      <c r="N954" s="369"/>
      <c r="O954" s="369"/>
      <c r="P954" s="369"/>
      <c r="Q954" s="369"/>
      <c r="R954" s="369"/>
      <c r="S954" s="369"/>
      <c r="T954" s="369"/>
      <c r="U954" s="369"/>
      <c r="V954" s="369"/>
      <c r="W954" s="369"/>
      <c r="X954" s="369"/>
      <c r="Y954" s="369"/>
      <c r="Z954" s="369"/>
      <c r="AA954" s="369"/>
      <c r="AB954" s="369"/>
      <c r="AC954" s="369"/>
      <c r="AD954" s="369"/>
      <c r="AF954" s="505"/>
    </row>
    <row r="955" spans="1:32" s="58" customFormat="1">
      <c r="A955" s="51"/>
      <c r="B955" s="51"/>
      <c r="C955" s="51"/>
      <c r="D955" s="51"/>
      <c r="E955" s="354"/>
      <c r="F955" s="65"/>
      <c r="G955" s="65"/>
      <c r="H955" s="368"/>
      <c r="I955" s="368"/>
      <c r="J955" s="368"/>
      <c r="K955" s="368"/>
      <c r="L955" s="369"/>
      <c r="M955" s="369"/>
      <c r="N955" s="369"/>
      <c r="O955" s="369"/>
      <c r="P955" s="369"/>
      <c r="Q955" s="369"/>
      <c r="R955" s="369"/>
      <c r="S955" s="369"/>
      <c r="T955" s="369"/>
      <c r="U955" s="369"/>
      <c r="V955" s="369"/>
      <c r="W955" s="369"/>
      <c r="X955" s="369"/>
      <c r="Y955" s="369"/>
      <c r="Z955" s="369"/>
      <c r="AA955" s="369"/>
      <c r="AB955" s="369"/>
      <c r="AC955" s="369"/>
      <c r="AD955" s="369"/>
      <c r="AF955" s="505"/>
    </row>
    <row r="956" spans="1:32" s="58" customFormat="1">
      <c r="A956" s="51"/>
      <c r="B956" s="51"/>
      <c r="C956" s="51"/>
      <c r="D956" s="51"/>
      <c r="E956" s="354"/>
      <c r="F956" s="65"/>
      <c r="G956" s="65"/>
      <c r="H956" s="368"/>
      <c r="I956" s="368"/>
      <c r="J956" s="368"/>
      <c r="K956" s="368"/>
      <c r="L956" s="369"/>
      <c r="M956" s="369"/>
      <c r="N956" s="369"/>
      <c r="O956" s="369"/>
      <c r="P956" s="369"/>
      <c r="Q956" s="369"/>
      <c r="R956" s="369"/>
      <c r="S956" s="369"/>
      <c r="T956" s="369"/>
      <c r="U956" s="369"/>
      <c r="V956" s="369"/>
      <c r="W956" s="369"/>
      <c r="X956" s="369"/>
      <c r="Y956" s="369"/>
      <c r="Z956" s="369"/>
      <c r="AA956" s="369"/>
      <c r="AB956" s="369"/>
      <c r="AC956" s="369"/>
      <c r="AD956" s="369"/>
      <c r="AF956" s="505"/>
    </row>
    <row r="957" spans="1:32" s="58" customFormat="1">
      <c r="A957" s="51"/>
      <c r="B957" s="51"/>
      <c r="C957" s="51"/>
      <c r="D957" s="51"/>
      <c r="E957" s="354"/>
      <c r="F957" s="65"/>
      <c r="G957" s="65"/>
      <c r="H957" s="368"/>
      <c r="I957" s="368"/>
      <c r="J957" s="368"/>
      <c r="K957" s="368"/>
      <c r="L957" s="369"/>
      <c r="M957" s="369"/>
      <c r="N957" s="369"/>
      <c r="O957" s="369"/>
      <c r="P957" s="369"/>
      <c r="Q957" s="369"/>
      <c r="R957" s="369"/>
      <c r="S957" s="369"/>
      <c r="T957" s="369"/>
      <c r="U957" s="369"/>
      <c r="V957" s="369"/>
      <c r="W957" s="369"/>
      <c r="X957" s="369"/>
      <c r="Y957" s="369"/>
      <c r="Z957" s="369"/>
      <c r="AA957" s="369"/>
      <c r="AB957" s="369"/>
      <c r="AC957" s="369"/>
      <c r="AD957" s="369"/>
      <c r="AF957" s="505"/>
    </row>
    <row r="958" spans="1:32" s="58" customFormat="1">
      <c r="A958" s="51"/>
      <c r="B958" s="51"/>
      <c r="C958" s="51"/>
      <c r="D958" s="51"/>
      <c r="E958" s="354"/>
      <c r="F958" s="65"/>
      <c r="G958" s="65"/>
      <c r="H958" s="368"/>
      <c r="I958" s="368"/>
      <c r="J958" s="368"/>
      <c r="K958" s="368"/>
      <c r="L958" s="369"/>
      <c r="M958" s="369"/>
      <c r="N958" s="369"/>
      <c r="O958" s="369"/>
      <c r="P958" s="369"/>
      <c r="Q958" s="369"/>
      <c r="R958" s="369"/>
      <c r="S958" s="369"/>
      <c r="T958" s="369"/>
      <c r="U958" s="369"/>
      <c r="V958" s="369"/>
      <c r="W958" s="369"/>
      <c r="X958" s="369"/>
      <c r="Y958" s="369"/>
      <c r="Z958" s="369"/>
      <c r="AA958" s="369"/>
      <c r="AB958" s="369"/>
      <c r="AC958" s="369"/>
      <c r="AD958" s="369"/>
      <c r="AF958" s="505"/>
    </row>
    <row r="959" spans="1:32" s="58" customFormat="1">
      <c r="A959" s="51"/>
      <c r="B959" s="51"/>
      <c r="C959" s="51"/>
      <c r="D959" s="51"/>
      <c r="E959" s="354"/>
      <c r="F959" s="65"/>
      <c r="G959" s="65"/>
      <c r="H959" s="368"/>
      <c r="I959" s="368"/>
      <c r="J959" s="368"/>
      <c r="K959" s="368"/>
      <c r="L959" s="369"/>
      <c r="M959" s="369"/>
      <c r="N959" s="369"/>
      <c r="O959" s="369"/>
      <c r="P959" s="369"/>
      <c r="Q959" s="369"/>
      <c r="R959" s="369"/>
      <c r="S959" s="369"/>
      <c r="T959" s="369"/>
      <c r="U959" s="369"/>
      <c r="V959" s="369"/>
      <c r="W959" s="369"/>
      <c r="X959" s="369"/>
      <c r="Y959" s="369"/>
      <c r="Z959" s="369"/>
      <c r="AA959" s="369"/>
      <c r="AB959" s="369"/>
      <c r="AC959" s="369"/>
      <c r="AD959" s="369"/>
      <c r="AF959" s="505"/>
    </row>
    <row r="960" spans="1:32" s="58" customFormat="1">
      <c r="A960" s="51"/>
      <c r="B960" s="51"/>
      <c r="C960" s="51"/>
      <c r="D960" s="51"/>
      <c r="E960" s="354"/>
      <c r="F960" s="65"/>
      <c r="G960" s="65"/>
      <c r="H960" s="368"/>
      <c r="I960" s="368"/>
      <c r="J960" s="368"/>
      <c r="K960" s="368"/>
      <c r="L960" s="369"/>
      <c r="M960" s="369"/>
      <c r="N960" s="369"/>
      <c r="O960" s="369"/>
      <c r="P960" s="369"/>
      <c r="Q960" s="369"/>
      <c r="R960" s="369"/>
      <c r="S960" s="369"/>
      <c r="T960" s="369"/>
      <c r="U960" s="369"/>
      <c r="V960" s="369"/>
      <c r="W960" s="369"/>
      <c r="X960" s="369"/>
      <c r="Y960" s="369"/>
      <c r="Z960" s="369"/>
      <c r="AA960" s="369"/>
      <c r="AB960" s="369"/>
      <c r="AC960" s="369"/>
      <c r="AD960" s="369"/>
      <c r="AF960" s="505"/>
    </row>
    <row r="961" spans="1:32" s="58" customFormat="1">
      <c r="A961" s="51"/>
      <c r="B961" s="51"/>
      <c r="C961" s="51"/>
      <c r="D961" s="51"/>
      <c r="E961" s="354"/>
      <c r="F961" s="65"/>
      <c r="G961" s="65"/>
      <c r="H961" s="368"/>
      <c r="I961" s="368"/>
      <c r="J961" s="368"/>
      <c r="K961" s="368"/>
      <c r="L961" s="369"/>
      <c r="M961" s="369"/>
      <c r="N961" s="369"/>
      <c r="O961" s="369"/>
      <c r="P961" s="369"/>
      <c r="Q961" s="369"/>
      <c r="R961" s="369"/>
      <c r="S961" s="369"/>
      <c r="T961" s="369"/>
      <c r="U961" s="369"/>
      <c r="V961" s="369"/>
      <c r="W961" s="369"/>
      <c r="X961" s="369"/>
      <c r="Y961" s="369"/>
      <c r="Z961" s="369"/>
      <c r="AA961" s="369"/>
      <c r="AB961" s="369"/>
      <c r="AC961" s="369"/>
      <c r="AD961" s="369"/>
      <c r="AF961" s="505"/>
    </row>
    <row r="962" spans="1:32" s="58" customFormat="1">
      <c r="A962" s="51"/>
      <c r="B962" s="51"/>
      <c r="C962" s="51"/>
      <c r="D962" s="51"/>
      <c r="E962" s="354"/>
      <c r="F962" s="65"/>
      <c r="G962" s="65"/>
      <c r="H962" s="368"/>
      <c r="I962" s="368"/>
      <c r="J962" s="368"/>
      <c r="K962" s="368"/>
      <c r="L962" s="369"/>
      <c r="M962" s="369"/>
      <c r="N962" s="369"/>
      <c r="O962" s="369"/>
      <c r="P962" s="369"/>
      <c r="Q962" s="369"/>
      <c r="R962" s="369"/>
      <c r="S962" s="369"/>
      <c r="T962" s="369"/>
      <c r="U962" s="369"/>
      <c r="V962" s="369"/>
      <c r="W962" s="369"/>
      <c r="X962" s="369"/>
      <c r="Y962" s="369"/>
      <c r="Z962" s="369"/>
      <c r="AA962" s="369"/>
      <c r="AB962" s="369"/>
      <c r="AC962" s="369"/>
      <c r="AD962" s="369"/>
      <c r="AF962" s="505"/>
    </row>
    <row r="963" spans="1:32" s="58" customFormat="1">
      <c r="A963" s="51"/>
      <c r="B963" s="51"/>
      <c r="C963" s="51"/>
      <c r="D963" s="51"/>
      <c r="E963" s="354"/>
      <c r="F963" s="65"/>
      <c r="G963" s="65"/>
      <c r="H963" s="368"/>
      <c r="I963" s="368"/>
      <c r="J963" s="368"/>
      <c r="K963" s="368"/>
      <c r="L963" s="369"/>
      <c r="M963" s="369"/>
      <c r="N963" s="369"/>
      <c r="O963" s="369"/>
      <c r="P963" s="369"/>
      <c r="Q963" s="369"/>
      <c r="R963" s="369"/>
      <c r="S963" s="369"/>
      <c r="T963" s="369"/>
      <c r="U963" s="369"/>
      <c r="V963" s="369"/>
      <c r="W963" s="369"/>
      <c r="X963" s="369"/>
      <c r="Y963" s="369"/>
      <c r="Z963" s="369"/>
      <c r="AA963" s="369"/>
      <c r="AB963" s="369"/>
      <c r="AC963" s="369"/>
      <c r="AD963" s="369"/>
      <c r="AF963" s="505"/>
    </row>
    <row r="964" spans="1:32" s="58" customFormat="1">
      <c r="A964" s="51"/>
      <c r="B964" s="51"/>
      <c r="C964" s="51"/>
      <c r="D964" s="51"/>
      <c r="E964" s="354"/>
      <c r="F964" s="65"/>
      <c r="G964" s="65"/>
      <c r="H964" s="368"/>
      <c r="I964" s="368"/>
      <c r="J964" s="368"/>
      <c r="K964" s="368"/>
      <c r="L964" s="369"/>
      <c r="M964" s="369"/>
      <c r="N964" s="369"/>
      <c r="O964" s="369"/>
      <c r="P964" s="369"/>
      <c r="Q964" s="369"/>
      <c r="R964" s="369"/>
      <c r="S964" s="369"/>
      <c r="T964" s="369"/>
      <c r="U964" s="369"/>
      <c r="V964" s="369"/>
      <c r="W964" s="369"/>
      <c r="X964" s="369"/>
      <c r="Y964" s="369"/>
      <c r="Z964" s="369"/>
      <c r="AA964" s="369"/>
      <c r="AB964" s="369"/>
      <c r="AC964" s="369"/>
      <c r="AD964" s="369"/>
      <c r="AF964" s="505"/>
    </row>
    <row r="965" spans="1:32" s="58" customFormat="1">
      <c r="A965" s="51"/>
      <c r="B965" s="51"/>
      <c r="C965" s="51"/>
      <c r="D965" s="51"/>
      <c r="E965" s="354"/>
      <c r="F965" s="65"/>
      <c r="G965" s="65"/>
      <c r="H965" s="368"/>
      <c r="I965" s="368"/>
      <c r="J965" s="368"/>
      <c r="K965" s="368"/>
      <c r="L965" s="369"/>
      <c r="M965" s="369"/>
      <c r="N965" s="369"/>
      <c r="O965" s="369"/>
      <c r="P965" s="369"/>
      <c r="Q965" s="369"/>
      <c r="R965" s="369"/>
      <c r="S965" s="369"/>
      <c r="T965" s="369"/>
      <c r="U965" s="369"/>
      <c r="V965" s="369"/>
      <c r="W965" s="369"/>
      <c r="X965" s="369"/>
      <c r="Y965" s="369"/>
      <c r="Z965" s="369"/>
      <c r="AA965" s="369"/>
      <c r="AB965" s="369"/>
      <c r="AC965" s="369"/>
      <c r="AD965" s="369"/>
      <c r="AF965" s="505"/>
    </row>
    <row r="966" spans="1:32" s="58" customFormat="1">
      <c r="A966" s="51"/>
      <c r="B966" s="51"/>
      <c r="C966" s="51"/>
      <c r="D966" s="51"/>
      <c r="E966" s="354"/>
      <c r="F966" s="65"/>
      <c r="G966" s="65"/>
      <c r="H966" s="368"/>
      <c r="I966" s="368"/>
      <c r="J966" s="368"/>
      <c r="K966" s="368"/>
      <c r="L966" s="369"/>
      <c r="M966" s="369"/>
      <c r="N966" s="369"/>
      <c r="O966" s="369"/>
      <c r="P966" s="369"/>
      <c r="Q966" s="369"/>
      <c r="R966" s="369"/>
      <c r="S966" s="369"/>
      <c r="T966" s="369"/>
      <c r="U966" s="369"/>
      <c r="V966" s="369"/>
      <c r="W966" s="369"/>
      <c r="X966" s="369"/>
      <c r="Y966" s="369"/>
      <c r="Z966" s="369"/>
      <c r="AA966" s="369"/>
      <c r="AB966" s="369"/>
      <c r="AC966" s="369"/>
      <c r="AD966" s="369"/>
      <c r="AF966" s="505"/>
    </row>
    <row r="967" spans="1:32" s="58" customFormat="1">
      <c r="A967" s="51"/>
      <c r="B967" s="51"/>
      <c r="C967" s="51"/>
      <c r="D967" s="51"/>
      <c r="E967" s="354"/>
      <c r="F967" s="65"/>
      <c r="G967" s="65"/>
      <c r="H967" s="368"/>
      <c r="I967" s="368"/>
      <c r="J967" s="368"/>
      <c r="K967" s="368"/>
      <c r="L967" s="369"/>
      <c r="M967" s="369"/>
      <c r="N967" s="369"/>
      <c r="O967" s="369"/>
      <c r="P967" s="369"/>
      <c r="Q967" s="369"/>
      <c r="R967" s="369"/>
      <c r="S967" s="369"/>
      <c r="T967" s="369"/>
      <c r="U967" s="369"/>
      <c r="V967" s="369"/>
      <c r="W967" s="369"/>
      <c r="X967" s="369"/>
      <c r="Y967" s="369"/>
      <c r="Z967" s="369"/>
      <c r="AA967" s="369"/>
      <c r="AB967" s="369"/>
      <c r="AC967" s="369"/>
      <c r="AD967" s="369"/>
      <c r="AF967" s="505"/>
    </row>
    <row r="968" spans="1:32" s="58" customFormat="1">
      <c r="A968" s="51"/>
      <c r="B968" s="51"/>
      <c r="C968" s="51"/>
      <c r="D968" s="51"/>
      <c r="E968" s="354"/>
      <c r="F968" s="65"/>
      <c r="G968" s="65"/>
      <c r="H968" s="368"/>
      <c r="I968" s="368"/>
      <c r="J968" s="368"/>
      <c r="K968" s="368"/>
      <c r="L968" s="369"/>
      <c r="M968" s="369"/>
      <c r="N968" s="369"/>
      <c r="O968" s="369"/>
      <c r="P968" s="369"/>
      <c r="Q968" s="369"/>
      <c r="R968" s="369"/>
      <c r="S968" s="369"/>
      <c r="T968" s="369"/>
      <c r="U968" s="369"/>
      <c r="V968" s="369"/>
      <c r="W968" s="369"/>
      <c r="X968" s="369"/>
      <c r="Y968" s="369"/>
      <c r="Z968" s="369"/>
      <c r="AA968" s="369"/>
      <c r="AB968" s="369"/>
      <c r="AC968" s="369"/>
      <c r="AD968" s="369"/>
      <c r="AF968" s="505"/>
    </row>
    <row r="969" spans="1:32" s="58" customFormat="1">
      <c r="A969" s="51"/>
      <c r="B969" s="51"/>
      <c r="C969" s="51"/>
      <c r="D969" s="51"/>
      <c r="E969" s="354"/>
      <c r="F969" s="65"/>
      <c r="G969" s="65"/>
      <c r="H969" s="368"/>
      <c r="I969" s="368"/>
      <c r="J969" s="368"/>
      <c r="K969" s="368"/>
      <c r="L969" s="369"/>
      <c r="M969" s="369"/>
      <c r="N969" s="369"/>
      <c r="O969" s="369"/>
      <c r="P969" s="369"/>
      <c r="Q969" s="369"/>
      <c r="R969" s="369"/>
      <c r="S969" s="369"/>
      <c r="T969" s="369"/>
      <c r="U969" s="369"/>
      <c r="V969" s="369"/>
      <c r="W969" s="369"/>
      <c r="X969" s="369"/>
      <c r="Y969" s="369"/>
      <c r="Z969" s="369"/>
      <c r="AA969" s="369"/>
      <c r="AB969" s="369"/>
      <c r="AC969" s="369"/>
      <c r="AD969" s="369"/>
      <c r="AF969" s="505"/>
    </row>
    <row r="970" spans="1:32" s="58" customFormat="1">
      <c r="A970" s="51"/>
      <c r="B970" s="51"/>
      <c r="C970" s="51"/>
      <c r="D970" s="51"/>
      <c r="E970" s="354"/>
      <c r="F970" s="65"/>
      <c r="G970" s="65"/>
      <c r="H970" s="368"/>
      <c r="I970" s="368"/>
      <c r="J970" s="368"/>
      <c r="K970" s="368"/>
      <c r="L970" s="369"/>
      <c r="M970" s="369"/>
      <c r="N970" s="369"/>
      <c r="O970" s="369"/>
      <c r="P970" s="369"/>
      <c r="Q970" s="369"/>
      <c r="R970" s="369"/>
      <c r="S970" s="369"/>
      <c r="T970" s="369"/>
      <c r="U970" s="369"/>
      <c r="V970" s="369"/>
      <c r="W970" s="369"/>
      <c r="X970" s="369"/>
      <c r="Y970" s="369"/>
      <c r="Z970" s="369"/>
      <c r="AA970" s="369"/>
      <c r="AB970" s="369"/>
      <c r="AC970" s="369"/>
      <c r="AD970" s="369"/>
      <c r="AF970" s="505"/>
    </row>
    <row r="971" spans="1:32" s="58" customFormat="1">
      <c r="A971" s="51"/>
      <c r="B971" s="51"/>
      <c r="C971" s="51"/>
      <c r="D971" s="51"/>
      <c r="E971" s="354"/>
      <c r="F971" s="65"/>
      <c r="G971" s="65"/>
      <c r="H971" s="368"/>
      <c r="I971" s="368"/>
      <c r="J971" s="368"/>
      <c r="K971" s="368"/>
      <c r="L971" s="369"/>
      <c r="M971" s="369"/>
      <c r="N971" s="369"/>
      <c r="O971" s="369"/>
      <c r="P971" s="369"/>
      <c r="Q971" s="369"/>
      <c r="R971" s="369"/>
      <c r="S971" s="369"/>
      <c r="T971" s="369"/>
      <c r="U971" s="369"/>
      <c r="V971" s="369"/>
      <c r="W971" s="369"/>
      <c r="X971" s="369"/>
      <c r="Y971" s="369"/>
      <c r="Z971" s="369"/>
      <c r="AA971" s="369"/>
      <c r="AB971" s="369"/>
      <c r="AC971" s="369"/>
      <c r="AD971" s="369"/>
      <c r="AF971" s="505"/>
    </row>
    <row r="972" spans="1:32" s="58" customFormat="1">
      <c r="A972" s="51"/>
      <c r="B972" s="51"/>
      <c r="C972" s="51"/>
      <c r="D972" s="51"/>
      <c r="E972" s="354"/>
      <c r="F972" s="65"/>
      <c r="G972" s="65"/>
      <c r="H972" s="368"/>
      <c r="I972" s="368"/>
      <c r="J972" s="368"/>
      <c r="K972" s="368"/>
      <c r="L972" s="369"/>
      <c r="M972" s="369"/>
      <c r="N972" s="369"/>
      <c r="O972" s="369"/>
      <c r="P972" s="369"/>
      <c r="Q972" s="369"/>
      <c r="R972" s="369"/>
      <c r="S972" s="369"/>
      <c r="T972" s="369"/>
      <c r="U972" s="369"/>
      <c r="V972" s="369"/>
      <c r="W972" s="369"/>
      <c r="X972" s="369"/>
      <c r="Y972" s="369"/>
      <c r="Z972" s="369"/>
      <c r="AA972" s="369"/>
      <c r="AB972" s="369"/>
      <c r="AC972" s="369"/>
      <c r="AD972" s="369"/>
      <c r="AF972" s="505"/>
    </row>
    <row r="973" spans="1:32" s="58" customFormat="1">
      <c r="A973" s="51"/>
      <c r="B973" s="51"/>
      <c r="C973" s="51"/>
      <c r="D973" s="51"/>
      <c r="E973" s="354"/>
      <c r="F973" s="65"/>
      <c r="G973" s="65"/>
      <c r="H973" s="368"/>
      <c r="I973" s="368"/>
      <c r="J973" s="368"/>
      <c r="K973" s="368"/>
      <c r="L973" s="369"/>
      <c r="M973" s="369"/>
      <c r="N973" s="369"/>
      <c r="O973" s="369"/>
      <c r="P973" s="369"/>
      <c r="Q973" s="369"/>
      <c r="R973" s="369"/>
      <c r="S973" s="369"/>
      <c r="T973" s="369"/>
      <c r="U973" s="369"/>
      <c r="V973" s="369"/>
      <c r="W973" s="369"/>
      <c r="X973" s="369"/>
      <c r="Y973" s="369"/>
      <c r="Z973" s="369"/>
      <c r="AA973" s="369"/>
      <c r="AB973" s="369"/>
      <c r="AC973" s="369"/>
      <c r="AD973" s="369"/>
      <c r="AF973" s="505"/>
    </row>
    <row r="974" spans="1:32" s="58" customFormat="1">
      <c r="A974" s="51"/>
      <c r="B974" s="51"/>
      <c r="C974" s="51"/>
      <c r="D974" s="51"/>
      <c r="E974" s="354"/>
      <c r="F974" s="65"/>
      <c r="G974" s="65"/>
      <c r="H974" s="368"/>
      <c r="I974" s="368"/>
      <c r="J974" s="368"/>
      <c r="K974" s="368"/>
      <c r="L974" s="369"/>
      <c r="M974" s="369"/>
      <c r="N974" s="369"/>
      <c r="O974" s="369"/>
      <c r="P974" s="369"/>
      <c r="Q974" s="369"/>
      <c r="R974" s="369"/>
      <c r="S974" s="369"/>
      <c r="T974" s="369"/>
      <c r="U974" s="369"/>
      <c r="V974" s="369"/>
      <c r="W974" s="369"/>
      <c r="X974" s="369"/>
      <c r="Y974" s="369"/>
      <c r="Z974" s="369"/>
      <c r="AA974" s="369"/>
      <c r="AB974" s="369"/>
      <c r="AC974" s="369"/>
      <c r="AD974" s="369"/>
      <c r="AF974" s="505"/>
    </row>
    <row r="975" spans="1:32" s="58" customFormat="1">
      <c r="A975" s="51"/>
      <c r="B975" s="51"/>
      <c r="C975" s="51"/>
      <c r="D975" s="51"/>
      <c r="E975" s="354"/>
      <c r="F975" s="65"/>
      <c r="G975" s="65"/>
      <c r="H975" s="368"/>
      <c r="I975" s="368"/>
      <c r="J975" s="368"/>
      <c r="K975" s="368"/>
      <c r="L975" s="369"/>
      <c r="M975" s="369"/>
      <c r="N975" s="369"/>
      <c r="O975" s="369"/>
      <c r="P975" s="369"/>
      <c r="Q975" s="369"/>
      <c r="R975" s="369"/>
      <c r="S975" s="369"/>
      <c r="T975" s="369"/>
      <c r="U975" s="369"/>
      <c r="V975" s="369"/>
      <c r="W975" s="369"/>
      <c r="X975" s="369"/>
      <c r="Y975" s="369"/>
      <c r="Z975" s="369"/>
      <c r="AA975" s="369"/>
      <c r="AB975" s="369"/>
      <c r="AC975" s="369"/>
      <c r="AD975" s="369"/>
      <c r="AF975" s="505"/>
    </row>
    <row r="976" spans="1:32" s="58" customFormat="1">
      <c r="A976" s="51"/>
      <c r="B976" s="51"/>
      <c r="C976" s="51"/>
      <c r="D976" s="51"/>
      <c r="E976" s="354"/>
      <c r="F976" s="65"/>
      <c r="G976" s="65"/>
      <c r="H976" s="368"/>
      <c r="I976" s="368"/>
      <c r="J976" s="368"/>
      <c r="K976" s="368"/>
      <c r="L976" s="369"/>
      <c r="M976" s="369"/>
      <c r="N976" s="369"/>
      <c r="O976" s="369"/>
      <c r="P976" s="369"/>
      <c r="Q976" s="369"/>
      <c r="R976" s="369"/>
      <c r="S976" s="369"/>
      <c r="T976" s="369"/>
      <c r="U976" s="369"/>
      <c r="V976" s="369"/>
      <c r="W976" s="369"/>
      <c r="X976" s="369"/>
      <c r="Y976" s="369"/>
      <c r="Z976" s="369"/>
      <c r="AA976" s="369"/>
      <c r="AB976" s="369"/>
      <c r="AC976" s="369"/>
      <c r="AD976" s="369"/>
      <c r="AF976" s="505"/>
    </row>
    <row r="977" spans="1:32" s="58" customFormat="1">
      <c r="A977" s="51"/>
      <c r="B977" s="51"/>
      <c r="C977" s="51"/>
      <c r="D977" s="51"/>
      <c r="E977" s="354"/>
      <c r="F977" s="65"/>
      <c r="G977" s="65"/>
      <c r="H977" s="368"/>
      <c r="I977" s="368"/>
      <c r="J977" s="368"/>
      <c r="K977" s="368"/>
      <c r="L977" s="369"/>
      <c r="M977" s="369"/>
      <c r="N977" s="369"/>
      <c r="O977" s="369"/>
      <c r="P977" s="369"/>
      <c r="Q977" s="369"/>
      <c r="R977" s="369"/>
      <c r="S977" s="369"/>
      <c r="T977" s="369"/>
      <c r="U977" s="369"/>
      <c r="V977" s="369"/>
      <c r="W977" s="369"/>
      <c r="X977" s="369"/>
      <c r="Y977" s="369"/>
      <c r="Z977" s="369"/>
      <c r="AA977" s="369"/>
      <c r="AB977" s="369"/>
      <c r="AC977" s="369"/>
      <c r="AD977" s="369"/>
      <c r="AF977" s="505"/>
    </row>
    <row r="978" spans="1:32" s="58" customFormat="1">
      <c r="A978" s="51"/>
      <c r="B978" s="51"/>
      <c r="C978" s="51"/>
      <c r="D978" s="51"/>
      <c r="E978" s="354"/>
      <c r="F978" s="65"/>
      <c r="G978" s="65"/>
      <c r="H978" s="368"/>
      <c r="I978" s="368"/>
      <c r="J978" s="368"/>
      <c r="K978" s="368"/>
      <c r="L978" s="369"/>
      <c r="M978" s="369"/>
      <c r="N978" s="369"/>
      <c r="O978" s="369"/>
      <c r="P978" s="369"/>
      <c r="Q978" s="369"/>
      <c r="R978" s="369"/>
      <c r="S978" s="369"/>
      <c r="T978" s="369"/>
      <c r="U978" s="369"/>
      <c r="V978" s="369"/>
      <c r="W978" s="369"/>
      <c r="X978" s="369"/>
      <c r="Y978" s="369"/>
      <c r="Z978" s="369"/>
      <c r="AA978" s="369"/>
      <c r="AB978" s="369"/>
      <c r="AC978" s="369"/>
      <c r="AD978" s="369"/>
      <c r="AF978" s="505"/>
    </row>
    <row r="979" spans="1:32" s="58" customFormat="1">
      <c r="A979" s="51"/>
      <c r="B979" s="51"/>
      <c r="C979" s="51"/>
      <c r="D979" s="51"/>
      <c r="E979" s="354"/>
      <c r="F979" s="65"/>
      <c r="G979" s="65"/>
      <c r="H979" s="368"/>
      <c r="I979" s="368"/>
      <c r="J979" s="368"/>
      <c r="K979" s="368"/>
      <c r="L979" s="369"/>
      <c r="M979" s="369"/>
      <c r="N979" s="369"/>
      <c r="O979" s="369"/>
      <c r="P979" s="369"/>
      <c r="Q979" s="369"/>
      <c r="R979" s="369"/>
      <c r="S979" s="369"/>
      <c r="T979" s="369"/>
      <c r="U979" s="369"/>
      <c r="V979" s="369"/>
      <c r="W979" s="369"/>
      <c r="X979" s="369"/>
      <c r="Y979" s="369"/>
      <c r="Z979" s="369"/>
      <c r="AA979" s="369"/>
      <c r="AB979" s="369"/>
      <c r="AC979" s="369"/>
      <c r="AD979" s="369"/>
      <c r="AF979" s="505"/>
    </row>
    <row r="980" spans="1:32" s="58" customFormat="1">
      <c r="A980" s="51"/>
      <c r="B980" s="51"/>
      <c r="C980" s="51"/>
      <c r="D980" s="51"/>
      <c r="E980" s="354"/>
      <c r="F980" s="65"/>
      <c r="G980" s="65"/>
      <c r="H980" s="368"/>
      <c r="I980" s="368"/>
      <c r="J980" s="368"/>
      <c r="K980" s="368"/>
      <c r="L980" s="369"/>
      <c r="M980" s="369"/>
      <c r="N980" s="369"/>
      <c r="O980" s="369"/>
      <c r="P980" s="369"/>
      <c r="Q980" s="369"/>
      <c r="R980" s="369"/>
      <c r="S980" s="369"/>
      <c r="T980" s="369"/>
      <c r="U980" s="369"/>
      <c r="V980" s="369"/>
      <c r="W980" s="369"/>
      <c r="X980" s="369"/>
      <c r="Y980" s="369"/>
      <c r="Z980" s="369"/>
      <c r="AA980" s="369"/>
      <c r="AB980" s="369"/>
      <c r="AC980" s="369"/>
      <c r="AD980" s="369"/>
      <c r="AF980" s="505"/>
    </row>
    <row r="981" spans="1:32" s="58" customFormat="1">
      <c r="A981" s="51"/>
      <c r="B981" s="51"/>
      <c r="C981" s="51"/>
      <c r="D981" s="51"/>
      <c r="E981" s="354"/>
      <c r="F981" s="65"/>
      <c r="G981" s="65"/>
      <c r="H981" s="368"/>
      <c r="I981" s="368"/>
      <c r="J981" s="368"/>
      <c r="K981" s="368"/>
      <c r="L981" s="369"/>
      <c r="M981" s="369"/>
      <c r="N981" s="369"/>
      <c r="O981" s="369"/>
      <c r="P981" s="369"/>
      <c r="Q981" s="369"/>
      <c r="R981" s="369"/>
      <c r="S981" s="369"/>
      <c r="T981" s="369"/>
      <c r="U981" s="369"/>
      <c r="V981" s="369"/>
      <c r="W981" s="369"/>
      <c r="X981" s="369"/>
      <c r="Y981" s="369"/>
      <c r="Z981" s="369"/>
      <c r="AA981" s="369"/>
      <c r="AB981" s="369"/>
      <c r="AC981" s="369"/>
      <c r="AD981" s="369"/>
      <c r="AF981" s="505"/>
    </row>
    <row r="982" spans="1:32" s="58" customFormat="1">
      <c r="A982" s="51"/>
      <c r="B982" s="51"/>
      <c r="C982" s="51"/>
      <c r="D982" s="51"/>
      <c r="E982" s="354"/>
      <c r="F982" s="65"/>
      <c r="G982" s="65"/>
      <c r="H982" s="368"/>
      <c r="I982" s="368"/>
      <c r="J982" s="368"/>
      <c r="K982" s="368"/>
      <c r="L982" s="369"/>
      <c r="M982" s="369"/>
      <c r="N982" s="369"/>
      <c r="O982" s="369"/>
      <c r="P982" s="369"/>
      <c r="Q982" s="369"/>
      <c r="R982" s="369"/>
      <c r="S982" s="369"/>
      <c r="T982" s="369"/>
      <c r="U982" s="369"/>
      <c r="V982" s="369"/>
      <c r="W982" s="369"/>
      <c r="X982" s="369"/>
      <c r="Y982" s="369"/>
      <c r="Z982" s="369"/>
      <c r="AA982" s="369"/>
      <c r="AB982" s="369"/>
      <c r="AC982" s="369"/>
      <c r="AD982" s="369"/>
      <c r="AF982" s="505"/>
    </row>
    <row r="983" spans="1:32" s="58" customFormat="1">
      <c r="A983" s="51"/>
      <c r="B983" s="51"/>
      <c r="C983" s="51"/>
      <c r="D983" s="51"/>
      <c r="E983" s="354"/>
      <c r="F983" s="65"/>
      <c r="G983" s="65"/>
      <c r="H983" s="368"/>
      <c r="I983" s="368"/>
      <c r="J983" s="368"/>
      <c r="K983" s="368"/>
      <c r="L983" s="369"/>
      <c r="M983" s="369"/>
      <c r="N983" s="369"/>
      <c r="O983" s="369"/>
      <c r="P983" s="369"/>
      <c r="Q983" s="369"/>
      <c r="R983" s="369"/>
      <c r="S983" s="369"/>
      <c r="T983" s="369"/>
      <c r="U983" s="369"/>
      <c r="V983" s="369"/>
      <c r="W983" s="369"/>
      <c r="X983" s="369"/>
      <c r="Y983" s="369"/>
      <c r="Z983" s="369"/>
      <c r="AA983" s="369"/>
      <c r="AB983" s="369"/>
      <c r="AC983" s="369"/>
      <c r="AD983" s="369"/>
      <c r="AF983" s="505"/>
    </row>
    <row r="984" spans="1:32" s="58" customFormat="1">
      <c r="A984" s="51"/>
      <c r="B984" s="51"/>
      <c r="C984" s="51"/>
      <c r="D984" s="51"/>
      <c r="E984" s="354"/>
      <c r="F984" s="65"/>
      <c r="G984" s="65"/>
      <c r="H984" s="368"/>
      <c r="I984" s="368"/>
      <c r="J984" s="368"/>
      <c r="K984" s="368"/>
      <c r="L984" s="369"/>
      <c r="M984" s="369"/>
      <c r="N984" s="369"/>
      <c r="O984" s="369"/>
      <c r="P984" s="369"/>
      <c r="Q984" s="369"/>
      <c r="R984" s="369"/>
      <c r="S984" s="369"/>
      <c r="T984" s="369"/>
      <c r="U984" s="369"/>
      <c r="V984" s="369"/>
      <c r="W984" s="369"/>
      <c r="X984" s="369"/>
      <c r="Y984" s="369"/>
      <c r="Z984" s="369"/>
      <c r="AA984" s="369"/>
      <c r="AB984" s="369"/>
      <c r="AC984" s="369"/>
      <c r="AD984" s="369"/>
      <c r="AF984" s="505"/>
    </row>
    <row r="985" spans="1:32" s="58" customFormat="1">
      <c r="A985" s="51"/>
      <c r="B985" s="51"/>
      <c r="C985" s="51"/>
      <c r="D985" s="51"/>
      <c r="E985" s="354"/>
      <c r="F985" s="65"/>
      <c r="G985" s="65"/>
      <c r="H985" s="368"/>
      <c r="I985" s="368"/>
      <c r="J985" s="368"/>
      <c r="K985" s="368"/>
      <c r="L985" s="369"/>
      <c r="M985" s="369"/>
      <c r="N985" s="369"/>
      <c r="O985" s="369"/>
      <c r="P985" s="369"/>
      <c r="Q985" s="369"/>
      <c r="R985" s="369"/>
      <c r="S985" s="369"/>
      <c r="T985" s="369"/>
      <c r="U985" s="369"/>
      <c r="V985" s="369"/>
      <c r="W985" s="369"/>
      <c r="X985" s="369"/>
      <c r="Y985" s="369"/>
      <c r="Z985" s="369"/>
      <c r="AA985" s="369"/>
      <c r="AB985" s="369"/>
      <c r="AC985" s="369"/>
      <c r="AD985" s="369"/>
      <c r="AF985" s="505"/>
    </row>
    <row r="986" spans="1:32" s="58" customFormat="1">
      <c r="A986" s="51"/>
      <c r="B986" s="51"/>
      <c r="C986" s="51"/>
      <c r="D986" s="51"/>
      <c r="E986" s="354"/>
      <c r="F986" s="65"/>
      <c r="G986" s="65"/>
      <c r="H986" s="368"/>
      <c r="I986" s="368"/>
      <c r="J986" s="368"/>
      <c r="K986" s="368"/>
      <c r="L986" s="369"/>
      <c r="M986" s="369"/>
      <c r="N986" s="369"/>
      <c r="O986" s="369"/>
      <c r="P986" s="369"/>
      <c r="Q986" s="369"/>
      <c r="R986" s="369"/>
      <c r="S986" s="369"/>
      <c r="T986" s="369"/>
      <c r="U986" s="369"/>
      <c r="V986" s="369"/>
      <c r="W986" s="369"/>
      <c r="X986" s="369"/>
      <c r="Y986" s="369"/>
      <c r="Z986" s="369"/>
      <c r="AA986" s="369"/>
      <c r="AB986" s="369"/>
      <c r="AC986" s="369"/>
      <c r="AD986" s="369"/>
      <c r="AF986" s="505"/>
    </row>
    <row r="987" spans="1:32" s="58" customFormat="1">
      <c r="A987" s="51"/>
      <c r="B987" s="51"/>
      <c r="C987" s="51"/>
      <c r="D987" s="51"/>
      <c r="E987" s="354"/>
      <c r="F987" s="65"/>
      <c r="G987" s="65"/>
      <c r="H987" s="368"/>
      <c r="I987" s="368"/>
      <c r="J987" s="368"/>
      <c r="K987" s="368"/>
      <c r="L987" s="369"/>
      <c r="M987" s="369"/>
      <c r="N987" s="369"/>
      <c r="O987" s="369"/>
      <c r="P987" s="369"/>
      <c r="Q987" s="369"/>
      <c r="R987" s="369"/>
      <c r="S987" s="369"/>
      <c r="T987" s="369"/>
      <c r="U987" s="369"/>
      <c r="V987" s="369"/>
      <c r="W987" s="369"/>
      <c r="X987" s="369"/>
      <c r="Y987" s="369"/>
      <c r="Z987" s="369"/>
      <c r="AA987" s="369"/>
      <c r="AB987" s="369"/>
      <c r="AC987" s="369"/>
      <c r="AD987" s="369"/>
      <c r="AF987" s="505"/>
    </row>
    <row r="988" spans="1:32" s="58" customFormat="1">
      <c r="A988" s="51"/>
      <c r="B988" s="51"/>
      <c r="C988" s="51"/>
      <c r="D988" s="51"/>
      <c r="E988" s="354"/>
      <c r="F988" s="65"/>
      <c r="G988" s="65"/>
      <c r="H988" s="368"/>
      <c r="I988" s="368"/>
      <c r="J988" s="368"/>
      <c r="K988" s="368"/>
      <c r="L988" s="369"/>
      <c r="M988" s="369"/>
      <c r="N988" s="369"/>
      <c r="O988" s="369"/>
      <c r="P988" s="369"/>
      <c r="Q988" s="369"/>
      <c r="R988" s="369"/>
      <c r="S988" s="369"/>
      <c r="T988" s="369"/>
      <c r="U988" s="369"/>
      <c r="V988" s="369"/>
      <c r="W988" s="369"/>
      <c r="X988" s="369"/>
      <c r="Y988" s="369"/>
      <c r="Z988" s="369"/>
      <c r="AA988" s="369"/>
      <c r="AB988" s="369"/>
      <c r="AC988" s="369"/>
      <c r="AD988" s="369"/>
      <c r="AF988" s="505"/>
    </row>
    <row r="989" spans="1:32" s="58" customFormat="1">
      <c r="A989" s="51"/>
      <c r="B989" s="51"/>
      <c r="C989" s="51"/>
      <c r="D989" s="51"/>
      <c r="E989" s="354"/>
      <c r="F989" s="65"/>
      <c r="G989" s="65"/>
      <c r="H989" s="368"/>
      <c r="I989" s="368"/>
      <c r="J989" s="368"/>
      <c r="K989" s="368"/>
      <c r="L989" s="369"/>
      <c r="M989" s="369"/>
      <c r="N989" s="369"/>
      <c r="O989" s="369"/>
      <c r="P989" s="369"/>
      <c r="Q989" s="369"/>
      <c r="R989" s="369"/>
      <c r="S989" s="369"/>
      <c r="T989" s="369"/>
      <c r="U989" s="369"/>
      <c r="V989" s="369"/>
      <c r="W989" s="369"/>
      <c r="X989" s="369"/>
      <c r="Y989" s="369"/>
      <c r="Z989" s="369"/>
      <c r="AA989" s="369"/>
      <c r="AB989" s="369"/>
      <c r="AC989" s="369"/>
      <c r="AD989" s="369"/>
      <c r="AF989" s="505"/>
    </row>
    <row r="990" spans="1:32" s="58" customFormat="1">
      <c r="A990" s="51"/>
      <c r="B990" s="51"/>
      <c r="C990" s="51"/>
      <c r="D990" s="51"/>
      <c r="E990" s="354"/>
      <c r="F990" s="65"/>
      <c r="G990" s="65"/>
      <c r="H990" s="368"/>
      <c r="I990" s="368"/>
      <c r="J990" s="368"/>
      <c r="K990" s="368"/>
      <c r="L990" s="369"/>
      <c r="M990" s="369"/>
      <c r="N990" s="369"/>
      <c r="O990" s="369"/>
      <c r="P990" s="369"/>
      <c r="Q990" s="369"/>
      <c r="R990" s="369"/>
      <c r="S990" s="369"/>
      <c r="T990" s="369"/>
      <c r="U990" s="369"/>
      <c r="V990" s="369"/>
      <c r="W990" s="369"/>
      <c r="X990" s="369"/>
      <c r="Y990" s="369"/>
      <c r="Z990" s="369"/>
      <c r="AA990" s="369"/>
      <c r="AB990" s="369"/>
      <c r="AC990" s="369"/>
      <c r="AD990" s="369"/>
      <c r="AF990" s="505"/>
    </row>
    <row r="991" spans="1:32" s="58" customFormat="1">
      <c r="A991" s="51"/>
      <c r="B991" s="51"/>
      <c r="C991" s="51"/>
      <c r="D991" s="51"/>
      <c r="E991" s="354"/>
      <c r="F991" s="65"/>
      <c r="G991" s="65"/>
      <c r="H991" s="368"/>
      <c r="I991" s="368"/>
      <c r="J991" s="368"/>
      <c r="K991" s="368"/>
      <c r="L991" s="369"/>
      <c r="M991" s="369"/>
      <c r="N991" s="369"/>
      <c r="O991" s="369"/>
      <c r="P991" s="369"/>
      <c r="Q991" s="369"/>
      <c r="R991" s="369"/>
      <c r="S991" s="369"/>
      <c r="T991" s="369"/>
      <c r="U991" s="369"/>
      <c r="V991" s="369"/>
      <c r="W991" s="369"/>
      <c r="X991" s="369"/>
      <c r="Y991" s="369"/>
      <c r="Z991" s="369"/>
      <c r="AA991" s="369"/>
      <c r="AB991" s="369"/>
      <c r="AC991" s="369"/>
      <c r="AD991" s="369"/>
      <c r="AF991" s="505"/>
    </row>
    <row r="992" spans="1:32" s="58" customFormat="1">
      <c r="A992" s="51"/>
      <c r="B992" s="51"/>
      <c r="C992" s="51"/>
      <c r="D992" s="51"/>
      <c r="E992" s="354"/>
      <c r="F992" s="65"/>
      <c r="G992" s="65"/>
      <c r="H992" s="368"/>
      <c r="I992" s="368"/>
      <c r="J992" s="368"/>
      <c r="K992" s="368"/>
      <c r="L992" s="369"/>
      <c r="M992" s="369"/>
      <c r="N992" s="369"/>
      <c r="O992" s="369"/>
      <c r="P992" s="369"/>
      <c r="Q992" s="369"/>
      <c r="R992" s="369"/>
      <c r="S992" s="369"/>
      <c r="T992" s="369"/>
      <c r="U992" s="369"/>
      <c r="V992" s="369"/>
      <c r="W992" s="369"/>
      <c r="X992" s="369"/>
      <c r="Y992" s="369"/>
      <c r="Z992" s="369"/>
      <c r="AA992" s="369"/>
      <c r="AB992" s="369"/>
      <c r="AC992" s="369"/>
      <c r="AD992" s="369"/>
      <c r="AF992" s="505"/>
    </row>
    <row r="993" spans="1:32" s="58" customFormat="1">
      <c r="A993" s="51"/>
      <c r="B993" s="51"/>
      <c r="C993" s="51"/>
      <c r="D993" s="51"/>
      <c r="E993" s="354"/>
      <c r="F993" s="65"/>
      <c r="G993" s="65"/>
      <c r="H993" s="368"/>
      <c r="I993" s="368"/>
      <c r="J993" s="368"/>
      <c r="K993" s="368"/>
      <c r="L993" s="369"/>
      <c r="M993" s="369"/>
      <c r="N993" s="369"/>
      <c r="O993" s="369"/>
      <c r="P993" s="369"/>
      <c r="Q993" s="369"/>
      <c r="R993" s="369"/>
      <c r="S993" s="369"/>
      <c r="T993" s="369"/>
      <c r="U993" s="369"/>
      <c r="V993" s="369"/>
      <c r="W993" s="369"/>
      <c r="X993" s="369"/>
      <c r="Y993" s="369"/>
      <c r="Z993" s="369"/>
      <c r="AA993" s="369"/>
      <c r="AB993" s="369"/>
      <c r="AC993" s="369"/>
      <c r="AD993" s="369"/>
      <c r="AF993" s="505"/>
    </row>
    <row r="994" spans="1:32" s="58" customFormat="1">
      <c r="A994" s="51"/>
      <c r="B994" s="51"/>
      <c r="C994" s="51"/>
      <c r="D994" s="51"/>
      <c r="E994" s="354"/>
      <c r="F994" s="65"/>
      <c r="G994" s="65"/>
      <c r="H994" s="368"/>
      <c r="I994" s="368"/>
      <c r="J994" s="368"/>
      <c r="K994" s="368"/>
      <c r="L994" s="369"/>
      <c r="M994" s="369"/>
      <c r="N994" s="369"/>
      <c r="O994" s="369"/>
      <c r="P994" s="369"/>
      <c r="Q994" s="369"/>
      <c r="R994" s="369"/>
      <c r="S994" s="369"/>
      <c r="T994" s="369"/>
      <c r="U994" s="369"/>
      <c r="V994" s="369"/>
      <c r="W994" s="369"/>
      <c r="X994" s="369"/>
      <c r="Y994" s="369"/>
      <c r="Z994" s="369"/>
      <c r="AA994" s="369"/>
      <c r="AB994" s="369"/>
      <c r="AC994" s="369"/>
      <c r="AD994" s="369"/>
      <c r="AF994" s="505"/>
    </row>
    <row r="995" spans="1:32" s="58" customFormat="1">
      <c r="A995" s="51"/>
      <c r="B995" s="51"/>
      <c r="C995" s="51"/>
      <c r="D995" s="51"/>
      <c r="E995" s="354"/>
      <c r="F995" s="65"/>
      <c r="G995" s="65"/>
      <c r="H995" s="368"/>
      <c r="I995" s="368"/>
      <c r="J995" s="368"/>
      <c r="K995" s="368"/>
      <c r="L995" s="369"/>
      <c r="M995" s="369"/>
      <c r="N995" s="369"/>
      <c r="O995" s="369"/>
      <c r="P995" s="369"/>
      <c r="Q995" s="369"/>
      <c r="R995" s="369"/>
      <c r="S995" s="369"/>
      <c r="T995" s="369"/>
      <c r="U995" s="369"/>
      <c r="V995" s="369"/>
      <c r="W995" s="369"/>
      <c r="X995" s="369"/>
      <c r="Y995" s="369"/>
      <c r="Z995" s="369"/>
      <c r="AA995" s="369"/>
      <c r="AB995" s="369"/>
      <c r="AC995" s="369"/>
      <c r="AD995" s="369"/>
      <c r="AF995" s="505"/>
    </row>
    <row r="996" spans="1:32" s="58" customFormat="1">
      <c r="A996" s="51"/>
      <c r="B996" s="51"/>
      <c r="C996" s="51"/>
      <c r="D996" s="51"/>
      <c r="E996" s="354"/>
      <c r="F996" s="65"/>
      <c r="G996" s="65"/>
      <c r="H996" s="368"/>
      <c r="I996" s="368"/>
      <c r="J996" s="368"/>
      <c r="K996" s="368"/>
      <c r="L996" s="369"/>
      <c r="M996" s="369"/>
      <c r="N996" s="369"/>
      <c r="O996" s="369"/>
      <c r="P996" s="369"/>
      <c r="Q996" s="369"/>
      <c r="R996" s="369"/>
      <c r="S996" s="369"/>
      <c r="T996" s="369"/>
      <c r="U996" s="369"/>
      <c r="V996" s="369"/>
      <c r="W996" s="369"/>
      <c r="X996" s="369"/>
      <c r="Y996" s="369"/>
      <c r="Z996" s="369"/>
      <c r="AA996" s="369"/>
      <c r="AB996" s="369"/>
      <c r="AC996" s="369"/>
      <c r="AD996" s="369"/>
      <c r="AF996" s="505"/>
    </row>
    <row r="997" spans="1:32" s="58" customFormat="1">
      <c r="A997" s="51"/>
      <c r="B997" s="51"/>
      <c r="C997" s="51"/>
      <c r="D997" s="51"/>
      <c r="E997" s="354"/>
      <c r="F997" s="65"/>
      <c r="G997" s="65"/>
      <c r="H997" s="368"/>
      <c r="I997" s="368"/>
      <c r="J997" s="368"/>
      <c r="K997" s="368"/>
      <c r="L997" s="369"/>
      <c r="M997" s="369"/>
      <c r="N997" s="369"/>
      <c r="O997" s="369"/>
      <c r="P997" s="369"/>
      <c r="Q997" s="369"/>
      <c r="R997" s="369"/>
      <c r="S997" s="369"/>
      <c r="T997" s="369"/>
      <c r="U997" s="369"/>
      <c r="V997" s="369"/>
      <c r="W997" s="369"/>
      <c r="X997" s="369"/>
      <c r="Y997" s="369"/>
      <c r="Z997" s="369"/>
      <c r="AA997" s="369"/>
      <c r="AB997" s="369"/>
      <c r="AC997" s="369"/>
      <c r="AD997" s="369"/>
      <c r="AF997" s="505"/>
    </row>
    <row r="998" spans="1:32" s="58" customFormat="1">
      <c r="A998" s="51"/>
      <c r="B998" s="51"/>
      <c r="C998" s="51"/>
      <c r="D998" s="51"/>
      <c r="E998" s="354"/>
      <c r="F998" s="65"/>
      <c r="G998" s="65"/>
      <c r="H998" s="368"/>
      <c r="I998" s="368"/>
      <c r="J998" s="368"/>
      <c r="K998" s="368"/>
      <c r="L998" s="369"/>
      <c r="M998" s="369"/>
      <c r="N998" s="369"/>
      <c r="O998" s="369"/>
      <c r="P998" s="369"/>
      <c r="Q998" s="369"/>
      <c r="R998" s="369"/>
      <c r="S998" s="369"/>
      <c r="T998" s="369"/>
      <c r="U998" s="369"/>
      <c r="V998" s="369"/>
      <c r="W998" s="369"/>
      <c r="X998" s="369"/>
      <c r="Y998" s="369"/>
      <c r="Z998" s="369"/>
      <c r="AA998" s="369"/>
      <c r="AB998" s="369"/>
      <c r="AC998" s="369"/>
      <c r="AD998" s="369"/>
      <c r="AF998" s="505"/>
    </row>
    <row r="999" spans="1:32" s="58" customFormat="1">
      <c r="A999" s="51"/>
      <c r="B999" s="51"/>
      <c r="C999" s="51"/>
      <c r="D999" s="51"/>
      <c r="E999" s="354"/>
      <c r="F999" s="65"/>
      <c r="G999" s="65"/>
      <c r="H999" s="368"/>
      <c r="I999" s="368"/>
      <c r="J999" s="368"/>
      <c r="K999" s="368"/>
      <c r="L999" s="369"/>
      <c r="M999" s="369"/>
      <c r="N999" s="369"/>
      <c r="O999" s="369"/>
      <c r="P999" s="369"/>
      <c r="Q999" s="369"/>
      <c r="R999" s="369"/>
      <c r="S999" s="369"/>
      <c r="T999" s="369"/>
      <c r="U999" s="369"/>
      <c r="V999" s="369"/>
      <c r="W999" s="369"/>
      <c r="X999" s="369"/>
      <c r="Y999" s="369"/>
      <c r="Z999" s="369"/>
      <c r="AA999" s="369"/>
      <c r="AB999" s="369"/>
      <c r="AC999" s="369"/>
      <c r="AD999" s="369"/>
      <c r="AF999" s="505"/>
    </row>
    <row r="1000" spans="1:32" s="58" customFormat="1">
      <c r="A1000" s="51"/>
      <c r="B1000" s="51"/>
      <c r="C1000" s="51"/>
      <c r="D1000" s="51"/>
      <c r="E1000" s="354"/>
      <c r="F1000" s="65"/>
      <c r="G1000" s="65"/>
      <c r="H1000" s="368"/>
      <c r="I1000" s="368"/>
      <c r="J1000" s="368"/>
      <c r="K1000" s="368"/>
      <c r="L1000" s="369"/>
      <c r="M1000" s="369"/>
      <c r="N1000" s="369"/>
      <c r="O1000" s="369"/>
      <c r="P1000" s="369"/>
      <c r="Q1000" s="369"/>
      <c r="R1000" s="369"/>
      <c r="S1000" s="369"/>
      <c r="T1000" s="369"/>
      <c r="U1000" s="369"/>
      <c r="V1000" s="369"/>
      <c r="W1000" s="369"/>
      <c r="X1000" s="369"/>
      <c r="Y1000" s="369"/>
      <c r="Z1000" s="369"/>
      <c r="AA1000" s="369"/>
      <c r="AB1000" s="369"/>
      <c r="AC1000" s="369"/>
      <c r="AD1000" s="369"/>
      <c r="AF1000" s="505"/>
    </row>
    <row r="1001" spans="1:32" s="58" customFormat="1">
      <c r="A1001" s="51"/>
      <c r="B1001" s="51"/>
      <c r="C1001" s="51"/>
      <c r="D1001" s="51"/>
      <c r="E1001" s="354"/>
      <c r="F1001" s="65"/>
      <c r="G1001" s="65"/>
      <c r="H1001" s="368"/>
      <c r="I1001" s="368"/>
      <c r="J1001" s="368"/>
      <c r="K1001" s="368"/>
      <c r="L1001" s="369"/>
      <c r="M1001" s="369"/>
      <c r="N1001" s="369"/>
      <c r="O1001" s="369"/>
      <c r="P1001" s="369"/>
      <c r="Q1001" s="369"/>
      <c r="R1001" s="369"/>
      <c r="S1001" s="369"/>
      <c r="T1001" s="369"/>
      <c r="U1001" s="369"/>
      <c r="V1001" s="369"/>
      <c r="W1001" s="369"/>
      <c r="X1001" s="369"/>
      <c r="Y1001" s="369"/>
      <c r="Z1001" s="369"/>
      <c r="AA1001" s="369"/>
      <c r="AB1001" s="369"/>
      <c r="AC1001" s="369"/>
      <c r="AD1001" s="369"/>
      <c r="AF1001" s="505"/>
    </row>
    <row r="1002" spans="1:32" s="58" customFormat="1">
      <c r="A1002" s="51"/>
      <c r="B1002" s="51"/>
      <c r="C1002" s="51"/>
      <c r="D1002" s="51"/>
      <c r="E1002" s="354"/>
      <c r="F1002" s="65"/>
      <c r="G1002" s="65"/>
      <c r="H1002" s="368"/>
      <c r="I1002" s="368"/>
      <c r="J1002" s="368"/>
      <c r="K1002" s="368"/>
      <c r="L1002" s="369"/>
      <c r="M1002" s="369"/>
      <c r="N1002" s="369"/>
      <c r="O1002" s="369"/>
      <c r="P1002" s="369"/>
      <c r="Q1002" s="369"/>
      <c r="R1002" s="369"/>
      <c r="S1002" s="369"/>
      <c r="T1002" s="369"/>
      <c r="U1002" s="369"/>
      <c r="V1002" s="369"/>
      <c r="W1002" s="369"/>
      <c r="X1002" s="369"/>
      <c r="Y1002" s="369"/>
      <c r="Z1002" s="369"/>
      <c r="AA1002" s="369"/>
      <c r="AB1002" s="369"/>
      <c r="AC1002" s="369"/>
      <c r="AD1002" s="369"/>
      <c r="AF1002" s="505"/>
    </row>
    <row r="1003" spans="1:32" s="58" customFormat="1">
      <c r="A1003" s="51"/>
      <c r="B1003" s="51"/>
      <c r="C1003" s="51"/>
      <c r="D1003" s="51"/>
      <c r="E1003" s="354"/>
      <c r="F1003" s="65"/>
      <c r="G1003" s="65"/>
      <c r="H1003" s="368"/>
      <c r="I1003" s="368"/>
      <c r="J1003" s="368"/>
      <c r="K1003" s="368"/>
      <c r="L1003" s="369"/>
      <c r="M1003" s="369"/>
      <c r="N1003" s="369"/>
      <c r="O1003" s="369"/>
      <c r="P1003" s="369"/>
      <c r="Q1003" s="369"/>
      <c r="R1003" s="369"/>
      <c r="S1003" s="369"/>
      <c r="T1003" s="369"/>
      <c r="U1003" s="369"/>
      <c r="V1003" s="369"/>
      <c r="W1003" s="369"/>
      <c r="X1003" s="369"/>
      <c r="Y1003" s="369"/>
      <c r="Z1003" s="369"/>
      <c r="AA1003" s="369"/>
      <c r="AB1003" s="369"/>
      <c r="AC1003" s="369"/>
      <c r="AD1003" s="369"/>
      <c r="AF1003" s="505"/>
    </row>
    <row r="1004" spans="1:32" s="58" customFormat="1">
      <c r="A1004" s="51"/>
      <c r="B1004" s="51"/>
      <c r="C1004" s="51"/>
      <c r="D1004" s="51"/>
      <c r="E1004" s="354"/>
      <c r="F1004" s="65"/>
      <c r="G1004" s="65"/>
      <c r="H1004" s="368"/>
      <c r="I1004" s="368"/>
      <c r="J1004" s="368"/>
      <c r="K1004" s="368"/>
      <c r="L1004" s="369"/>
      <c r="M1004" s="369"/>
      <c r="N1004" s="369"/>
      <c r="O1004" s="369"/>
      <c r="P1004" s="369"/>
      <c r="Q1004" s="369"/>
      <c r="R1004" s="369"/>
      <c r="S1004" s="369"/>
      <c r="T1004" s="369"/>
      <c r="U1004" s="369"/>
      <c r="V1004" s="369"/>
      <c r="W1004" s="369"/>
      <c r="X1004" s="369"/>
      <c r="Y1004" s="369"/>
      <c r="Z1004" s="369"/>
      <c r="AA1004" s="369"/>
      <c r="AB1004" s="369"/>
      <c r="AC1004" s="369"/>
      <c r="AD1004" s="369"/>
      <c r="AF1004" s="505"/>
    </row>
    <row r="1005" spans="1:32" s="58" customFormat="1">
      <c r="A1005" s="51"/>
      <c r="B1005" s="51"/>
      <c r="C1005" s="51"/>
      <c r="D1005" s="51"/>
      <c r="E1005" s="354"/>
      <c r="F1005" s="65"/>
      <c r="G1005" s="65"/>
      <c r="H1005" s="368"/>
      <c r="I1005" s="368"/>
      <c r="J1005" s="368"/>
      <c r="K1005" s="368"/>
      <c r="L1005" s="369"/>
      <c r="M1005" s="369"/>
      <c r="N1005" s="369"/>
      <c r="O1005" s="369"/>
      <c r="P1005" s="369"/>
      <c r="Q1005" s="369"/>
      <c r="R1005" s="369"/>
      <c r="S1005" s="369"/>
      <c r="T1005" s="369"/>
      <c r="U1005" s="369"/>
      <c r="V1005" s="369"/>
      <c r="W1005" s="369"/>
      <c r="X1005" s="369"/>
      <c r="Y1005" s="369"/>
      <c r="Z1005" s="369"/>
      <c r="AA1005" s="369"/>
      <c r="AB1005" s="369"/>
      <c r="AC1005" s="369"/>
      <c r="AD1005" s="369"/>
      <c r="AF1005" s="505"/>
    </row>
    <row r="1006" spans="1:32" s="58" customFormat="1">
      <c r="A1006" s="51"/>
      <c r="B1006" s="51"/>
      <c r="C1006" s="51"/>
      <c r="D1006" s="51"/>
      <c r="E1006" s="354"/>
      <c r="F1006" s="65"/>
      <c r="G1006" s="65"/>
      <c r="H1006" s="368"/>
      <c r="I1006" s="368"/>
      <c r="J1006" s="368"/>
      <c r="K1006" s="368"/>
      <c r="L1006" s="369"/>
      <c r="M1006" s="369"/>
      <c r="N1006" s="369"/>
      <c r="O1006" s="369"/>
      <c r="P1006" s="369"/>
      <c r="Q1006" s="369"/>
      <c r="R1006" s="369"/>
      <c r="S1006" s="369"/>
      <c r="T1006" s="369"/>
      <c r="U1006" s="369"/>
      <c r="V1006" s="369"/>
      <c r="W1006" s="369"/>
      <c r="X1006" s="369"/>
      <c r="Y1006" s="369"/>
      <c r="Z1006" s="369"/>
      <c r="AA1006" s="369"/>
      <c r="AB1006" s="369"/>
      <c r="AC1006" s="369"/>
      <c r="AD1006" s="369"/>
      <c r="AF1006" s="505"/>
    </row>
    <row r="1007" spans="1:32" s="58" customFormat="1">
      <c r="A1007" s="51"/>
      <c r="B1007" s="51"/>
      <c r="C1007" s="51"/>
      <c r="D1007" s="51"/>
      <c r="E1007" s="354"/>
      <c r="F1007" s="65"/>
      <c r="G1007" s="65"/>
      <c r="H1007" s="368"/>
      <c r="I1007" s="368"/>
      <c r="J1007" s="368"/>
      <c r="K1007" s="368"/>
      <c r="L1007" s="369"/>
      <c r="M1007" s="369"/>
      <c r="N1007" s="369"/>
      <c r="O1007" s="369"/>
      <c r="P1007" s="369"/>
      <c r="Q1007" s="369"/>
      <c r="R1007" s="369"/>
      <c r="S1007" s="369"/>
      <c r="T1007" s="369"/>
      <c r="U1007" s="369"/>
      <c r="V1007" s="369"/>
      <c r="W1007" s="369"/>
      <c r="X1007" s="369"/>
      <c r="Y1007" s="369"/>
      <c r="Z1007" s="369"/>
      <c r="AA1007" s="369"/>
      <c r="AB1007" s="369"/>
      <c r="AC1007" s="369"/>
      <c r="AD1007" s="369"/>
      <c r="AF1007" s="505"/>
    </row>
    <row r="1008" spans="1:32" s="58" customFormat="1">
      <c r="A1008" s="51"/>
      <c r="B1008" s="51"/>
      <c r="C1008" s="51"/>
      <c r="D1008" s="51"/>
      <c r="E1008" s="354"/>
      <c r="F1008" s="65"/>
      <c r="G1008" s="65"/>
      <c r="H1008" s="368"/>
      <c r="I1008" s="368"/>
      <c r="J1008" s="368"/>
      <c r="K1008" s="368"/>
      <c r="L1008" s="369"/>
      <c r="M1008" s="369"/>
      <c r="N1008" s="369"/>
      <c r="O1008" s="369"/>
      <c r="P1008" s="369"/>
      <c r="Q1008" s="369"/>
      <c r="R1008" s="369"/>
      <c r="S1008" s="369"/>
      <c r="T1008" s="369"/>
      <c r="U1008" s="369"/>
      <c r="V1008" s="369"/>
      <c r="W1008" s="369"/>
      <c r="X1008" s="369"/>
      <c r="Y1008" s="369"/>
      <c r="Z1008" s="369"/>
      <c r="AA1008" s="369"/>
      <c r="AB1008" s="369"/>
      <c r="AC1008" s="369"/>
      <c r="AD1008" s="369"/>
      <c r="AF1008" s="505"/>
    </row>
    <row r="1009" spans="1:32" s="58" customFormat="1">
      <c r="A1009" s="51"/>
      <c r="B1009" s="51"/>
      <c r="C1009" s="51"/>
      <c r="D1009" s="51"/>
      <c r="E1009" s="354"/>
      <c r="F1009" s="65"/>
      <c r="G1009" s="65"/>
      <c r="H1009" s="368"/>
      <c r="I1009" s="368"/>
      <c r="J1009" s="368"/>
      <c r="K1009" s="368"/>
      <c r="L1009" s="369"/>
      <c r="M1009" s="369"/>
      <c r="N1009" s="369"/>
      <c r="O1009" s="369"/>
      <c r="P1009" s="369"/>
      <c r="Q1009" s="369"/>
      <c r="R1009" s="369"/>
      <c r="S1009" s="369"/>
      <c r="T1009" s="369"/>
      <c r="U1009" s="369"/>
      <c r="V1009" s="369"/>
      <c r="W1009" s="369"/>
      <c r="X1009" s="369"/>
      <c r="Y1009" s="369"/>
      <c r="Z1009" s="369"/>
      <c r="AA1009" s="369"/>
      <c r="AB1009" s="369"/>
      <c r="AC1009" s="369"/>
      <c r="AD1009" s="369"/>
      <c r="AF1009" s="505"/>
    </row>
    <row r="1010" spans="1:32" s="58" customFormat="1">
      <c r="A1010" s="51"/>
      <c r="B1010" s="51"/>
      <c r="C1010" s="51"/>
      <c r="D1010" s="51"/>
      <c r="E1010" s="354"/>
      <c r="F1010" s="65"/>
      <c r="G1010" s="65"/>
      <c r="H1010" s="368"/>
      <c r="I1010" s="368"/>
      <c r="J1010" s="368"/>
      <c r="K1010" s="368"/>
      <c r="L1010" s="369"/>
      <c r="M1010" s="369"/>
      <c r="N1010" s="369"/>
      <c r="O1010" s="369"/>
      <c r="P1010" s="369"/>
      <c r="Q1010" s="369"/>
      <c r="R1010" s="369"/>
      <c r="S1010" s="369"/>
      <c r="T1010" s="369"/>
      <c r="U1010" s="369"/>
      <c r="V1010" s="369"/>
      <c r="W1010" s="369"/>
      <c r="X1010" s="369"/>
      <c r="Y1010" s="369"/>
      <c r="Z1010" s="369"/>
      <c r="AA1010" s="369"/>
      <c r="AB1010" s="369"/>
      <c r="AC1010" s="369"/>
      <c r="AD1010" s="369"/>
      <c r="AF1010" s="505"/>
    </row>
    <row r="1011" spans="1:32" s="58" customFormat="1">
      <c r="A1011" s="51"/>
      <c r="B1011" s="51"/>
      <c r="C1011" s="51"/>
      <c r="D1011" s="51"/>
      <c r="E1011" s="354"/>
      <c r="F1011" s="65"/>
      <c r="G1011" s="65"/>
      <c r="H1011" s="368"/>
      <c r="I1011" s="368"/>
      <c r="J1011" s="368"/>
      <c r="K1011" s="368"/>
      <c r="L1011" s="369"/>
      <c r="M1011" s="369"/>
      <c r="N1011" s="369"/>
      <c r="O1011" s="369"/>
      <c r="P1011" s="369"/>
      <c r="Q1011" s="369"/>
      <c r="R1011" s="369"/>
      <c r="S1011" s="369"/>
      <c r="T1011" s="369"/>
      <c r="U1011" s="369"/>
      <c r="V1011" s="369"/>
      <c r="W1011" s="369"/>
      <c r="X1011" s="369"/>
      <c r="Y1011" s="369"/>
      <c r="Z1011" s="369"/>
      <c r="AA1011" s="369"/>
      <c r="AB1011" s="369"/>
      <c r="AC1011" s="369"/>
      <c r="AD1011" s="369"/>
      <c r="AF1011" s="505"/>
    </row>
    <row r="1012" spans="1:32" s="58" customFormat="1">
      <c r="A1012" s="51"/>
      <c r="B1012" s="51"/>
      <c r="C1012" s="51"/>
      <c r="D1012" s="51"/>
      <c r="E1012" s="354"/>
      <c r="F1012" s="65"/>
      <c r="G1012" s="65"/>
      <c r="H1012" s="368"/>
      <c r="I1012" s="368"/>
      <c r="J1012" s="368"/>
      <c r="K1012" s="368"/>
      <c r="L1012" s="369"/>
      <c r="M1012" s="369"/>
      <c r="N1012" s="369"/>
      <c r="O1012" s="369"/>
      <c r="P1012" s="369"/>
      <c r="Q1012" s="369"/>
      <c r="R1012" s="369"/>
      <c r="S1012" s="369"/>
      <c r="T1012" s="369"/>
      <c r="U1012" s="369"/>
      <c r="V1012" s="369"/>
      <c r="W1012" s="369"/>
      <c r="X1012" s="369"/>
      <c r="Y1012" s="369"/>
      <c r="Z1012" s="369"/>
      <c r="AA1012" s="369"/>
      <c r="AB1012" s="369"/>
      <c r="AC1012" s="369"/>
      <c r="AD1012" s="369"/>
      <c r="AF1012" s="505"/>
    </row>
    <row r="1013" spans="1:32" s="58" customFormat="1">
      <c r="A1013" s="51"/>
      <c r="B1013" s="51"/>
      <c r="C1013" s="51"/>
      <c r="D1013" s="51"/>
      <c r="E1013" s="354"/>
      <c r="F1013" s="65"/>
      <c r="G1013" s="65"/>
      <c r="H1013" s="368"/>
      <c r="I1013" s="368"/>
      <c r="J1013" s="368"/>
      <c r="K1013" s="368"/>
      <c r="L1013" s="369"/>
      <c r="M1013" s="369"/>
      <c r="N1013" s="369"/>
      <c r="O1013" s="369"/>
      <c r="P1013" s="369"/>
      <c r="Q1013" s="369"/>
      <c r="R1013" s="369"/>
      <c r="S1013" s="369"/>
      <c r="T1013" s="369"/>
      <c r="U1013" s="369"/>
      <c r="V1013" s="369"/>
      <c r="W1013" s="369"/>
      <c r="X1013" s="369"/>
      <c r="Y1013" s="369"/>
      <c r="Z1013" s="369"/>
      <c r="AA1013" s="369"/>
      <c r="AB1013" s="369"/>
      <c r="AC1013" s="369"/>
      <c r="AD1013" s="369"/>
      <c r="AF1013" s="505"/>
    </row>
    <row r="1014" spans="1:32" s="58" customFormat="1">
      <c r="A1014" s="51"/>
      <c r="B1014" s="51"/>
      <c r="C1014" s="51"/>
      <c r="D1014" s="51"/>
      <c r="E1014" s="354"/>
      <c r="F1014" s="65"/>
      <c r="G1014" s="65"/>
      <c r="H1014" s="368"/>
      <c r="I1014" s="368"/>
      <c r="J1014" s="368"/>
      <c r="K1014" s="368"/>
      <c r="L1014" s="369"/>
      <c r="M1014" s="369"/>
      <c r="N1014" s="369"/>
      <c r="O1014" s="369"/>
      <c r="P1014" s="369"/>
      <c r="Q1014" s="369"/>
      <c r="R1014" s="369"/>
      <c r="S1014" s="369"/>
      <c r="T1014" s="369"/>
      <c r="U1014" s="369"/>
      <c r="V1014" s="369"/>
      <c r="W1014" s="369"/>
      <c r="X1014" s="369"/>
      <c r="Y1014" s="369"/>
      <c r="Z1014" s="369"/>
      <c r="AA1014" s="369"/>
      <c r="AB1014" s="369"/>
      <c r="AC1014" s="369"/>
      <c r="AD1014" s="369"/>
      <c r="AF1014" s="505"/>
    </row>
    <row r="1015" spans="1:32" s="58" customFormat="1">
      <c r="A1015" s="51"/>
      <c r="B1015" s="51"/>
      <c r="C1015" s="51"/>
      <c r="D1015" s="51"/>
      <c r="E1015" s="354"/>
      <c r="F1015" s="65"/>
      <c r="G1015" s="65"/>
      <c r="H1015" s="368"/>
      <c r="I1015" s="368"/>
      <c r="J1015" s="368"/>
      <c r="K1015" s="368"/>
      <c r="L1015" s="369"/>
      <c r="M1015" s="369"/>
      <c r="N1015" s="369"/>
      <c r="O1015" s="369"/>
      <c r="P1015" s="369"/>
      <c r="Q1015" s="369"/>
      <c r="R1015" s="369"/>
      <c r="S1015" s="369"/>
      <c r="T1015" s="369"/>
      <c r="U1015" s="369"/>
      <c r="V1015" s="369"/>
      <c r="W1015" s="369"/>
      <c r="X1015" s="369"/>
      <c r="Y1015" s="369"/>
      <c r="Z1015" s="369"/>
      <c r="AA1015" s="369"/>
      <c r="AB1015" s="369"/>
      <c r="AC1015" s="369"/>
      <c r="AD1015" s="369"/>
      <c r="AF1015" s="505"/>
    </row>
    <row r="1016" spans="1:32" s="58" customFormat="1">
      <c r="A1016" s="51"/>
      <c r="B1016" s="51"/>
      <c r="C1016" s="51"/>
      <c r="D1016" s="51"/>
      <c r="E1016" s="354"/>
      <c r="F1016" s="65"/>
      <c r="G1016" s="65"/>
      <c r="H1016" s="368"/>
      <c r="I1016" s="368"/>
      <c r="J1016" s="368"/>
      <c r="K1016" s="368"/>
      <c r="L1016" s="369"/>
      <c r="M1016" s="369"/>
      <c r="N1016" s="369"/>
      <c r="O1016" s="369"/>
      <c r="P1016" s="369"/>
      <c r="Q1016" s="369"/>
      <c r="R1016" s="369"/>
      <c r="S1016" s="369"/>
      <c r="T1016" s="369"/>
      <c r="U1016" s="369"/>
      <c r="V1016" s="369"/>
      <c r="W1016" s="369"/>
      <c r="X1016" s="369"/>
      <c r="Y1016" s="369"/>
      <c r="Z1016" s="369"/>
      <c r="AA1016" s="369"/>
      <c r="AB1016" s="369"/>
      <c r="AC1016" s="369"/>
      <c r="AD1016" s="369"/>
      <c r="AF1016" s="505"/>
    </row>
    <row r="1017" spans="1:32" s="58" customFormat="1">
      <c r="A1017" s="51"/>
      <c r="B1017" s="51"/>
      <c r="C1017" s="51"/>
      <c r="D1017" s="51"/>
      <c r="E1017" s="354"/>
      <c r="F1017" s="65"/>
      <c r="G1017" s="65"/>
      <c r="H1017" s="368"/>
      <c r="I1017" s="368"/>
      <c r="J1017" s="368"/>
      <c r="K1017" s="368"/>
      <c r="L1017" s="369"/>
      <c r="M1017" s="369"/>
      <c r="N1017" s="369"/>
      <c r="O1017" s="369"/>
      <c r="P1017" s="369"/>
      <c r="Q1017" s="369"/>
      <c r="R1017" s="369"/>
      <c r="S1017" s="369"/>
      <c r="T1017" s="369"/>
      <c r="U1017" s="369"/>
      <c r="V1017" s="369"/>
      <c r="W1017" s="369"/>
      <c r="X1017" s="369"/>
      <c r="Y1017" s="369"/>
      <c r="Z1017" s="369"/>
      <c r="AA1017" s="369"/>
      <c r="AB1017" s="369"/>
      <c r="AC1017" s="369"/>
      <c r="AD1017" s="369"/>
      <c r="AF1017" s="505"/>
    </row>
    <row r="1018" spans="1:32" s="58" customFormat="1">
      <c r="A1018" s="51"/>
      <c r="B1018" s="51"/>
      <c r="C1018" s="51"/>
      <c r="D1018" s="51"/>
      <c r="E1018" s="354"/>
      <c r="F1018" s="65"/>
      <c r="G1018" s="65"/>
      <c r="H1018" s="368"/>
      <c r="I1018" s="368"/>
      <c r="J1018" s="368"/>
      <c r="K1018" s="368"/>
      <c r="L1018" s="369"/>
      <c r="M1018" s="369"/>
      <c r="N1018" s="369"/>
      <c r="O1018" s="369"/>
      <c r="P1018" s="369"/>
      <c r="Q1018" s="369"/>
      <c r="R1018" s="369"/>
      <c r="S1018" s="369"/>
      <c r="T1018" s="369"/>
      <c r="U1018" s="369"/>
      <c r="V1018" s="369"/>
      <c r="W1018" s="369"/>
      <c r="X1018" s="369"/>
      <c r="Y1018" s="369"/>
      <c r="Z1018" s="369"/>
      <c r="AA1018" s="369"/>
      <c r="AB1018" s="369"/>
      <c r="AC1018" s="369"/>
      <c r="AD1018" s="369"/>
      <c r="AF1018" s="505"/>
    </row>
    <row r="1019" spans="1:32" s="58" customFormat="1">
      <c r="A1019" s="51"/>
      <c r="B1019" s="51"/>
      <c r="C1019" s="51"/>
      <c r="D1019" s="51"/>
      <c r="E1019" s="354"/>
      <c r="F1019" s="65"/>
      <c r="G1019" s="65"/>
      <c r="H1019" s="368"/>
      <c r="I1019" s="368"/>
      <c r="J1019" s="368"/>
      <c r="K1019" s="368"/>
      <c r="L1019" s="369"/>
      <c r="M1019" s="369"/>
      <c r="N1019" s="369"/>
      <c r="O1019" s="369"/>
      <c r="P1019" s="369"/>
      <c r="Q1019" s="369"/>
      <c r="R1019" s="369"/>
      <c r="S1019" s="369"/>
      <c r="T1019" s="369"/>
      <c r="U1019" s="369"/>
      <c r="V1019" s="369"/>
      <c r="W1019" s="369"/>
      <c r="X1019" s="369"/>
      <c r="Y1019" s="369"/>
      <c r="Z1019" s="369"/>
      <c r="AA1019" s="369"/>
      <c r="AB1019" s="369"/>
      <c r="AC1019" s="369"/>
      <c r="AD1019" s="369"/>
      <c r="AF1019" s="505"/>
    </row>
    <row r="1020" spans="1:32" s="58" customFormat="1">
      <c r="A1020" s="51"/>
      <c r="B1020" s="51"/>
      <c r="C1020" s="51"/>
      <c r="D1020" s="51"/>
      <c r="E1020" s="354"/>
      <c r="F1020" s="65"/>
      <c r="G1020" s="65"/>
      <c r="H1020" s="368"/>
      <c r="I1020" s="368"/>
      <c r="J1020" s="368"/>
      <c r="K1020" s="368"/>
      <c r="L1020" s="369"/>
      <c r="M1020" s="369"/>
      <c r="N1020" s="369"/>
      <c r="O1020" s="369"/>
      <c r="P1020" s="369"/>
      <c r="Q1020" s="369"/>
      <c r="R1020" s="369"/>
      <c r="S1020" s="369"/>
      <c r="T1020" s="369"/>
      <c r="U1020" s="369"/>
      <c r="V1020" s="369"/>
      <c r="W1020" s="369"/>
      <c r="X1020" s="369"/>
      <c r="Y1020" s="369"/>
      <c r="Z1020" s="369"/>
      <c r="AA1020" s="369"/>
      <c r="AB1020" s="369"/>
      <c r="AC1020" s="369"/>
      <c r="AD1020" s="369"/>
      <c r="AF1020" s="505"/>
    </row>
    <row r="1021" spans="1:32" s="58" customFormat="1">
      <c r="A1021" s="51"/>
      <c r="B1021" s="51"/>
      <c r="C1021" s="51"/>
      <c r="D1021" s="51"/>
      <c r="E1021" s="354"/>
      <c r="F1021" s="65"/>
      <c r="G1021" s="65"/>
      <c r="H1021" s="368"/>
      <c r="I1021" s="368"/>
      <c r="J1021" s="368"/>
      <c r="K1021" s="368"/>
      <c r="L1021" s="369"/>
      <c r="M1021" s="369"/>
      <c r="N1021" s="369"/>
      <c r="O1021" s="369"/>
      <c r="P1021" s="369"/>
      <c r="Q1021" s="369"/>
      <c r="R1021" s="369"/>
      <c r="S1021" s="369"/>
      <c r="T1021" s="369"/>
      <c r="U1021" s="369"/>
      <c r="V1021" s="369"/>
      <c r="W1021" s="369"/>
      <c r="X1021" s="369"/>
      <c r="Y1021" s="369"/>
      <c r="Z1021" s="369"/>
      <c r="AA1021" s="369"/>
      <c r="AB1021" s="369"/>
      <c r="AC1021" s="369"/>
      <c r="AD1021" s="369"/>
      <c r="AF1021" s="505"/>
    </row>
    <row r="1022" spans="1:32" s="58" customFormat="1">
      <c r="A1022" s="51"/>
      <c r="B1022" s="51"/>
      <c r="C1022" s="51"/>
      <c r="D1022" s="51"/>
      <c r="E1022" s="354"/>
      <c r="F1022" s="65"/>
      <c r="G1022" s="65"/>
      <c r="H1022" s="368"/>
      <c r="I1022" s="368"/>
      <c r="J1022" s="368"/>
      <c r="K1022" s="368"/>
      <c r="L1022" s="369"/>
      <c r="M1022" s="369"/>
      <c r="N1022" s="369"/>
      <c r="O1022" s="369"/>
      <c r="P1022" s="369"/>
      <c r="Q1022" s="369"/>
      <c r="R1022" s="369"/>
      <c r="S1022" s="369"/>
      <c r="T1022" s="369"/>
      <c r="U1022" s="369"/>
      <c r="V1022" s="369"/>
      <c r="W1022" s="369"/>
      <c r="X1022" s="369"/>
      <c r="Y1022" s="369"/>
      <c r="Z1022" s="369"/>
      <c r="AA1022" s="369"/>
      <c r="AB1022" s="369"/>
      <c r="AC1022" s="369"/>
      <c r="AD1022" s="369"/>
      <c r="AF1022" s="505"/>
    </row>
    <row r="1023" spans="1:32" s="58" customFormat="1">
      <c r="A1023" s="51"/>
      <c r="B1023" s="51"/>
      <c r="C1023" s="51"/>
      <c r="D1023" s="51"/>
      <c r="E1023" s="354"/>
      <c r="F1023" s="65"/>
      <c r="G1023" s="65"/>
      <c r="H1023" s="368"/>
      <c r="I1023" s="368"/>
      <c r="J1023" s="368"/>
      <c r="K1023" s="368"/>
      <c r="L1023" s="369"/>
      <c r="M1023" s="369"/>
      <c r="N1023" s="369"/>
      <c r="O1023" s="369"/>
      <c r="P1023" s="369"/>
      <c r="Q1023" s="369"/>
      <c r="R1023" s="369"/>
      <c r="S1023" s="369"/>
      <c r="T1023" s="369"/>
      <c r="U1023" s="369"/>
      <c r="V1023" s="369"/>
      <c r="W1023" s="369"/>
      <c r="X1023" s="369"/>
      <c r="Y1023" s="369"/>
      <c r="Z1023" s="369"/>
      <c r="AA1023" s="369"/>
      <c r="AB1023" s="369"/>
      <c r="AC1023" s="369"/>
      <c r="AD1023" s="369"/>
      <c r="AF1023" s="505"/>
    </row>
    <row r="1024" spans="1:32" s="58" customFormat="1">
      <c r="A1024" s="51"/>
      <c r="B1024" s="51"/>
      <c r="C1024" s="51"/>
      <c r="D1024" s="51"/>
      <c r="E1024" s="354"/>
      <c r="F1024" s="65"/>
      <c r="G1024" s="65"/>
      <c r="H1024" s="368"/>
      <c r="I1024" s="368"/>
      <c r="J1024" s="368"/>
      <c r="K1024" s="368"/>
      <c r="L1024" s="369"/>
      <c r="M1024" s="369"/>
      <c r="N1024" s="369"/>
      <c r="O1024" s="369"/>
      <c r="P1024" s="369"/>
      <c r="Q1024" s="369"/>
      <c r="R1024" s="369"/>
      <c r="S1024" s="369"/>
      <c r="T1024" s="369"/>
      <c r="U1024" s="369"/>
      <c r="V1024" s="369"/>
      <c r="W1024" s="369"/>
      <c r="X1024" s="369"/>
      <c r="Y1024" s="369"/>
      <c r="Z1024" s="369"/>
      <c r="AA1024" s="369"/>
      <c r="AB1024" s="369"/>
      <c r="AC1024" s="369"/>
      <c r="AD1024" s="369"/>
      <c r="AF1024" s="505"/>
    </row>
    <row r="1025" spans="1:32" s="58" customFormat="1">
      <c r="A1025" s="51"/>
      <c r="B1025" s="51"/>
      <c r="C1025" s="51"/>
      <c r="D1025" s="51"/>
      <c r="E1025" s="354"/>
      <c r="F1025" s="65"/>
      <c r="G1025" s="65"/>
      <c r="H1025" s="368"/>
      <c r="I1025" s="368"/>
      <c r="J1025" s="368"/>
      <c r="K1025" s="368"/>
      <c r="L1025" s="369"/>
      <c r="M1025" s="369"/>
      <c r="N1025" s="369"/>
      <c r="O1025" s="369"/>
      <c r="P1025" s="369"/>
      <c r="Q1025" s="369"/>
      <c r="R1025" s="369"/>
      <c r="S1025" s="369"/>
      <c r="T1025" s="369"/>
      <c r="U1025" s="369"/>
      <c r="V1025" s="369"/>
      <c r="W1025" s="369"/>
      <c r="X1025" s="369"/>
      <c r="Y1025" s="369"/>
      <c r="Z1025" s="369"/>
      <c r="AA1025" s="369"/>
      <c r="AB1025" s="369"/>
      <c r="AC1025" s="369"/>
      <c r="AD1025" s="369"/>
      <c r="AF1025" s="505"/>
    </row>
    <row r="1026" spans="1:32" s="58" customFormat="1">
      <c r="A1026" s="51"/>
      <c r="B1026" s="51"/>
      <c r="C1026" s="51"/>
      <c r="D1026" s="51"/>
      <c r="E1026" s="354"/>
      <c r="F1026" s="65"/>
      <c r="G1026" s="65"/>
      <c r="H1026" s="368"/>
      <c r="I1026" s="368"/>
      <c r="J1026" s="368"/>
      <c r="K1026" s="368"/>
      <c r="L1026" s="369"/>
      <c r="M1026" s="369"/>
      <c r="N1026" s="369"/>
      <c r="O1026" s="369"/>
      <c r="P1026" s="369"/>
      <c r="Q1026" s="369"/>
      <c r="R1026" s="369"/>
      <c r="S1026" s="369"/>
      <c r="T1026" s="369"/>
      <c r="U1026" s="369"/>
      <c r="V1026" s="369"/>
      <c r="W1026" s="369"/>
      <c r="X1026" s="369"/>
      <c r="Y1026" s="369"/>
      <c r="Z1026" s="369"/>
      <c r="AA1026" s="369"/>
      <c r="AB1026" s="369"/>
      <c r="AC1026" s="369"/>
      <c r="AD1026" s="369"/>
      <c r="AF1026" s="505"/>
    </row>
    <row r="1027" spans="1:32" s="58" customFormat="1">
      <c r="A1027" s="51"/>
      <c r="B1027" s="51"/>
      <c r="C1027" s="51"/>
      <c r="D1027" s="51"/>
      <c r="E1027" s="354"/>
      <c r="F1027" s="65"/>
      <c r="G1027" s="65"/>
      <c r="H1027" s="368"/>
      <c r="I1027" s="368"/>
      <c r="J1027" s="368"/>
      <c r="K1027" s="368"/>
      <c r="L1027" s="369"/>
      <c r="M1027" s="369"/>
      <c r="N1027" s="369"/>
      <c r="O1027" s="369"/>
      <c r="P1027" s="369"/>
      <c r="Q1027" s="369"/>
      <c r="R1027" s="369"/>
      <c r="S1027" s="369"/>
      <c r="T1027" s="369"/>
      <c r="U1027" s="369"/>
      <c r="V1027" s="369"/>
      <c r="W1027" s="369"/>
      <c r="X1027" s="369"/>
      <c r="Y1027" s="369"/>
      <c r="Z1027" s="369"/>
      <c r="AA1027" s="369"/>
      <c r="AB1027" s="369"/>
      <c r="AC1027" s="369"/>
      <c r="AD1027" s="369"/>
      <c r="AF1027" s="505"/>
    </row>
    <row r="1028" spans="1:32" s="58" customFormat="1">
      <c r="A1028" s="51"/>
      <c r="B1028" s="51"/>
      <c r="C1028" s="51"/>
      <c r="D1028" s="51"/>
      <c r="E1028" s="354"/>
      <c r="F1028" s="65"/>
      <c r="G1028" s="65"/>
      <c r="H1028" s="368"/>
      <c r="I1028" s="368"/>
      <c r="J1028" s="368"/>
      <c r="K1028" s="368"/>
      <c r="L1028" s="369"/>
      <c r="M1028" s="369"/>
      <c r="N1028" s="369"/>
      <c r="O1028" s="369"/>
      <c r="P1028" s="369"/>
      <c r="Q1028" s="369"/>
      <c r="R1028" s="369"/>
      <c r="S1028" s="369"/>
      <c r="T1028" s="369"/>
      <c r="U1028" s="369"/>
      <c r="V1028" s="369"/>
      <c r="W1028" s="369"/>
      <c r="X1028" s="369"/>
      <c r="Y1028" s="369"/>
      <c r="Z1028" s="369"/>
      <c r="AA1028" s="369"/>
      <c r="AB1028" s="369"/>
      <c r="AC1028" s="369"/>
      <c r="AD1028" s="369"/>
      <c r="AF1028" s="505"/>
    </row>
    <row r="1029" spans="1:32" s="58" customFormat="1">
      <c r="A1029" s="51"/>
      <c r="B1029" s="51"/>
      <c r="C1029" s="51"/>
      <c r="D1029" s="51"/>
      <c r="E1029" s="354"/>
      <c r="F1029" s="65"/>
      <c r="G1029" s="65"/>
      <c r="H1029" s="368"/>
      <c r="I1029" s="368"/>
      <c r="J1029" s="368"/>
      <c r="K1029" s="368"/>
      <c r="L1029" s="369"/>
      <c r="M1029" s="369"/>
      <c r="N1029" s="369"/>
      <c r="O1029" s="369"/>
      <c r="P1029" s="369"/>
      <c r="Q1029" s="369"/>
      <c r="R1029" s="369"/>
      <c r="S1029" s="369"/>
      <c r="T1029" s="369"/>
      <c r="U1029" s="369"/>
      <c r="V1029" s="369"/>
      <c r="W1029" s="369"/>
      <c r="X1029" s="369"/>
      <c r="Y1029" s="369"/>
      <c r="Z1029" s="369"/>
      <c r="AA1029" s="369"/>
      <c r="AB1029" s="369"/>
      <c r="AC1029" s="369"/>
      <c r="AD1029" s="369"/>
      <c r="AF1029" s="505"/>
    </row>
    <row r="1030" spans="1:32" s="58" customFormat="1">
      <c r="A1030" s="51"/>
      <c r="B1030" s="51"/>
      <c r="C1030" s="51"/>
      <c r="D1030" s="51"/>
      <c r="E1030" s="354"/>
      <c r="F1030" s="65"/>
      <c r="G1030" s="65"/>
      <c r="H1030" s="368"/>
      <c r="I1030" s="368"/>
      <c r="J1030" s="368"/>
      <c r="K1030" s="368"/>
      <c r="L1030" s="369"/>
      <c r="M1030" s="369"/>
      <c r="N1030" s="369"/>
      <c r="O1030" s="369"/>
      <c r="P1030" s="369"/>
      <c r="Q1030" s="369"/>
      <c r="R1030" s="369"/>
      <c r="S1030" s="369"/>
      <c r="T1030" s="369"/>
      <c r="U1030" s="369"/>
      <c r="V1030" s="369"/>
      <c r="W1030" s="369"/>
      <c r="X1030" s="369"/>
      <c r="Y1030" s="369"/>
      <c r="Z1030" s="369"/>
      <c r="AA1030" s="369"/>
      <c r="AB1030" s="369"/>
      <c r="AC1030" s="369"/>
      <c r="AD1030" s="369"/>
      <c r="AF1030" s="505"/>
    </row>
    <row r="1031" spans="1:32" s="58" customFormat="1">
      <c r="A1031" s="51"/>
      <c r="B1031" s="51"/>
      <c r="C1031" s="51"/>
      <c r="D1031" s="51"/>
      <c r="E1031" s="354"/>
      <c r="F1031" s="65"/>
      <c r="G1031" s="65"/>
      <c r="H1031" s="368"/>
      <c r="I1031" s="368"/>
      <c r="J1031" s="368"/>
      <c r="K1031" s="368"/>
      <c r="L1031" s="369"/>
      <c r="M1031" s="369"/>
      <c r="N1031" s="369"/>
      <c r="O1031" s="369"/>
      <c r="P1031" s="369"/>
      <c r="Q1031" s="369"/>
      <c r="R1031" s="369"/>
      <c r="S1031" s="369"/>
      <c r="T1031" s="369"/>
      <c r="U1031" s="369"/>
      <c r="V1031" s="369"/>
      <c r="W1031" s="369"/>
      <c r="X1031" s="369"/>
      <c r="Y1031" s="369"/>
      <c r="Z1031" s="369"/>
      <c r="AA1031" s="369"/>
      <c r="AB1031" s="369"/>
      <c r="AC1031" s="369"/>
      <c r="AD1031" s="369"/>
      <c r="AF1031" s="505"/>
    </row>
    <row r="1032" spans="1:32" s="58" customFormat="1">
      <c r="A1032" s="51"/>
      <c r="B1032" s="51"/>
      <c r="C1032" s="51"/>
      <c r="D1032" s="51"/>
      <c r="E1032" s="354"/>
      <c r="F1032" s="65"/>
      <c r="G1032" s="65"/>
      <c r="H1032" s="368"/>
      <c r="I1032" s="368"/>
      <c r="J1032" s="368"/>
      <c r="K1032" s="368"/>
      <c r="L1032" s="369"/>
      <c r="M1032" s="369"/>
      <c r="N1032" s="369"/>
      <c r="O1032" s="369"/>
      <c r="P1032" s="369"/>
      <c r="Q1032" s="369"/>
      <c r="R1032" s="369"/>
      <c r="S1032" s="369"/>
      <c r="T1032" s="369"/>
      <c r="U1032" s="369"/>
      <c r="V1032" s="369"/>
      <c r="W1032" s="369"/>
      <c r="X1032" s="369"/>
      <c r="Y1032" s="369"/>
      <c r="Z1032" s="369"/>
      <c r="AA1032" s="369"/>
      <c r="AB1032" s="369"/>
      <c r="AC1032" s="369"/>
      <c r="AD1032" s="369"/>
      <c r="AF1032" s="505"/>
    </row>
    <row r="1033" spans="1:32" s="58" customFormat="1">
      <c r="A1033" s="51"/>
      <c r="B1033" s="51"/>
      <c r="C1033" s="51"/>
      <c r="D1033" s="51"/>
      <c r="E1033" s="354"/>
      <c r="F1033" s="65"/>
      <c r="G1033" s="65"/>
      <c r="H1033" s="368"/>
      <c r="I1033" s="368"/>
      <c r="J1033" s="368"/>
      <c r="K1033" s="368"/>
      <c r="L1033" s="369"/>
      <c r="M1033" s="369"/>
      <c r="N1033" s="369"/>
      <c r="O1033" s="369"/>
      <c r="P1033" s="369"/>
      <c r="Q1033" s="369"/>
      <c r="R1033" s="369"/>
      <c r="S1033" s="369"/>
      <c r="T1033" s="369"/>
      <c r="U1033" s="369"/>
      <c r="V1033" s="369"/>
      <c r="W1033" s="369"/>
      <c r="X1033" s="369"/>
      <c r="Y1033" s="369"/>
      <c r="Z1033" s="369"/>
      <c r="AA1033" s="369"/>
      <c r="AB1033" s="369"/>
      <c r="AC1033" s="369"/>
      <c r="AD1033" s="369"/>
      <c r="AF1033" s="505"/>
    </row>
    <row r="1034" spans="1:32" s="58" customFormat="1">
      <c r="A1034" s="51"/>
      <c r="B1034" s="51"/>
      <c r="C1034" s="51"/>
      <c r="D1034" s="51"/>
      <c r="E1034" s="354"/>
      <c r="F1034" s="65"/>
      <c r="G1034" s="65"/>
      <c r="H1034" s="368"/>
      <c r="I1034" s="368"/>
      <c r="J1034" s="368"/>
      <c r="K1034" s="368"/>
      <c r="L1034" s="369"/>
      <c r="M1034" s="369"/>
      <c r="N1034" s="369"/>
      <c r="O1034" s="369"/>
      <c r="P1034" s="369"/>
      <c r="Q1034" s="369"/>
      <c r="R1034" s="369"/>
      <c r="S1034" s="369"/>
      <c r="T1034" s="369"/>
      <c r="U1034" s="369"/>
      <c r="V1034" s="369"/>
      <c r="W1034" s="369"/>
      <c r="X1034" s="369"/>
      <c r="Y1034" s="369"/>
      <c r="Z1034" s="369"/>
      <c r="AA1034" s="369"/>
      <c r="AB1034" s="369"/>
      <c r="AC1034" s="369"/>
      <c r="AD1034" s="369"/>
      <c r="AF1034" s="505"/>
    </row>
    <row r="1035" spans="1:32" s="58" customFormat="1">
      <c r="A1035" s="51"/>
      <c r="B1035" s="51"/>
      <c r="C1035" s="51"/>
      <c r="D1035" s="51"/>
      <c r="E1035" s="354"/>
      <c r="F1035" s="65"/>
      <c r="G1035" s="65"/>
      <c r="H1035" s="368"/>
      <c r="I1035" s="368"/>
      <c r="J1035" s="368"/>
      <c r="K1035" s="368"/>
      <c r="L1035" s="369"/>
      <c r="M1035" s="369"/>
      <c r="N1035" s="369"/>
      <c r="O1035" s="369"/>
      <c r="P1035" s="369"/>
      <c r="Q1035" s="369"/>
      <c r="R1035" s="369"/>
      <c r="S1035" s="369"/>
      <c r="T1035" s="369"/>
      <c r="U1035" s="369"/>
      <c r="V1035" s="369"/>
      <c r="W1035" s="369"/>
      <c r="X1035" s="369"/>
      <c r="Y1035" s="369"/>
      <c r="Z1035" s="369"/>
      <c r="AA1035" s="369"/>
      <c r="AB1035" s="369"/>
      <c r="AC1035" s="369"/>
      <c r="AD1035" s="369"/>
      <c r="AF1035" s="505"/>
    </row>
    <row r="1036" spans="1:32" s="58" customFormat="1">
      <c r="A1036" s="51"/>
      <c r="B1036" s="51"/>
      <c r="C1036" s="51"/>
      <c r="D1036" s="51"/>
      <c r="E1036" s="354"/>
      <c r="F1036" s="65"/>
      <c r="G1036" s="65"/>
      <c r="H1036" s="368"/>
      <c r="I1036" s="368"/>
      <c r="J1036" s="368"/>
      <c r="K1036" s="368"/>
      <c r="L1036" s="369"/>
      <c r="M1036" s="369"/>
      <c r="N1036" s="369"/>
      <c r="O1036" s="369"/>
      <c r="P1036" s="369"/>
      <c r="Q1036" s="369"/>
      <c r="R1036" s="369"/>
      <c r="S1036" s="369"/>
      <c r="T1036" s="369"/>
      <c r="U1036" s="369"/>
      <c r="V1036" s="369"/>
      <c r="W1036" s="369"/>
      <c r="X1036" s="369"/>
      <c r="Y1036" s="369"/>
      <c r="Z1036" s="369"/>
      <c r="AA1036" s="369"/>
      <c r="AB1036" s="369"/>
      <c r="AC1036" s="369"/>
      <c r="AD1036" s="369"/>
      <c r="AF1036" s="505"/>
    </row>
    <row r="1037" spans="1:32" s="58" customFormat="1">
      <c r="A1037" s="51"/>
      <c r="B1037" s="51"/>
      <c r="C1037" s="51"/>
      <c r="D1037" s="51"/>
      <c r="E1037" s="354"/>
      <c r="F1037" s="65"/>
      <c r="G1037" s="65"/>
      <c r="H1037" s="368"/>
      <c r="I1037" s="368"/>
      <c r="J1037" s="368"/>
      <c r="K1037" s="368"/>
      <c r="L1037" s="369"/>
      <c r="M1037" s="369"/>
      <c r="N1037" s="369"/>
      <c r="O1037" s="369"/>
      <c r="P1037" s="369"/>
      <c r="Q1037" s="369"/>
      <c r="R1037" s="369"/>
      <c r="S1037" s="369"/>
      <c r="T1037" s="369"/>
      <c r="U1037" s="369"/>
      <c r="V1037" s="369"/>
      <c r="W1037" s="369"/>
      <c r="X1037" s="369"/>
      <c r="Y1037" s="369"/>
      <c r="Z1037" s="369"/>
      <c r="AA1037" s="369"/>
      <c r="AB1037" s="369"/>
      <c r="AC1037" s="369"/>
      <c r="AD1037" s="369"/>
      <c r="AF1037" s="505"/>
    </row>
    <row r="1038" spans="1:32" s="58" customFormat="1">
      <c r="A1038" s="51"/>
      <c r="B1038" s="51"/>
      <c r="C1038" s="51"/>
      <c r="D1038" s="51"/>
      <c r="E1038" s="354"/>
      <c r="F1038" s="65"/>
      <c r="G1038" s="65"/>
      <c r="H1038" s="368"/>
      <c r="I1038" s="368"/>
      <c r="J1038" s="368"/>
      <c r="K1038" s="368"/>
      <c r="L1038" s="369"/>
      <c r="M1038" s="369"/>
      <c r="N1038" s="369"/>
      <c r="O1038" s="369"/>
      <c r="P1038" s="369"/>
      <c r="Q1038" s="369"/>
      <c r="R1038" s="369"/>
      <c r="S1038" s="369"/>
      <c r="T1038" s="369"/>
      <c r="U1038" s="369"/>
      <c r="V1038" s="369"/>
      <c r="W1038" s="369"/>
      <c r="X1038" s="369"/>
      <c r="Y1038" s="369"/>
      <c r="Z1038" s="369"/>
      <c r="AA1038" s="369"/>
      <c r="AB1038" s="369"/>
      <c r="AC1038" s="369"/>
      <c r="AD1038" s="369"/>
      <c r="AF1038" s="505"/>
    </row>
    <row r="1039" spans="1:32" s="58" customFormat="1">
      <c r="A1039" s="51"/>
      <c r="B1039" s="51"/>
      <c r="C1039" s="51"/>
      <c r="D1039" s="51"/>
      <c r="E1039" s="354"/>
      <c r="F1039" s="65"/>
      <c r="G1039" s="65"/>
      <c r="H1039" s="368"/>
      <c r="I1039" s="368"/>
      <c r="J1039" s="368"/>
      <c r="K1039" s="368"/>
      <c r="L1039" s="369"/>
      <c r="M1039" s="369"/>
      <c r="N1039" s="369"/>
      <c r="O1039" s="369"/>
      <c r="P1039" s="369"/>
      <c r="Q1039" s="369"/>
      <c r="R1039" s="369"/>
      <c r="S1039" s="369"/>
      <c r="T1039" s="369"/>
      <c r="U1039" s="369"/>
      <c r="V1039" s="369"/>
      <c r="W1039" s="369"/>
      <c r="X1039" s="369"/>
      <c r="Y1039" s="369"/>
      <c r="Z1039" s="369"/>
      <c r="AA1039" s="369"/>
      <c r="AB1039" s="369"/>
      <c r="AC1039" s="369"/>
      <c r="AD1039" s="369"/>
      <c r="AF1039" s="505"/>
    </row>
    <row r="1040" spans="1:32" s="58" customFormat="1">
      <c r="A1040" s="51"/>
      <c r="B1040" s="51"/>
      <c r="C1040" s="51"/>
      <c r="D1040" s="51"/>
      <c r="E1040" s="354"/>
      <c r="F1040" s="65"/>
      <c r="G1040" s="65"/>
      <c r="H1040" s="368"/>
      <c r="I1040" s="368"/>
      <c r="J1040" s="368"/>
      <c r="K1040" s="368"/>
      <c r="L1040" s="369"/>
      <c r="M1040" s="369"/>
      <c r="N1040" s="369"/>
      <c r="O1040" s="369"/>
      <c r="P1040" s="369"/>
      <c r="Q1040" s="369"/>
      <c r="R1040" s="369"/>
      <c r="S1040" s="369"/>
      <c r="T1040" s="369"/>
      <c r="U1040" s="369"/>
      <c r="V1040" s="369"/>
      <c r="W1040" s="369"/>
      <c r="X1040" s="369"/>
      <c r="Y1040" s="369"/>
      <c r="Z1040" s="369"/>
      <c r="AA1040" s="369"/>
      <c r="AB1040" s="369"/>
      <c r="AC1040" s="369"/>
      <c r="AD1040" s="369"/>
      <c r="AF1040" s="505"/>
    </row>
    <row r="1041" spans="1:32" s="58" customFormat="1">
      <c r="A1041" s="51"/>
      <c r="B1041" s="51"/>
      <c r="C1041" s="51"/>
      <c r="D1041" s="51"/>
      <c r="E1041" s="354"/>
      <c r="F1041" s="65"/>
      <c r="G1041" s="65"/>
      <c r="H1041" s="368"/>
      <c r="I1041" s="368"/>
      <c r="J1041" s="368"/>
      <c r="K1041" s="368"/>
      <c r="L1041" s="369"/>
      <c r="M1041" s="369"/>
      <c r="N1041" s="369"/>
      <c r="O1041" s="369"/>
      <c r="P1041" s="369"/>
      <c r="Q1041" s="369"/>
      <c r="R1041" s="369"/>
      <c r="S1041" s="369"/>
      <c r="T1041" s="369"/>
      <c r="U1041" s="369"/>
      <c r="V1041" s="369"/>
      <c r="W1041" s="369"/>
      <c r="X1041" s="369"/>
      <c r="Y1041" s="369"/>
      <c r="Z1041" s="369"/>
      <c r="AA1041" s="369"/>
      <c r="AB1041" s="369"/>
      <c r="AC1041" s="369"/>
      <c r="AD1041" s="369"/>
      <c r="AF1041" s="505"/>
    </row>
    <row r="1042" spans="1:32" s="58" customFormat="1">
      <c r="A1042" s="51"/>
      <c r="B1042" s="51"/>
      <c r="C1042" s="51"/>
      <c r="D1042" s="51"/>
      <c r="E1042" s="354"/>
      <c r="F1042" s="65"/>
      <c r="G1042" s="65"/>
      <c r="H1042" s="368"/>
      <c r="I1042" s="368"/>
      <c r="J1042" s="368"/>
      <c r="K1042" s="368"/>
      <c r="L1042" s="369"/>
      <c r="M1042" s="369"/>
      <c r="N1042" s="369"/>
      <c r="O1042" s="369"/>
      <c r="P1042" s="369"/>
      <c r="Q1042" s="369"/>
      <c r="R1042" s="369"/>
      <c r="S1042" s="369"/>
      <c r="T1042" s="369"/>
      <c r="U1042" s="369"/>
      <c r="V1042" s="369"/>
      <c r="W1042" s="369"/>
      <c r="X1042" s="369"/>
      <c r="Y1042" s="369"/>
      <c r="Z1042" s="369"/>
      <c r="AA1042" s="369"/>
      <c r="AB1042" s="369"/>
      <c r="AC1042" s="369"/>
      <c r="AD1042" s="369"/>
      <c r="AF1042" s="505"/>
    </row>
    <row r="1043" spans="1:32" s="58" customFormat="1">
      <c r="A1043" s="51"/>
      <c r="B1043" s="51"/>
      <c r="C1043" s="51"/>
      <c r="D1043" s="51"/>
      <c r="E1043" s="354"/>
      <c r="F1043" s="65"/>
      <c r="G1043" s="65"/>
      <c r="H1043" s="368"/>
      <c r="I1043" s="368"/>
      <c r="J1043" s="368"/>
      <c r="K1043" s="368"/>
      <c r="L1043" s="369"/>
      <c r="M1043" s="369"/>
      <c r="N1043" s="369"/>
      <c r="O1043" s="369"/>
      <c r="P1043" s="369"/>
      <c r="Q1043" s="369"/>
      <c r="R1043" s="369"/>
      <c r="S1043" s="369"/>
      <c r="T1043" s="369"/>
      <c r="U1043" s="369"/>
      <c r="V1043" s="369"/>
      <c r="W1043" s="369"/>
      <c r="X1043" s="369"/>
      <c r="Y1043" s="369"/>
      <c r="Z1043" s="369"/>
      <c r="AA1043" s="369"/>
      <c r="AB1043" s="369"/>
      <c r="AC1043" s="369"/>
      <c r="AD1043" s="369"/>
      <c r="AF1043" s="505"/>
    </row>
    <row r="1044" spans="1:32" s="58" customFormat="1">
      <c r="A1044" s="51"/>
      <c r="B1044" s="51"/>
      <c r="C1044" s="51"/>
      <c r="D1044" s="51"/>
      <c r="E1044" s="354"/>
      <c r="F1044" s="65"/>
      <c r="G1044" s="65"/>
      <c r="H1044" s="368"/>
      <c r="I1044" s="368"/>
      <c r="J1044" s="368"/>
      <c r="K1044" s="368"/>
      <c r="L1044" s="369"/>
      <c r="M1044" s="369"/>
      <c r="N1044" s="369"/>
      <c r="O1044" s="369"/>
      <c r="P1044" s="369"/>
      <c r="Q1044" s="369"/>
      <c r="R1044" s="369"/>
      <c r="S1044" s="369"/>
      <c r="T1044" s="369"/>
      <c r="U1044" s="369"/>
      <c r="V1044" s="369"/>
      <c r="W1044" s="369"/>
      <c r="X1044" s="369"/>
      <c r="Y1044" s="369"/>
      <c r="Z1044" s="369"/>
      <c r="AA1044" s="369"/>
      <c r="AB1044" s="369"/>
      <c r="AC1044" s="369"/>
      <c r="AD1044" s="369"/>
      <c r="AF1044" s="505"/>
    </row>
    <row r="1045" spans="1:32" s="58" customFormat="1">
      <c r="A1045" s="51"/>
      <c r="B1045" s="51"/>
      <c r="C1045" s="51"/>
      <c r="D1045" s="51"/>
      <c r="E1045" s="354"/>
      <c r="F1045" s="65"/>
      <c r="G1045" s="65"/>
      <c r="H1045" s="368"/>
      <c r="I1045" s="368"/>
      <c r="J1045" s="368"/>
      <c r="K1045" s="368"/>
      <c r="L1045" s="369"/>
      <c r="M1045" s="369"/>
      <c r="N1045" s="369"/>
      <c r="O1045" s="369"/>
      <c r="P1045" s="369"/>
      <c r="Q1045" s="369"/>
      <c r="R1045" s="369"/>
      <c r="S1045" s="369"/>
      <c r="T1045" s="369"/>
      <c r="U1045" s="369"/>
      <c r="V1045" s="369"/>
      <c r="W1045" s="369"/>
      <c r="X1045" s="369"/>
      <c r="Y1045" s="369"/>
      <c r="Z1045" s="369"/>
      <c r="AA1045" s="369"/>
      <c r="AB1045" s="369"/>
      <c r="AC1045" s="369"/>
      <c r="AD1045" s="369"/>
      <c r="AF1045" s="505"/>
    </row>
    <row r="1046" spans="1:32" s="58" customFormat="1">
      <c r="A1046" s="51"/>
      <c r="B1046" s="51"/>
      <c r="C1046" s="51"/>
      <c r="D1046" s="51"/>
      <c r="E1046" s="354"/>
      <c r="F1046" s="65"/>
      <c r="G1046" s="65"/>
      <c r="H1046" s="368"/>
      <c r="I1046" s="368"/>
      <c r="J1046" s="368"/>
      <c r="K1046" s="368"/>
      <c r="L1046" s="369"/>
      <c r="M1046" s="369"/>
      <c r="N1046" s="369"/>
      <c r="O1046" s="369"/>
      <c r="P1046" s="369"/>
      <c r="Q1046" s="369"/>
      <c r="R1046" s="369"/>
      <c r="S1046" s="369"/>
      <c r="T1046" s="369"/>
      <c r="U1046" s="369"/>
      <c r="V1046" s="369"/>
      <c r="W1046" s="369"/>
      <c r="X1046" s="369"/>
      <c r="Y1046" s="369"/>
      <c r="Z1046" s="369"/>
      <c r="AA1046" s="369"/>
      <c r="AB1046" s="369"/>
      <c r="AC1046" s="369"/>
      <c r="AD1046" s="369"/>
      <c r="AF1046" s="505"/>
    </row>
    <row r="1047" spans="1:32" s="58" customFormat="1">
      <c r="A1047" s="51"/>
      <c r="B1047" s="51"/>
      <c r="C1047" s="51"/>
      <c r="D1047" s="51"/>
      <c r="E1047" s="354"/>
      <c r="F1047" s="65"/>
      <c r="G1047" s="65"/>
      <c r="H1047" s="368"/>
      <c r="I1047" s="368"/>
      <c r="J1047" s="368"/>
      <c r="K1047" s="368"/>
      <c r="L1047" s="369"/>
      <c r="M1047" s="369"/>
      <c r="N1047" s="369"/>
      <c r="O1047" s="369"/>
      <c r="P1047" s="369"/>
      <c r="Q1047" s="369"/>
      <c r="R1047" s="369"/>
      <c r="S1047" s="369"/>
      <c r="T1047" s="369"/>
      <c r="U1047" s="369"/>
      <c r="V1047" s="369"/>
      <c r="W1047" s="369"/>
      <c r="X1047" s="369"/>
      <c r="Y1047" s="369"/>
      <c r="Z1047" s="369"/>
      <c r="AA1047" s="369"/>
      <c r="AB1047" s="369"/>
      <c r="AC1047" s="369"/>
      <c r="AD1047" s="369"/>
      <c r="AF1047" s="505"/>
    </row>
    <row r="1048" spans="1:32" s="58" customFormat="1">
      <c r="A1048" s="51"/>
      <c r="B1048" s="51"/>
      <c r="C1048" s="51"/>
      <c r="D1048" s="51"/>
      <c r="E1048" s="354"/>
      <c r="F1048" s="65"/>
      <c r="G1048" s="65"/>
      <c r="H1048" s="368"/>
      <c r="I1048" s="368"/>
      <c r="J1048" s="368"/>
      <c r="K1048" s="368"/>
      <c r="L1048" s="369"/>
      <c r="M1048" s="369"/>
      <c r="N1048" s="369"/>
      <c r="O1048" s="369"/>
      <c r="P1048" s="369"/>
      <c r="Q1048" s="369"/>
      <c r="R1048" s="369"/>
      <c r="S1048" s="369"/>
      <c r="T1048" s="369"/>
      <c r="U1048" s="369"/>
      <c r="V1048" s="369"/>
      <c r="W1048" s="369"/>
      <c r="X1048" s="369"/>
      <c r="Y1048" s="369"/>
      <c r="Z1048" s="369"/>
      <c r="AA1048" s="369"/>
      <c r="AB1048" s="369"/>
      <c r="AC1048" s="369"/>
      <c r="AD1048" s="369"/>
      <c r="AF1048" s="505"/>
    </row>
    <row r="1049" spans="1:32" s="58" customFormat="1">
      <c r="A1049" s="51"/>
      <c r="B1049" s="51"/>
      <c r="C1049" s="51"/>
      <c r="D1049" s="51"/>
      <c r="E1049" s="354"/>
      <c r="F1049" s="65"/>
      <c r="G1049" s="65"/>
      <c r="H1049" s="368"/>
      <c r="I1049" s="368"/>
      <c r="J1049" s="368"/>
      <c r="K1049" s="368"/>
      <c r="L1049" s="369"/>
      <c r="M1049" s="369"/>
      <c r="N1049" s="369"/>
      <c r="O1049" s="369"/>
      <c r="P1049" s="369"/>
      <c r="Q1049" s="369"/>
      <c r="R1049" s="369"/>
      <c r="S1049" s="369"/>
      <c r="T1049" s="369"/>
      <c r="U1049" s="369"/>
      <c r="V1049" s="369"/>
      <c r="W1049" s="369"/>
      <c r="X1049" s="369"/>
      <c r="Y1049" s="369"/>
      <c r="Z1049" s="369"/>
      <c r="AA1049" s="369"/>
      <c r="AB1049" s="369"/>
      <c r="AC1049" s="369"/>
      <c r="AD1049" s="369"/>
      <c r="AF1049" s="505"/>
    </row>
    <row r="1050" spans="1:32" s="58" customFormat="1">
      <c r="A1050" s="51"/>
      <c r="B1050" s="51"/>
      <c r="C1050" s="51"/>
      <c r="D1050" s="51"/>
      <c r="E1050" s="354"/>
      <c r="F1050" s="65"/>
      <c r="G1050" s="65"/>
      <c r="H1050" s="368"/>
      <c r="I1050" s="368"/>
      <c r="J1050" s="368"/>
      <c r="K1050" s="368"/>
      <c r="L1050" s="369"/>
      <c r="M1050" s="369"/>
      <c r="N1050" s="369"/>
      <c r="O1050" s="369"/>
      <c r="P1050" s="369"/>
      <c r="Q1050" s="369"/>
      <c r="R1050" s="369"/>
      <c r="S1050" s="369"/>
      <c r="T1050" s="369"/>
      <c r="U1050" s="369"/>
      <c r="V1050" s="369"/>
      <c r="W1050" s="369"/>
      <c r="X1050" s="369"/>
      <c r="Y1050" s="369"/>
      <c r="Z1050" s="369"/>
      <c r="AA1050" s="369"/>
      <c r="AB1050" s="369"/>
      <c r="AC1050" s="369"/>
      <c r="AD1050" s="369"/>
      <c r="AF1050" s="505"/>
    </row>
    <row r="1051" spans="1:32" s="58" customFormat="1">
      <c r="A1051" s="51"/>
      <c r="B1051" s="51"/>
      <c r="C1051" s="51"/>
      <c r="D1051" s="51"/>
      <c r="E1051" s="354"/>
      <c r="F1051" s="65"/>
      <c r="G1051" s="65"/>
      <c r="H1051" s="368"/>
      <c r="I1051" s="368"/>
      <c r="J1051" s="368"/>
      <c r="K1051" s="368"/>
      <c r="L1051" s="369"/>
      <c r="M1051" s="369"/>
      <c r="N1051" s="369"/>
      <c r="O1051" s="369"/>
      <c r="P1051" s="369"/>
      <c r="Q1051" s="369"/>
      <c r="R1051" s="369"/>
      <c r="S1051" s="369"/>
      <c r="T1051" s="369"/>
      <c r="U1051" s="369"/>
      <c r="V1051" s="369"/>
      <c r="W1051" s="369"/>
      <c r="X1051" s="369"/>
      <c r="Y1051" s="369"/>
      <c r="Z1051" s="369"/>
      <c r="AA1051" s="369"/>
      <c r="AB1051" s="369"/>
      <c r="AC1051" s="369"/>
      <c r="AD1051" s="369"/>
      <c r="AF1051" s="505"/>
    </row>
    <row r="1052" spans="1:32" s="58" customFormat="1">
      <c r="A1052" s="51"/>
      <c r="B1052" s="51"/>
      <c r="C1052" s="51"/>
      <c r="D1052" s="51"/>
      <c r="E1052" s="354"/>
      <c r="F1052" s="65"/>
      <c r="G1052" s="65"/>
      <c r="H1052" s="368"/>
      <c r="I1052" s="368"/>
      <c r="J1052" s="368"/>
      <c r="K1052" s="368"/>
      <c r="L1052" s="369"/>
      <c r="M1052" s="369"/>
      <c r="N1052" s="369"/>
      <c r="O1052" s="369"/>
      <c r="P1052" s="369"/>
      <c r="Q1052" s="369"/>
      <c r="R1052" s="369"/>
      <c r="S1052" s="369"/>
      <c r="T1052" s="369"/>
      <c r="U1052" s="369"/>
      <c r="V1052" s="369"/>
      <c r="W1052" s="369"/>
      <c r="X1052" s="369"/>
      <c r="Y1052" s="369"/>
      <c r="Z1052" s="369"/>
      <c r="AA1052" s="369"/>
      <c r="AB1052" s="369"/>
      <c r="AC1052" s="369"/>
      <c r="AD1052" s="369"/>
      <c r="AF1052" s="505"/>
    </row>
    <row r="1053" spans="1:32" s="58" customFormat="1">
      <c r="A1053" s="51"/>
      <c r="B1053" s="51"/>
      <c r="C1053" s="51"/>
      <c r="D1053" s="51"/>
      <c r="E1053" s="354"/>
      <c r="F1053" s="65"/>
      <c r="G1053" s="65"/>
      <c r="H1053" s="368"/>
      <c r="I1053" s="368"/>
      <c r="J1053" s="368"/>
      <c r="K1053" s="368"/>
      <c r="L1053" s="369"/>
      <c r="M1053" s="369"/>
      <c r="N1053" s="369"/>
      <c r="O1053" s="369"/>
      <c r="P1053" s="369"/>
      <c r="Q1053" s="369"/>
      <c r="R1053" s="369"/>
      <c r="S1053" s="369"/>
      <c r="T1053" s="369"/>
      <c r="U1053" s="369"/>
      <c r="V1053" s="369"/>
      <c r="W1053" s="369"/>
      <c r="X1053" s="369"/>
      <c r="Y1053" s="369"/>
      <c r="Z1053" s="369"/>
      <c r="AA1053" s="369"/>
      <c r="AB1053" s="369"/>
      <c r="AC1053" s="369"/>
      <c r="AD1053" s="369"/>
      <c r="AF1053" s="505"/>
    </row>
    <row r="1054" spans="1:32" s="58" customFormat="1">
      <c r="A1054" s="51"/>
      <c r="B1054" s="51"/>
      <c r="C1054" s="51"/>
      <c r="D1054" s="51"/>
      <c r="E1054" s="354"/>
      <c r="F1054" s="65"/>
      <c r="G1054" s="65"/>
      <c r="H1054" s="368"/>
      <c r="I1054" s="368"/>
      <c r="J1054" s="368"/>
      <c r="K1054" s="368"/>
      <c r="L1054" s="369"/>
      <c r="M1054" s="369"/>
      <c r="N1054" s="369"/>
      <c r="O1054" s="369"/>
      <c r="P1054" s="369"/>
      <c r="Q1054" s="369"/>
      <c r="R1054" s="369"/>
      <c r="S1054" s="369"/>
      <c r="T1054" s="369"/>
      <c r="U1054" s="369"/>
      <c r="V1054" s="369"/>
      <c r="W1054" s="369"/>
      <c r="X1054" s="369"/>
      <c r="Y1054" s="369"/>
      <c r="Z1054" s="369"/>
      <c r="AA1054" s="369"/>
      <c r="AB1054" s="369"/>
      <c r="AC1054" s="369"/>
      <c r="AD1054" s="369"/>
      <c r="AF1054" s="505"/>
    </row>
    <row r="1055" spans="1:32" s="58" customFormat="1">
      <c r="A1055" s="51"/>
      <c r="B1055" s="51"/>
      <c r="C1055" s="51"/>
      <c r="D1055" s="51"/>
      <c r="E1055" s="354"/>
      <c r="F1055" s="65"/>
      <c r="G1055" s="65"/>
      <c r="H1055" s="368"/>
      <c r="I1055" s="368"/>
      <c r="J1055" s="368"/>
      <c r="K1055" s="368"/>
      <c r="L1055" s="369"/>
      <c r="M1055" s="369"/>
      <c r="N1055" s="369"/>
      <c r="O1055" s="369"/>
      <c r="P1055" s="369"/>
      <c r="Q1055" s="369"/>
      <c r="R1055" s="369"/>
      <c r="S1055" s="369"/>
      <c r="T1055" s="369"/>
      <c r="U1055" s="369"/>
      <c r="V1055" s="369"/>
      <c r="W1055" s="369"/>
      <c r="X1055" s="369"/>
      <c r="Y1055" s="369"/>
      <c r="Z1055" s="369"/>
      <c r="AA1055" s="369"/>
      <c r="AB1055" s="369"/>
      <c r="AC1055" s="369"/>
      <c r="AD1055" s="369"/>
      <c r="AF1055" s="505"/>
    </row>
    <row r="1056" spans="1:32" s="58" customFormat="1">
      <c r="A1056" s="51"/>
      <c r="B1056" s="51"/>
      <c r="C1056" s="51"/>
      <c r="D1056" s="51"/>
      <c r="E1056" s="354"/>
      <c r="F1056" s="65"/>
      <c r="G1056" s="65"/>
      <c r="H1056" s="368"/>
      <c r="I1056" s="368"/>
      <c r="J1056" s="368"/>
      <c r="K1056" s="368"/>
      <c r="L1056" s="369"/>
      <c r="M1056" s="369"/>
      <c r="N1056" s="369"/>
      <c r="O1056" s="369"/>
      <c r="P1056" s="369"/>
      <c r="Q1056" s="369"/>
      <c r="R1056" s="369"/>
      <c r="S1056" s="369"/>
      <c r="T1056" s="369"/>
      <c r="U1056" s="369"/>
      <c r="V1056" s="369"/>
      <c r="W1056" s="369"/>
      <c r="X1056" s="369"/>
      <c r="Y1056" s="369"/>
      <c r="Z1056" s="369"/>
      <c r="AA1056" s="369"/>
      <c r="AB1056" s="369"/>
      <c r="AC1056" s="369"/>
      <c r="AD1056" s="369"/>
      <c r="AF1056" s="505"/>
    </row>
    <row r="1057" spans="1:32" s="58" customFormat="1">
      <c r="A1057" s="51"/>
      <c r="B1057" s="51"/>
      <c r="C1057" s="51"/>
      <c r="D1057" s="51"/>
      <c r="E1057" s="354"/>
      <c r="F1057" s="65"/>
      <c r="G1057" s="65"/>
      <c r="H1057" s="368"/>
      <c r="I1057" s="368"/>
      <c r="J1057" s="368"/>
      <c r="K1057" s="368"/>
      <c r="L1057" s="369"/>
      <c r="M1057" s="369"/>
      <c r="N1057" s="369"/>
      <c r="O1057" s="369"/>
      <c r="P1057" s="369"/>
      <c r="Q1057" s="369"/>
      <c r="R1057" s="369"/>
      <c r="S1057" s="369"/>
      <c r="T1057" s="369"/>
      <c r="U1057" s="369"/>
      <c r="V1057" s="369"/>
      <c r="W1057" s="369"/>
      <c r="X1057" s="369"/>
      <c r="Y1057" s="369"/>
      <c r="Z1057" s="369"/>
      <c r="AA1057" s="369"/>
      <c r="AB1057" s="369"/>
      <c r="AC1057" s="369"/>
      <c r="AD1057" s="369"/>
      <c r="AF1057" s="505"/>
    </row>
    <row r="1058" spans="1:32" s="58" customFormat="1">
      <c r="A1058" s="51"/>
      <c r="B1058" s="51"/>
      <c r="C1058" s="51"/>
      <c r="D1058" s="51"/>
      <c r="E1058" s="354"/>
      <c r="F1058" s="65"/>
      <c r="G1058" s="65"/>
      <c r="H1058" s="368"/>
      <c r="I1058" s="368"/>
      <c r="J1058" s="368"/>
      <c r="K1058" s="368"/>
      <c r="L1058" s="369"/>
      <c r="M1058" s="369"/>
      <c r="N1058" s="369"/>
      <c r="O1058" s="369"/>
      <c r="P1058" s="369"/>
      <c r="Q1058" s="369"/>
      <c r="R1058" s="369"/>
      <c r="S1058" s="369"/>
      <c r="T1058" s="369"/>
      <c r="U1058" s="369"/>
      <c r="V1058" s="369"/>
      <c r="W1058" s="369"/>
      <c r="X1058" s="369"/>
      <c r="Y1058" s="369"/>
      <c r="Z1058" s="369"/>
      <c r="AA1058" s="369"/>
      <c r="AB1058" s="369"/>
      <c r="AC1058" s="369"/>
      <c r="AD1058" s="369"/>
      <c r="AF1058" s="505"/>
    </row>
    <row r="1059" spans="1:32" s="58" customFormat="1">
      <c r="A1059" s="51"/>
      <c r="B1059" s="51"/>
      <c r="C1059" s="51"/>
      <c r="D1059" s="51"/>
      <c r="E1059" s="354"/>
      <c r="F1059" s="65"/>
      <c r="G1059" s="65"/>
      <c r="H1059" s="368"/>
      <c r="I1059" s="368"/>
      <c r="J1059" s="368"/>
      <c r="K1059" s="368"/>
      <c r="L1059" s="369"/>
      <c r="M1059" s="369"/>
      <c r="N1059" s="369"/>
      <c r="O1059" s="369"/>
      <c r="P1059" s="369"/>
      <c r="Q1059" s="369"/>
      <c r="R1059" s="369"/>
      <c r="S1059" s="369"/>
      <c r="T1059" s="369"/>
      <c r="U1059" s="369"/>
      <c r="V1059" s="369"/>
      <c r="W1059" s="369"/>
      <c r="X1059" s="369"/>
      <c r="Y1059" s="369"/>
      <c r="Z1059" s="369"/>
      <c r="AA1059" s="369"/>
      <c r="AB1059" s="369"/>
      <c r="AC1059" s="369"/>
      <c r="AD1059" s="369"/>
      <c r="AF1059" s="505"/>
    </row>
    <row r="1060" spans="1:32" s="58" customFormat="1">
      <c r="A1060" s="51"/>
      <c r="B1060" s="51"/>
      <c r="C1060" s="51"/>
      <c r="D1060" s="51"/>
      <c r="E1060" s="354"/>
      <c r="F1060" s="65"/>
      <c r="G1060" s="65"/>
      <c r="H1060" s="368"/>
      <c r="I1060" s="368"/>
      <c r="J1060" s="368"/>
      <c r="K1060" s="368"/>
      <c r="L1060" s="369"/>
      <c r="M1060" s="369"/>
      <c r="N1060" s="369"/>
      <c r="O1060" s="369"/>
      <c r="P1060" s="369"/>
      <c r="Q1060" s="369"/>
      <c r="R1060" s="369"/>
      <c r="S1060" s="369"/>
      <c r="T1060" s="369"/>
      <c r="U1060" s="369"/>
      <c r="V1060" s="369"/>
      <c r="W1060" s="369"/>
      <c r="X1060" s="369"/>
      <c r="Y1060" s="369"/>
      <c r="Z1060" s="369"/>
      <c r="AA1060" s="369"/>
      <c r="AB1060" s="369"/>
      <c r="AC1060" s="369"/>
      <c r="AD1060" s="369"/>
      <c r="AF1060" s="505"/>
    </row>
    <row r="1061" spans="1:32" s="58" customFormat="1">
      <c r="A1061" s="51"/>
      <c r="B1061" s="51"/>
      <c r="C1061" s="51"/>
      <c r="D1061" s="51"/>
      <c r="E1061" s="354"/>
      <c r="F1061" s="65"/>
      <c r="G1061" s="65"/>
      <c r="H1061" s="368"/>
      <c r="I1061" s="368"/>
      <c r="J1061" s="368"/>
      <c r="K1061" s="368"/>
      <c r="L1061" s="369"/>
      <c r="M1061" s="369"/>
      <c r="N1061" s="369"/>
      <c r="O1061" s="369"/>
      <c r="P1061" s="369"/>
      <c r="Q1061" s="369"/>
      <c r="R1061" s="369"/>
      <c r="S1061" s="369"/>
      <c r="T1061" s="369"/>
      <c r="U1061" s="369"/>
      <c r="V1061" s="369"/>
      <c r="W1061" s="369"/>
      <c r="X1061" s="369"/>
      <c r="Y1061" s="369"/>
      <c r="Z1061" s="369"/>
      <c r="AA1061" s="369"/>
      <c r="AB1061" s="369"/>
      <c r="AC1061" s="369"/>
      <c r="AD1061" s="369"/>
      <c r="AF1061" s="505"/>
    </row>
    <row r="1062" spans="1:32" s="58" customFormat="1">
      <c r="A1062" s="51"/>
      <c r="B1062" s="51"/>
      <c r="C1062" s="51"/>
      <c r="D1062" s="51"/>
      <c r="E1062" s="354"/>
      <c r="F1062" s="65"/>
      <c r="G1062" s="65"/>
      <c r="H1062" s="368"/>
      <c r="I1062" s="368"/>
      <c r="J1062" s="368"/>
      <c r="K1062" s="368"/>
      <c r="L1062" s="369"/>
      <c r="M1062" s="369"/>
      <c r="N1062" s="369"/>
      <c r="O1062" s="369"/>
      <c r="P1062" s="369"/>
      <c r="Q1062" s="369"/>
      <c r="R1062" s="369"/>
      <c r="S1062" s="369"/>
      <c r="T1062" s="369"/>
      <c r="U1062" s="369"/>
      <c r="V1062" s="369"/>
      <c r="W1062" s="369"/>
      <c r="X1062" s="369"/>
      <c r="Y1062" s="369"/>
      <c r="Z1062" s="369"/>
      <c r="AA1062" s="369"/>
      <c r="AB1062" s="369"/>
      <c r="AC1062" s="369"/>
      <c r="AD1062" s="369"/>
      <c r="AF1062" s="505"/>
    </row>
    <row r="1063" spans="1:32" s="58" customFormat="1">
      <c r="A1063" s="51"/>
      <c r="B1063" s="51"/>
      <c r="C1063" s="51"/>
      <c r="D1063" s="51"/>
      <c r="E1063" s="354"/>
      <c r="F1063" s="65"/>
      <c r="G1063" s="65"/>
      <c r="H1063" s="368"/>
      <c r="I1063" s="368"/>
      <c r="J1063" s="368"/>
      <c r="K1063" s="368"/>
      <c r="L1063" s="369"/>
      <c r="M1063" s="369"/>
      <c r="N1063" s="369"/>
      <c r="O1063" s="369"/>
      <c r="P1063" s="369"/>
      <c r="Q1063" s="369"/>
      <c r="R1063" s="369"/>
      <c r="S1063" s="369"/>
      <c r="T1063" s="369"/>
      <c r="U1063" s="369"/>
      <c r="V1063" s="369"/>
      <c r="W1063" s="369"/>
      <c r="X1063" s="369"/>
      <c r="Y1063" s="369"/>
      <c r="Z1063" s="369"/>
      <c r="AA1063" s="369"/>
      <c r="AB1063" s="369"/>
      <c r="AC1063" s="369"/>
      <c r="AD1063" s="369"/>
      <c r="AF1063" s="505"/>
    </row>
    <row r="1064" spans="1:32" s="58" customFormat="1">
      <c r="A1064" s="51"/>
      <c r="B1064" s="51"/>
      <c r="C1064" s="51"/>
      <c r="D1064" s="51"/>
      <c r="E1064" s="354"/>
      <c r="F1064" s="65"/>
      <c r="G1064" s="65"/>
      <c r="H1064" s="368"/>
      <c r="I1064" s="368"/>
      <c r="J1064" s="368"/>
      <c r="K1064" s="368"/>
      <c r="L1064" s="369"/>
      <c r="M1064" s="369"/>
      <c r="N1064" s="369"/>
      <c r="O1064" s="369"/>
      <c r="P1064" s="369"/>
      <c r="Q1064" s="369"/>
      <c r="R1064" s="369"/>
      <c r="S1064" s="369"/>
      <c r="T1064" s="369"/>
      <c r="U1064" s="369"/>
      <c r="V1064" s="369"/>
      <c r="W1064" s="369"/>
      <c r="X1064" s="369"/>
      <c r="Y1064" s="369"/>
      <c r="Z1064" s="369"/>
      <c r="AA1064" s="369"/>
      <c r="AB1064" s="369"/>
      <c r="AC1064" s="369"/>
      <c r="AD1064" s="369"/>
      <c r="AF1064" s="505"/>
    </row>
    <row r="1065" spans="1:32" s="58" customFormat="1">
      <c r="A1065" s="51"/>
      <c r="B1065" s="51"/>
      <c r="C1065" s="51"/>
      <c r="D1065" s="51"/>
      <c r="E1065" s="354"/>
      <c r="F1065" s="65"/>
      <c r="G1065" s="65"/>
      <c r="H1065" s="368"/>
      <c r="I1065" s="368"/>
      <c r="J1065" s="368"/>
      <c r="K1065" s="368"/>
      <c r="L1065" s="369"/>
      <c r="M1065" s="369"/>
      <c r="N1065" s="369"/>
      <c r="O1065" s="369"/>
      <c r="P1065" s="369"/>
      <c r="Q1065" s="369"/>
      <c r="R1065" s="369"/>
      <c r="S1065" s="369"/>
      <c r="T1065" s="369"/>
      <c r="U1065" s="369"/>
      <c r="V1065" s="369"/>
      <c r="W1065" s="369"/>
      <c r="X1065" s="369"/>
      <c r="Y1065" s="369"/>
      <c r="Z1065" s="369"/>
      <c r="AA1065" s="369"/>
      <c r="AB1065" s="369"/>
      <c r="AC1065" s="369"/>
      <c r="AD1065" s="369"/>
      <c r="AF1065" s="505"/>
    </row>
    <row r="1066" spans="1:32" s="58" customFormat="1">
      <c r="A1066" s="51"/>
      <c r="B1066" s="51"/>
      <c r="C1066" s="51"/>
      <c r="D1066" s="51"/>
      <c r="E1066" s="354"/>
      <c r="F1066" s="65"/>
      <c r="G1066" s="65"/>
      <c r="H1066" s="368"/>
      <c r="I1066" s="368"/>
      <c r="J1066" s="368"/>
      <c r="K1066" s="368"/>
      <c r="L1066" s="369"/>
      <c r="M1066" s="369"/>
      <c r="N1066" s="369"/>
      <c r="O1066" s="369"/>
      <c r="P1066" s="369"/>
      <c r="Q1066" s="369"/>
      <c r="R1066" s="369"/>
      <c r="S1066" s="369"/>
      <c r="T1066" s="369"/>
      <c r="U1066" s="369"/>
      <c r="V1066" s="369"/>
      <c r="W1066" s="369"/>
      <c r="X1066" s="369"/>
      <c r="Y1066" s="369"/>
      <c r="Z1066" s="369"/>
      <c r="AA1066" s="369"/>
      <c r="AB1066" s="369"/>
      <c r="AC1066" s="369"/>
      <c r="AD1066" s="369"/>
      <c r="AF1066" s="505"/>
    </row>
    <row r="1067" spans="1:32" s="58" customFormat="1">
      <c r="A1067" s="51"/>
      <c r="B1067" s="51"/>
      <c r="C1067" s="51"/>
      <c r="D1067" s="51"/>
      <c r="E1067" s="354"/>
      <c r="F1067" s="65"/>
      <c r="G1067" s="65"/>
      <c r="H1067" s="368"/>
      <c r="I1067" s="368"/>
      <c r="J1067" s="368"/>
      <c r="K1067" s="368"/>
      <c r="L1067" s="369"/>
      <c r="M1067" s="369"/>
      <c r="N1067" s="369"/>
      <c r="O1067" s="369"/>
      <c r="P1067" s="369"/>
      <c r="Q1067" s="369"/>
      <c r="R1067" s="369"/>
      <c r="S1067" s="369"/>
      <c r="T1067" s="369"/>
      <c r="U1067" s="369"/>
      <c r="V1067" s="369"/>
      <c r="W1067" s="369"/>
      <c r="X1067" s="369"/>
      <c r="Y1067" s="369"/>
      <c r="Z1067" s="369"/>
      <c r="AA1067" s="369"/>
      <c r="AB1067" s="369"/>
      <c r="AC1067" s="369"/>
      <c r="AD1067" s="369"/>
      <c r="AF1067" s="505"/>
    </row>
    <row r="1068" spans="1:32" s="58" customFormat="1">
      <c r="A1068" s="51"/>
      <c r="B1068" s="51"/>
      <c r="C1068" s="51"/>
      <c r="D1068" s="51"/>
      <c r="E1068" s="354"/>
      <c r="F1068" s="65"/>
      <c r="G1068" s="65"/>
      <c r="H1068" s="368"/>
      <c r="I1068" s="368"/>
      <c r="J1068" s="368"/>
      <c r="K1068" s="368"/>
      <c r="L1068" s="369"/>
      <c r="M1068" s="369"/>
      <c r="N1068" s="369"/>
      <c r="O1068" s="369"/>
      <c r="P1068" s="369"/>
      <c r="Q1068" s="369"/>
      <c r="R1068" s="369"/>
      <c r="S1068" s="369"/>
      <c r="T1068" s="369"/>
      <c r="U1068" s="369"/>
      <c r="V1068" s="369"/>
      <c r="W1068" s="369"/>
      <c r="X1068" s="369"/>
      <c r="Y1068" s="369"/>
      <c r="Z1068" s="369"/>
      <c r="AA1068" s="369"/>
      <c r="AB1068" s="369"/>
      <c r="AC1068" s="369"/>
      <c r="AD1068" s="369"/>
      <c r="AF1068" s="505"/>
    </row>
    <row r="1069" spans="1:32" s="58" customFormat="1">
      <c r="A1069" s="51"/>
      <c r="B1069" s="51"/>
      <c r="C1069" s="51"/>
      <c r="D1069" s="51"/>
      <c r="E1069" s="354"/>
      <c r="F1069" s="65"/>
      <c r="G1069" s="65"/>
      <c r="H1069" s="368"/>
      <c r="I1069" s="368"/>
      <c r="J1069" s="368"/>
      <c r="K1069" s="368"/>
      <c r="L1069" s="369"/>
      <c r="M1069" s="369"/>
      <c r="N1069" s="369"/>
      <c r="O1069" s="369"/>
      <c r="P1069" s="369"/>
      <c r="Q1069" s="369"/>
      <c r="R1069" s="369"/>
      <c r="S1069" s="369"/>
      <c r="T1069" s="369"/>
      <c r="U1069" s="369"/>
      <c r="V1069" s="369"/>
      <c r="W1069" s="369"/>
      <c r="X1069" s="369"/>
      <c r="Y1069" s="369"/>
      <c r="Z1069" s="369"/>
      <c r="AA1069" s="369"/>
      <c r="AB1069" s="369"/>
      <c r="AC1069" s="369"/>
      <c r="AD1069" s="369"/>
      <c r="AF1069" s="505"/>
    </row>
    <row r="1070" spans="1:32" s="58" customFormat="1">
      <c r="A1070" s="51"/>
      <c r="B1070" s="51"/>
      <c r="C1070" s="51"/>
      <c r="D1070" s="51"/>
      <c r="E1070" s="354"/>
      <c r="F1070" s="65"/>
      <c r="G1070" s="65"/>
      <c r="H1070" s="368"/>
      <c r="I1070" s="368"/>
      <c r="J1070" s="368"/>
      <c r="K1070" s="368"/>
      <c r="L1070" s="369"/>
      <c r="M1070" s="369"/>
      <c r="N1070" s="369"/>
      <c r="O1070" s="369"/>
      <c r="P1070" s="369"/>
      <c r="Q1070" s="369"/>
      <c r="R1070" s="369"/>
      <c r="S1070" s="369"/>
      <c r="T1070" s="369"/>
      <c r="U1070" s="369"/>
      <c r="V1070" s="369"/>
      <c r="W1070" s="369"/>
      <c r="X1070" s="369"/>
      <c r="Y1070" s="369"/>
      <c r="Z1070" s="369"/>
      <c r="AA1070" s="369"/>
      <c r="AB1070" s="369"/>
      <c r="AC1070" s="369"/>
      <c r="AD1070" s="369"/>
      <c r="AF1070" s="505"/>
    </row>
    <row r="1071" spans="1:32" s="58" customFormat="1">
      <c r="A1071" s="51"/>
      <c r="B1071" s="51"/>
      <c r="C1071" s="51"/>
      <c r="D1071" s="51"/>
      <c r="E1071" s="354"/>
      <c r="F1071" s="65"/>
      <c r="G1071" s="65"/>
      <c r="H1071" s="368"/>
      <c r="I1071" s="368"/>
      <c r="J1071" s="368"/>
      <c r="K1071" s="368"/>
      <c r="L1071" s="369"/>
      <c r="M1071" s="369"/>
      <c r="N1071" s="369"/>
      <c r="O1071" s="369"/>
      <c r="P1071" s="369"/>
      <c r="Q1071" s="369"/>
      <c r="R1071" s="369"/>
      <c r="S1071" s="369"/>
      <c r="T1071" s="369"/>
      <c r="U1071" s="369"/>
      <c r="V1071" s="369"/>
      <c r="W1071" s="369"/>
      <c r="X1071" s="369"/>
      <c r="Y1071" s="369"/>
      <c r="Z1071" s="369"/>
      <c r="AA1071" s="369"/>
      <c r="AB1071" s="369"/>
      <c r="AC1071" s="369"/>
      <c r="AD1071" s="369"/>
      <c r="AF1071" s="505"/>
    </row>
    <row r="1072" spans="1:32" s="58" customFormat="1">
      <c r="A1072" s="51"/>
      <c r="B1072" s="51"/>
      <c r="C1072" s="51"/>
      <c r="D1072" s="51"/>
      <c r="E1072" s="354"/>
      <c r="F1072" s="65"/>
      <c r="G1072" s="65"/>
      <c r="H1072" s="368"/>
      <c r="I1072" s="368"/>
      <c r="J1072" s="368"/>
      <c r="K1072" s="368"/>
      <c r="L1072" s="369"/>
      <c r="M1072" s="369"/>
      <c r="N1072" s="369"/>
      <c r="O1072" s="369"/>
      <c r="P1072" s="369"/>
      <c r="Q1072" s="369"/>
      <c r="R1072" s="369"/>
      <c r="S1072" s="369"/>
      <c r="T1072" s="369"/>
      <c r="U1072" s="369"/>
      <c r="V1072" s="369"/>
      <c r="W1072" s="369"/>
      <c r="X1072" s="369"/>
      <c r="Y1072" s="369"/>
      <c r="Z1072" s="369"/>
      <c r="AA1072" s="369"/>
      <c r="AB1072" s="369"/>
      <c r="AC1072" s="369"/>
      <c r="AD1072" s="369"/>
      <c r="AF1072" s="505"/>
    </row>
    <row r="1073" spans="1:32" s="58" customFormat="1">
      <c r="A1073" s="51"/>
      <c r="B1073" s="51"/>
      <c r="C1073" s="51"/>
      <c r="D1073" s="51"/>
      <c r="E1073" s="354"/>
      <c r="F1073" s="65"/>
      <c r="G1073" s="65"/>
      <c r="H1073" s="368"/>
      <c r="I1073" s="368"/>
      <c r="J1073" s="368"/>
      <c r="K1073" s="368"/>
      <c r="L1073" s="369"/>
      <c r="M1073" s="369"/>
      <c r="N1073" s="369"/>
      <c r="O1073" s="369"/>
      <c r="P1073" s="369"/>
      <c r="Q1073" s="369"/>
      <c r="R1073" s="369"/>
      <c r="S1073" s="369"/>
      <c r="T1073" s="369"/>
      <c r="U1073" s="369"/>
      <c r="V1073" s="369"/>
      <c r="W1073" s="369"/>
      <c r="X1073" s="369"/>
      <c r="Y1073" s="369"/>
      <c r="Z1073" s="369"/>
      <c r="AA1073" s="369"/>
      <c r="AB1073" s="369"/>
      <c r="AC1073" s="369"/>
      <c r="AD1073" s="369"/>
      <c r="AF1073" s="505"/>
    </row>
    <row r="1074" spans="1:32" s="58" customFormat="1">
      <c r="A1074" s="51"/>
      <c r="B1074" s="51"/>
      <c r="C1074" s="51"/>
      <c r="D1074" s="51"/>
      <c r="E1074" s="354"/>
      <c r="F1074" s="65"/>
      <c r="G1074" s="65"/>
      <c r="H1074" s="368"/>
      <c r="I1074" s="368"/>
      <c r="J1074" s="368"/>
      <c r="K1074" s="368"/>
      <c r="L1074" s="369"/>
      <c r="M1074" s="369"/>
      <c r="N1074" s="369"/>
      <c r="O1074" s="369"/>
      <c r="P1074" s="369"/>
      <c r="Q1074" s="369"/>
      <c r="R1074" s="369"/>
      <c r="S1074" s="369"/>
      <c r="T1074" s="369"/>
      <c r="U1074" s="369"/>
      <c r="V1074" s="369"/>
      <c r="W1074" s="369"/>
      <c r="X1074" s="369"/>
      <c r="Y1074" s="369"/>
      <c r="Z1074" s="369"/>
      <c r="AA1074" s="369"/>
      <c r="AB1074" s="369"/>
      <c r="AC1074" s="369"/>
      <c r="AD1074" s="369"/>
      <c r="AF1074" s="505"/>
    </row>
    <row r="1075" spans="1:32" s="58" customFormat="1">
      <c r="A1075" s="51"/>
      <c r="B1075" s="51"/>
      <c r="C1075" s="51"/>
      <c r="D1075" s="51"/>
      <c r="E1075" s="354"/>
      <c r="F1075" s="65"/>
      <c r="G1075" s="65"/>
      <c r="H1075" s="368"/>
      <c r="I1075" s="368"/>
      <c r="J1075" s="368"/>
      <c r="K1075" s="368"/>
      <c r="L1075" s="369"/>
      <c r="M1075" s="369"/>
      <c r="N1075" s="369"/>
      <c r="O1075" s="369"/>
      <c r="P1075" s="369"/>
      <c r="Q1075" s="369"/>
      <c r="R1075" s="369"/>
      <c r="S1075" s="369"/>
      <c r="T1075" s="369"/>
      <c r="U1075" s="369"/>
      <c r="V1075" s="369"/>
      <c r="W1075" s="369"/>
      <c r="X1075" s="369"/>
      <c r="Y1075" s="369"/>
      <c r="Z1075" s="369"/>
      <c r="AA1075" s="369"/>
      <c r="AB1075" s="369"/>
      <c r="AC1075" s="369"/>
      <c r="AD1075" s="369"/>
      <c r="AF1075" s="505"/>
    </row>
    <row r="1076" spans="1:32" s="58" customFormat="1">
      <c r="A1076" s="51"/>
      <c r="B1076" s="51"/>
      <c r="C1076" s="51"/>
      <c r="D1076" s="51"/>
      <c r="E1076" s="354"/>
      <c r="F1076" s="65"/>
      <c r="G1076" s="65"/>
      <c r="H1076" s="368"/>
      <c r="I1076" s="368"/>
      <c r="J1076" s="368"/>
      <c r="K1076" s="368"/>
      <c r="L1076" s="369"/>
      <c r="M1076" s="369"/>
      <c r="N1076" s="369"/>
      <c r="O1076" s="369"/>
      <c r="P1076" s="369"/>
      <c r="Q1076" s="369"/>
      <c r="R1076" s="369"/>
      <c r="S1076" s="369"/>
      <c r="T1076" s="369"/>
      <c r="U1076" s="369"/>
      <c r="V1076" s="369"/>
      <c r="W1076" s="369"/>
      <c r="X1076" s="369"/>
      <c r="Y1076" s="369"/>
      <c r="Z1076" s="369"/>
      <c r="AA1076" s="369"/>
      <c r="AB1076" s="369"/>
      <c r="AC1076" s="369"/>
      <c r="AD1076" s="369"/>
      <c r="AF1076" s="505"/>
    </row>
    <row r="1077" spans="1:32" s="58" customFormat="1">
      <c r="A1077" s="51"/>
      <c r="B1077" s="51"/>
      <c r="C1077" s="51"/>
      <c r="D1077" s="51"/>
      <c r="E1077" s="354"/>
      <c r="F1077" s="65"/>
      <c r="G1077" s="65"/>
      <c r="H1077" s="368"/>
      <c r="I1077" s="368"/>
      <c r="J1077" s="368"/>
      <c r="K1077" s="368"/>
      <c r="L1077" s="369"/>
      <c r="M1077" s="369"/>
      <c r="N1077" s="369"/>
      <c r="O1077" s="369"/>
      <c r="P1077" s="369"/>
      <c r="Q1077" s="369"/>
      <c r="R1077" s="369"/>
      <c r="S1077" s="369"/>
      <c r="T1077" s="369"/>
      <c r="U1077" s="369"/>
      <c r="V1077" s="369"/>
      <c r="W1077" s="369"/>
      <c r="X1077" s="369"/>
      <c r="Y1077" s="369"/>
      <c r="Z1077" s="369"/>
      <c r="AA1077" s="369"/>
      <c r="AB1077" s="369"/>
      <c r="AC1077" s="369"/>
      <c r="AD1077" s="369"/>
      <c r="AF1077" s="505"/>
    </row>
    <row r="1078" spans="1:32" s="58" customFormat="1">
      <c r="A1078" s="51"/>
      <c r="B1078" s="51"/>
      <c r="C1078" s="51"/>
      <c r="D1078" s="51"/>
      <c r="E1078" s="354"/>
      <c r="F1078" s="65"/>
      <c r="G1078" s="65"/>
      <c r="H1078" s="368"/>
      <c r="I1078" s="368"/>
      <c r="J1078" s="368"/>
      <c r="K1078" s="368"/>
      <c r="L1078" s="369"/>
      <c r="M1078" s="369"/>
      <c r="N1078" s="369"/>
      <c r="O1078" s="369"/>
      <c r="P1078" s="369"/>
      <c r="Q1078" s="369"/>
      <c r="R1078" s="369"/>
      <c r="S1078" s="369"/>
      <c r="T1078" s="369"/>
      <c r="U1078" s="369"/>
      <c r="V1078" s="369"/>
      <c r="W1078" s="369"/>
      <c r="X1078" s="369"/>
      <c r="Y1078" s="369"/>
      <c r="Z1078" s="369"/>
      <c r="AA1078" s="369"/>
      <c r="AB1078" s="369"/>
      <c r="AC1078" s="369"/>
      <c r="AD1078" s="369"/>
      <c r="AF1078" s="505"/>
    </row>
    <row r="1079" spans="1:32" s="58" customFormat="1">
      <c r="A1079" s="51"/>
      <c r="B1079" s="51"/>
      <c r="C1079" s="51"/>
      <c r="D1079" s="51"/>
      <c r="E1079" s="354"/>
      <c r="F1079" s="65"/>
      <c r="G1079" s="65"/>
      <c r="H1079" s="368"/>
      <c r="I1079" s="368"/>
      <c r="J1079" s="368"/>
      <c r="K1079" s="368"/>
      <c r="L1079" s="369"/>
      <c r="M1079" s="369"/>
      <c r="N1079" s="369"/>
      <c r="O1079" s="369"/>
      <c r="P1079" s="369"/>
      <c r="Q1079" s="369"/>
      <c r="R1079" s="369"/>
      <c r="S1079" s="369"/>
      <c r="T1079" s="369"/>
      <c r="U1079" s="369"/>
      <c r="V1079" s="369"/>
      <c r="W1079" s="369"/>
      <c r="X1079" s="369"/>
      <c r="Y1079" s="369"/>
      <c r="Z1079" s="369"/>
      <c r="AA1079" s="369"/>
      <c r="AB1079" s="369"/>
      <c r="AC1079" s="369"/>
      <c r="AD1079" s="369"/>
      <c r="AF1079" s="505"/>
    </row>
    <row r="1080" spans="1:32" s="58" customFormat="1">
      <c r="A1080" s="51"/>
      <c r="B1080" s="51"/>
      <c r="C1080" s="51"/>
      <c r="D1080" s="51"/>
      <c r="E1080" s="354"/>
      <c r="F1080" s="65"/>
      <c r="G1080" s="65"/>
      <c r="H1080" s="368"/>
      <c r="I1080" s="368"/>
      <c r="J1080" s="368"/>
      <c r="K1080" s="368"/>
      <c r="L1080" s="369"/>
      <c r="M1080" s="369"/>
      <c r="N1080" s="369"/>
      <c r="O1080" s="369"/>
      <c r="P1080" s="369"/>
      <c r="Q1080" s="369"/>
      <c r="R1080" s="369"/>
      <c r="S1080" s="369"/>
      <c r="T1080" s="369"/>
      <c r="U1080" s="369"/>
      <c r="V1080" s="369"/>
      <c r="W1080" s="369"/>
      <c r="X1080" s="369"/>
      <c r="Y1080" s="369"/>
      <c r="Z1080" s="369"/>
      <c r="AA1080" s="369"/>
      <c r="AB1080" s="369"/>
      <c r="AC1080" s="369"/>
      <c r="AD1080" s="369"/>
      <c r="AF1080" s="505"/>
    </row>
    <row r="1081" spans="1:32" s="58" customFormat="1">
      <c r="A1081" s="51"/>
      <c r="B1081" s="51"/>
      <c r="C1081" s="51"/>
      <c r="D1081" s="51"/>
      <c r="E1081" s="354"/>
      <c r="F1081" s="65"/>
      <c r="G1081" s="65"/>
      <c r="H1081" s="368"/>
      <c r="I1081" s="368"/>
      <c r="J1081" s="368"/>
      <c r="K1081" s="368"/>
      <c r="L1081" s="369"/>
      <c r="M1081" s="369"/>
      <c r="N1081" s="369"/>
      <c r="O1081" s="369"/>
      <c r="P1081" s="369"/>
      <c r="Q1081" s="369"/>
      <c r="R1081" s="369"/>
      <c r="S1081" s="369"/>
      <c r="T1081" s="369"/>
      <c r="U1081" s="369"/>
      <c r="V1081" s="369"/>
      <c r="W1081" s="369"/>
      <c r="X1081" s="369"/>
      <c r="Y1081" s="369"/>
      <c r="Z1081" s="369"/>
      <c r="AA1081" s="369"/>
      <c r="AB1081" s="369"/>
      <c r="AC1081" s="369"/>
      <c r="AD1081" s="369"/>
      <c r="AF1081" s="505"/>
    </row>
    <row r="1082" spans="1:32" s="58" customFormat="1">
      <c r="A1082" s="51"/>
      <c r="B1082" s="51"/>
      <c r="C1082" s="51"/>
      <c r="D1082" s="51"/>
      <c r="E1082" s="354"/>
      <c r="F1082" s="65"/>
      <c r="G1082" s="65"/>
      <c r="H1082" s="368"/>
      <c r="I1082" s="368"/>
      <c r="J1082" s="368"/>
      <c r="K1082" s="368"/>
      <c r="L1082" s="369"/>
      <c r="M1082" s="369"/>
      <c r="N1082" s="369"/>
      <c r="O1082" s="369"/>
      <c r="P1082" s="369"/>
      <c r="Q1082" s="369"/>
      <c r="R1082" s="369"/>
      <c r="S1082" s="369"/>
      <c r="T1082" s="369"/>
      <c r="U1082" s="369"/>
      <c r="V1082" s="369"/>
      <c r="W1082" s="369"/>
      <c r="X1082" s="369"/>
      <c r="Y1082" s="369"/>
      <c r="Z1082" s="369"/>
      <c r="AA1082" s="369"/>
      <c r="AB1082" s="369"/>
      <c r="AC1082" s="369"/>
      <c r="AD1082" s="369"/>
      <c r="AF1082" s="505"/>
    </row>
    <row r="1083" spans="1:32" s="58" customFormat="1">
      <c r="A1083" s="51"/>
      <c r="B1083" s="51"/>
      <c r="C1083" s="51"/>
      <c r="D1083" s="51"/>
      <c r="E1083" s="354"/>
      <c r="F1083" s="65"/>
      <c r="G1083" s="65"/>
      <c r="H1083" s="368"/>
      <c r="I1083" s="368"/>
      <c r="J1083" s="368"/>
      <c r="K1083" s="368"/>
      <c r="L1083" s="369"/>
      <c r="M1083" s="369"/>
      <c r="N1083" s="369"/>
      <c r="O1083" s="369"/>
      <c r="P1083" s="369"/>
      <c r="Q1083" s="369"/>
      <c r="R1083" s="369"/>
      <c r="S1083" s="369"/>
      <c r="T1083" s="369"/>
      <c r="U1083" s="369"/>
      <c r="V1083" s="369"/>
      <c r="W1083" s="369"/>
      <c r="X1083" s="369"/>
      <c r="Y1083" s="369"/>
      <c r="Z1083" s="369"/>
      <c r="AA1083" s="369"/>
      <c r="AB1083" s="369"/>
      <c r="AC1083" s="369"/>
      <c r="AD1083" s="369"/>
      <c r="AF1083" s="505"/>
    </row>
    <row r="1084" spans="1:32" s="58" customFormat="1">
      <c r="A1084" s="51"/>
      <c r="B1084" s="51"/>
      <c r="C1084" s="51"/>
      <c r="D1084" s="51"/>
      <c r="E1084" s="354"/>
      <c r="F1084" s="65"/>
      <c r="G1084" s="65"/>
      <c r="H1084" s="368"/>
      <c r="I1084" s="368"/>
      <c r="J1084" s="368"/>
      <c r="K1084" s="368"/>
      <c r="L1084" s="369"/>
      <c r="M1084" s="369"/>
      <c r="N1084" s="369"/>
      <c r="O1084" s="369"/>
      <c r="P1084" s="369"/>
      <c r="Q1084" s="369"/>
      <c r="R1084" s="369"/>
      <c r="S1084" s="369"/>
      <c r="T1084" s="369"/>
      <c r="U1084" s="369"/>
      <c r="V1084" s="369"/>
      <c r="W1084" s="369"/>
      <c r="X1084" s="369"/>
      <c r="Y1084" s="369"/>
      <c r="Z1084" s="369"/>
      <c r="AA1084" s="369"/>
      <c r="AB1084" s="369"/>
      <c r="AC1084" s="369"/>
      <c r="AD1084" s="369"/>
      <c r="AF1084" s="505"/>
    </row>
    <row r="1085" spans="1:32" s="58" customFormat="1">
      <c r="A1085" s="51"/>
      <c r="B1085" s="51"/>
      <c r="C1085" s="51"/>
      <c r="D1085" s="51"/>
      <c r="E1085" s="354"/>
      <c r="F1085" s="65"/>
      <c r="G1085" s="65"/>
      <c r="H1085" s="368"/>
      <c r="I1085" s="368"/>
      <c r="J1085" s="368"/>
      <c r="K1085" s="368"/>
      <c r="L1085" s="369"/>
      <c r="M1085" s="369"/>
      <c r="N1085" s="369"/>
      <c r="O1085" s="369"/>
      <c r="P1085" s="369"/>
      <c r="Q1085" s="369"/>
      <c r="R1085" s="369"/>
      <c r="S1085" s="369"/>
      <c r="T1085" s="369"/>
      <c r="U1085" s="369"/>
      <c r="V1085" s="369"/>
      <c r="W1085" s="369"/>
      <c r="X1085" s="369"/>
      <c r="Y1085" s="369"/>
      <c r="Z1085" s="369"/>
      <c r="AA1085" s="369"/>
      <c r="AB1085" s="369"/>
      <c r="AC1085" s="369"/>
      <c r="AD1085" s="369"/>
      <c r="AF1085" s="505"/>
    </row>
    <row r="1086" spans="1:32" s="58" customFormat="1">
      <c r="A1086" s="51"/>
      <c r="B1086" s="51"/>
      <c r="C1086" s="51"/>
      <c r="D1086" s="51"/>
      <c r="E1086" s="354"/>
      <c r="F1086" s="65"/>
      <c r="G1086" s="65"/>
      <c r="H1086" s="368"/>
      <c r="I1086" s="368"/>
      <c r="J1086" s="368"/>
      <c r="K1086" s="368"/>
      <c r="L1086" s="369"/>
      <c r="M1086" s="369"/>
      <c r="N1086" s="369"/>
      <c r="O1086" s="369"/>
      <c r="P1086" s="369"/>
      <c r="Q1086" s="369"/>
      <c r="R1086" s="369"/>
      <c r="S1086" s="369"/>
      <c r="T1086" s="369"/>
      <c r="U1086" s="369"/>
      <c r="V1086" s="369"/>
      <c r="W1086" s="369"/>
      <c r="X1086" s="369"/>
      <c r="Y1086" s="369"/>
      <c r="Z1086" s="369"/>
      <c r="AA1086" s="369"/>
      <c r="AB1086" s="369"/>
      <c r="AC1086" s="369"/>
      <c r="AD1086" s="369"/>
      <c r="AF1086" s="505"/>
    </row>
    <row r="1087" spans="1:32" s="58" customFormat="1">
      <c r="A1087" s="51"/>
      <c r="B1087" s="51"/>
      <c r="C1087" s="51"/>
      <c r="D1087" s="51"/>
      <c r="E1087" s="354"/>
      <c r="F1087" s="65"/>
      <c r="G1087" s="65"/>
      <c r="H1087" s="368"/>
      <c r="I1087" s="368"/>
      <c r="J1087" s="368"/>
      <c r="K1087" s="368"/>
      <c r="L1087" s="369"/>
      <c r="M1087" s="369"/>
      <c r="N1087" s="369"/>
      <c r="O1087" s="369"/>
      <c r="P1087" s="369"/>
      <c r="Q1087" s="369"/>
      <c r="R1087" s="369"/>
      <c r="S1087" s="369"/>
      <c r="T1087" s="369"/>
      <c r="U1087" s="369"/>
      <c r="V1087" s="369"/>
      <c r="W1087" s="369"/>
      <c r="X1087" s="369"/>
      <c r="Y1087" s="369"/>
      <c r="Z1087" s="369"/>
      <c r="AA1087" s="369"/>
      <c r="AB1087" s="369"/>
      <c r="AC1087" s="369"/>
      <c r="AD1087" s="369"/>
      <c r="AF1087" s="505"/>
    </row>
    <row r="1088" spans="1:32" s="58" customFormat="1">
      <c r="A1088" s="51"/>
      <c r="B1088" s="51"/>
      <c r="C1088" s="51"/>
      <c r="D1088" s="51"/>
      <c r="E1088" s="354"/>
      <c r="F1088" s="65"/>
      <c r="G1088" s="65"/>
      <c r="H1088" s="368"/>
      <c r="I1088" s="368"/>
      <c r="J1088" s="368"/>
      <c r="K1088" s="368"/>
      <c r="L1088" s="369"/>
      <c r="M1088" s="369"/>
      <c r="N1088" s="369"/>
      <c r="O1088" s="369"/>
      <c r="P1088" s="369"/>
      <c r="Q1088" s="369"/>
      <c r="R1088" s="369"/>
      <c r="S1088" s="369"/>
      <c r="T1088" s="369"/>
      <c r="U1088" s="369"/>
      <c r="V1088" s="369"/>
      <c r="W1088" s="369"/>
      <c r="X1088" s="369"/>
      <c r="Y1088" s="369"/>
      <c r="Z1088" s="369"/>
      <c r="AA1088" s="369"/>
      <c r="AB1088" s="369"/>
      <c r="AC1088" s="369"/>
      <c r="AD1088" s="369"/>
      <c r="AF1088" s="505"/>
    </row>
    <row r="1089" spans="1:32" s="58" customFormat="1">
      <c r="A1089" s="51"/>
      <c r="B1089" s="51"/>
      <c r="C1089" s="51"/>
      <c r="D1089" s="51"/>
      <c r="E1089" s="354"/>
      <c r="F1089" s="65"/>
      <c r="G1089" s="65"/>
      <c r="H1089" s="368"/>
      <c r="I1089" s="368"/>
      <c r="J1089" s="368"/>
      <c r="K1089" s="368"/>
      <c r="L1089" s="369"/>
      <c r="M1089" s="369"/>
      <c r="N1089" s="369"/>
      <c r="O1089" s="369"/>
      <c r="P1089" s="369"/>
      <c r="Q1089" s="369"/>
      <c r="R1089" s="369"/>
      <c r="S1089" s="369"/>
      <c r="T1089" s="369"/>
      <c r="U1089" s="369"/>
      <c r="V1089" s="369"/>
      <c r="W1089" s="369"/>
      <c r="X1089" s="369"/>
      <c r="Y1089" s="369"/>
      <c r="Z1089" s="369"/>
      <c r="AA1089" s="369"/>
      <c r="AB1089" s="369"/>
      <c r="AC1089" s="369"/>
      <c r="AD1089" s="369"/>
      <c r="AF1089" s="505"/>
    </row>
    <row r="1090" spans="1:32" s="58" customFormat="1">
      <c r="A1090" s="51"/>
      <c r="B1090" s="51"/>
      <c r="C1090" s="51"/>
      <c r="D1090" s="51"/>
      <c r="E1090" s="354"/>
      <c r="F1090" s="65"/>
      <c r="G1090" s="65"/>
      <c r="H1090" s="368"/>
      <c r="I1090" s="368"/>
      <c r="J1090" s="368"/>
      <c r="K1090" s="368"/>
      <c r="L1090" s="369"/>
      <c r="M1090" s="369"/>
      <c r="N1090" s="369"/>
      <c r="O1090" s="369"/>
      <c r="P1090" s="369"/>
      <c r="Q1090" s="369"/>
      <c r="R1090" s="369"/>
      <c r="S1090" s="369"/>
      <c r="T1090" s="369"/>
      <c r="U1090" s="369"/>
      <c r="V1090" s="369"/>
      <c r="W1090" s="369"/>
      <c r="X1090" s="369"/>
      <c r="Y1090" s="369"/>
      <c r="Z1090" s="369"/>
      <c r="AA1090" s="369"/>
      <c r="AB1090" s="369"/>
      <c r="AC1090" s="369"/>
      <c r="AD1090" s="369"/>
      <c r="AF1090" s="505"/>
    </row>
    <row r="1091" spans="1:32" s="58" customFormat="1">
      <c r="A1091" s="51"/>
      <c r="B1091" s="51"/>
      <c r="C1091" s="51"/>
      <c r="D1091" s="51"/>
      <c r="E1091" s="354"/>
      <c r="F1091" s="65"/>
      <c r="G1091" s="65"/>
      <c r="H1091" s="368"/>
      <c r="I1091" s="368"/>
      <c r="J1091" s="368"/>
      <c r="K1091" s="368"/>
      <c r="L1091" s="369"/>
      <c r="M1091" s="369"/>
      <c r="N1091" s="369"/>
      <c r="O1091" s="369"/>
      <c r="P1091" s="369"/>
      <c r="Q1091" s="369"/>
      <c r="R1091" s="369"/>
      <c r="S1091" s="369"/>
      <c r="T1091" s="369"/>
      <c r="U1091" s="369"/>
      <c r="V1091" s="369"/>
      <c r="W1091" s="369"/>
      <c r="X1091" s="369"/>
      <c r="Y1091" s="369"/>
      <c r="Z1091" s="369"/>
      <c r="AA1091" s="369"/>
      <c r="AB1091" s="369"/>
      <c r="AC1091" s="369"/>
      <c r="AD1091" s="369"/>
      <c r="AF1091" s="505"/>
    </row>
    <row r="1092" spans="1:32" s="58" customFormat="1">
      <c r="A1092" s="51"/>
      <c r="B1092" s="51"/>
      <c r="C1092" s="51"/>
      <c r="D1092" s="51"/>
      <c r="E1092" s="354"/>
      <c r="F1092" s="65"/>
      <c r="G1092" s="65"/>
      <c r="H1092" s="368"/>
      <c r="I1092" s="368"/>
      <c r="J1092" s="368"/>
      <c r="K1092" s="368"/>
      <c r="L1092" s="369"/>
      <c r="M1092" s="369"/>
      <c r="N1092" s="369"/>
      <c r="O1092" s="369"/>
      <c r="P1092" s="369"/>
      <c r="Q1092" s="369"/>
      <c r="R1092" s="369"/>
      <c r="S1092" s="369"/>
      <c r="T1092" s="369"/>
      <c r="U1092" s="369"/>
      <c r="V1092" s="369"/>
      <c r="W1092" s="369"/>
      <c r="X1092" s="369"/>
      <c r="Y1092" s="369"/>
      <c r="Z1092" s="369"/>
      <c r="AA1092" s="369"/>
      <c r="AB1092" s="369"/>
      <c r="AC1092" s="369"/>
      <c r="AD1092" s="369"/>
      <c r="AF1092" s="505"/>
    </row>
    <row r="1093" spans="1:32" s="58" customFormat="1">
      <c r="A1093" s="51"/>
      <c r="B1093" s="51"/>
      <c r="C1093" s="51"/>
      <c r="D1093" s="51"/>
      <c r="E1093" s="354"/>
      <c r="F1093" s="65"/>
      <c r="G1093" s="65"/>
      <c r="H1093" s="368"/>
      <c r="I1093" s="368"/>
      <c r="J1093" s="368"/>
      <c r="K1093" s="368"/>
      <c r="L1093" s="369"/>
      <c r="M1093" s="369"/>
      <c r="N1093" s="369"/>
      <c r="O1093" s="369"/>
      <c r="P1093" s="369"/>
      <c r="Q1093" s="369"/>
      <c r="R1093" s="369"/>
      <c r="S1093" s="369"/>
      <c r="T1093" s="369"/>
      <c r="U1093" s="369"/>
      <c r="V1093" s="369"/>
      <c r="W1093" s="369"/>
      <c r="X1093" s="369"/>
      <c r="Y1093" s="369"/>
      <c r="Z1093" s="369"/>
      <c r="AA1093" s="369"/>
      <c r="AB1093" s="369"/>
      <c r="AC1093" s="369"/>
      <c r="AD1093" s="369"/>
      <c r="AF1093" s="505"/>
    </row>
    <row r="1094" spans="1:32" s="58" customFormat="1">
      <c r="A1094" s="51"/>
      <c r="B1094" s="51"/>
      <c r="C1094" s="51"/>
      <c r="D1094" s="51"/>
      <c r="E1094" s="354"/>
      <c r="F1094" s="65"/>
      <c r="G1094" s="65"/>
      <c r="H1094" s="368"/>
      <c r="I1094" s="368"/>
      <c r="J1094" s="368"/>
      <c r="K1094" s="368"/>
      <c r="L1094" s="369"/>
      <c r="M1094" s="369"/>
      <c r="N1094" s="369"/>
      <c r="O1094" s="369"/>
      <c r="P1094" s="369"/>
      <c r="Q1094" s="369"/>
      <c r="R1094" s="369"/>
      <c r="S1094" s="369"/>
      <c r="T1094" s="369"/>
      <c r="U1094" s="369"/>
      <c r="V1094" s="369"/>
      <c r="W1094" s="369"/>
      <c r="X1094" s="369"/>
      <c r="Y1094" s="369"/>
      <c r="Z1094" s="369"/>
      <c r="AA1094" s="369"/>
      <c r="AB1094" s="369"/>
      <c r="AC1094" s="369"/>
      <c r="AD1094" s="369"/>
      <c r="AF1094" s="505"/>
    </row>
    <row r="1095" spans="1:32" s="58" customFormat="1">
      <c r="A1095" s="51"/>
      <c r="B1095" s="51"/>
      <c r="C1095" s="51"/>
      <c r="D1095" s="51"/>
      <c r="E1095" s="354"/>
      <c r="F1095" s="65"/>
      <c r="G1095" s="65"/>
      <c r="H1095" s="368"/>
      <c r="I1095" s="368"/>
      <c r="J1095" s="368"/>
      <c r="K1095" s="368"/>
      <c r="L1095" s="369"/>
      <c r="M1095" s="369"/>
      <c r="N1095" s="369"/>
      <c r="O1095" s="369"/>
      <c r="P1095" s="369"/>
      <c r="Q1095" s="369"/>
      <c r="R1095" s="369"/>
      <c r="S1095" s="369"/>
      <c r="T1095" s="369"/>
      <c r="U1095" s="369"/>
      <c r="V1095" s="369"/>
      <c r="W1095" s="369"/>
      <c r="X1095" s="369"/>
      <c r="Y1095" s="369"/>
      <c r="Z1095" s="369"/>
      <c r="AA1095" s="369"/>
      <c r="AB1095" s="369"/>
      <c r="AC1095" s="369"/>
      <c r="AD1095" s="369"/>
      <c r="AF1095" s="505"/>
    </row>
    <row r="1096" spans="1:32" s="58" customFormat="1">
      <c r="A1096" s="51"/>
      <c r="B1096" s="51"/>
      <c r="C1096" s="51"/>
      <c r="D1096" s="51"/>
      <c r="E1096" s="354"/>
      <c r="F1096" s="65"/>
      <c r="G1096" s="65"/>
      <c r="H1096" s="368"/>
      <c r="I1096" s="368"/>
      <c r="J1096" s="368"/>
      <c r="K1096" s="368"/>
      <c r="L1096" s="369"/>
      <c r="M1096" s="369"/>
      <c r="N1096" s="369"/>
      <c r="O1096" s="369"/>
      <c r="P1096" s="369"/>
      <c r="Q1096" s="369"/>
      <c r="R1096" s="369"/>
      <c r="S1096" s="369"/>
      <c r="T1096" s="369"/>
      <c r="U1096" s="369"/>
      <c r="V1096" s="369"/>
      <c r="W1096" s="369"/>
      <c r="X1096" s="369"/>
      <c r="Y1096" s="369"/>
      <c r="Z1096" s="369"/>
      <c r="AA1096" s="369"/>
      <c r="AB1096" s="369"/>
      <c r="AC1096" s="369"/>
      <c r="AD1096" s="369"/>
      <c r="AF1096" s="505"/>
    </row>
    <row r="1097" spans="1:32" s="58" customFormat="1">
      <c r="A1097" s="51"/>
      <c r="B1097" s="51"/>
      <c r="C1097" s="51"/>
      <c r="D1097" s="51"/>
      <c r="E1097" s="354"/>
      <c r="F1097" s="65"/>
      <c r="G1097" s="65"/>
      <c r="H1097" s="368"/>
      <c r="I1097" s="368"/>
      <c r="J1097" s="368"/>
      <c r="K1097" s="368"/>
      <c r="L1097" s="369"/>
      <c r="M1097" s="369"/>
      <c r="N1097" s="369"/>
      <c r="O1097" s="369"/>
      <c r="P1097" s="369"/>
      <c r="Q1097" s="369"/>
      <c r="R1097" s="369"/>
      <c r="S1097" s="369"/>
      <c r="T1097" s="369"/>
      <c r="U1097" s="369"/>
      <c r="V1097" s="369"/>
      <c r="W1097" s="369"/>
      <c r="X1097" s="369"/>
      <c r="Y1097" s="369"/>
      <c r="Z1097" s="369"/>
      <c r="AA1097" s="369"/>
      <c r="AB1097" s="369"/>
      <c r="AC1097" s="369"/>
      <c r="AD1097" s="369"/>
      <c r="AF1097" s="505"/>
    </row>
    <row r="1098" spans="1:32" s="58" customFormat="1">
      <c r="A1098" s="51"/>
      <c r="B1098" s="51"/>
      <c r="C1098" s="51"/>
      <c r="D1098" s="51"/>
      <c r="E1098" s="354"/>
      <c r="F1098" s="65"/>
      <c r="G1098" s="65"/>
      <c r="H1098" s="368"/>
      <c r="I1098" s="368"/>
      <c r="J1098" s="368"/>
      <c r="K1098" s="368"/>
      <c r="L1098" s="369"/>
      <c r="M1098" s="369"/>
      <c r="N1098" s="369"/>
      <c r="O1098" s="369"/>
      <c r="P1098" s="369"/>
      <c r="Q1098" s="369"/>
      <c r="R1098" s="369"/>
      <c r="S1098" s="369"/>
      <c r="T1098" s="369"/>
      <c r="U1098" s="369"/>
      <c r="V1098" s="369"/>
      <c r="W1098" s="369"/>
      <c r="X1098" s="369"/>
      <c r="Y1098" s="369"/>
      <c r="Z1098" s="369"/>
      <c r="AA1098" s="369"/>
      <c r="AB1098" s="369"/>
      <c r="AC1098" s="369"/>
      <c r="AD1098" s="369"/>
      <c r="AF1098" s="505"/>
    </row>
    <row r="1099" spans="1:32" s="58" customFormat="1">
      <c r="A1099" s="51"/>
      <c r="B1099" s="51"/>
      <c r="C1099" s="51"/>
      <c r="D1099" s="51"/>
      <c r="E1099" s="354"/>
      <c r="F1099" s="65"/>
      <c r="G1099" s="65"/>
      <c r="H1099" s="368"/>
      <c r="I1099" s="368"/>
      <c r="J1099" s="368"/>
      <c r="K1099" s="368"/>
      <c r="L1099" s="369"/>
      <c r="M1099" s="369"/>
      <c r="N1099" s="369"/>
      <c r="O1099" s="369"/>
      <c r="P1099" s="369"/>
      <c r="Q1099" s="369"/>
      <c r="R1099" s="369"/>
      <c r="S1099" s="369"/>
      <c r="T1099" s="369"/>
      <c r="U1099" s="369"/>
      <c r="V1099" s="369"/>
      <c r="W1099" s="369"/>
      <c r="X1099" s="369"/>
      <c r="Y1099" s="369"/>
      <c r="Z1099" s="369"/>
      <c r="AA1099" s="369"/>
      <c r="AB1099" s="369"/>
      <c r="AC1099" s="369"/>
      <c r="AD1099" s="369"/>
      <c r="AF1099" s="505"/>
    </row>
    <row r="1100" spans="1:32" s="58" customFormat="1">
      <c r="A1100" s="51"/>
      <c r="B1100" s="51"/>
      <c r="C1100" s="51"/>
      <c r="D1100" s="51"/>
      <c r="E1100" s="354"/>
      <c r="F1100" s="65"/>
      <c r="G1100" s="65"/>
      <c r="H1100" s="368"/>
      <c r="I1100" s="368"/>
      <c r="J1100" s="368"/>
      <c r="K1100" s="368"/>
      <c r="L1100" s="369"/>
      <c r="M1100" s="369"/>
      <c r="N1100" s="369"/>
      <c r="O1100" s="369"/>
      <c r="P1100" s="369"/>
      <c r="Q1100" s="369"/>
      <c r="R1100" s="369"/>
      <c r="S1100" s="369"/>
      <c r="T1100" s="369"/>
      <c r="U1100" s="369"/>
      <c r="V1100" s="369"/>
      <c r="W1100" s="369"/>
      <c r="X1100" s="369"/>
      <c r="Y1100" s="369"/>
      <c r="Z1100" s="369"/>
      <c r="AA1100" s="369"/>
      <c r="AB1100" s="369"/>
      <c r="AC1100" s="369"/>
      <c r="AD1100" s="369"/>
      <c r="AF1100" s="505"/>
    </row>
    <row r="1101" spans="1:32" s="58" customFormat="1">
      <c r="A1101" s="51"/>
      <c r="B1101" s="51"/>
      <c r="C1101" s="51"/>
      <c r="D1101" s="51"/>
      <c r="E1101" s="354"/>
      <c r="F1101" s="65"/>
      <c r="G1101" s="65"/>
      <c r="H1101" s="368"/>
      <c r="I1101" s="368"/>
      <c r="J1101" s="368"/>
      <c r="K1101" s="368"/>
      <c r="L1101" s="369"/>
      <c r="M1101" s="369"/>
      <c r="N1101" s="369"/>
      <c r="O1101" s="369"/>
      <c r="P1101" s="369"/>
      <c r="Q1101" s="369"/>
      <c r="R1101" s="369"/>
      <c r="S1101" s="369"/>
      <c r="T1101" s="369"/>
      <c r="U1101" s="369"/>
      <c r="V1101" s="369"/>
      <c r="W1101" s="369"/>
      <c r="X1101" s="369"/>
      <c r="Y1101" s="369"/>
      <c r="Z1101" s="369"/>
      <c r="AA1101" s="369"/>
      <c r="AB1101" s="369"/>
      <c r="AC1101" s="369"/>
      <c r="AD1101" s="369"/>
      <c r="AF1101" s="505"/>
    </row>
    <row r="1102" spans="1:32" s="58" customFormat="1">
      <c r="A1102" s="51"/>
      <c r="B1102" s="51"/>
      <c r="C1102" s="51"/>
      <c r="D1102" s="51"/>
      <c r="E1102" s="354"/>
      <c r="F1102" s="65"/>
      <c r="G1102" s="65"/>
      <c r="H1102" s="368"/>
      <c r="I1102" s="368"/>
      <c r="J1102" s="368"/>
      <c r="K1102" s="368"/>
      <c r="L1102" s="369"/>
      <c r="M1102" s="369"/>
      <c r="N1102" s="369"/>
      <c r="O1102" s="369"/>
      <c r="P1102" s="369"/>
      <c r="Q1102" s="369"/>
      <c r="R1102" s="369"/>
      <c r="S1102" s="369"/>
      <c r="T1102" s="369"/>
      <c r="U1102" s="369"/>
      <c r="V1102" s="369"/>
      <c r="W1102" s="369"/>
      <c r="X1102" s="369"/>
      <c r="Y1102" s="369"/>
      <c r="Z1102" s="369"/>
      <c r="AA1102" s="369"/>
      <c r="AB1102" s="369"/>
      <c r="AC1102" s="369"/>
      <c r="AD1102" s="369"/>
      <c r="AF1102" s="505"/>
    </row>
    <row r="1103" spans="1:32" s="58" customFormat="1">
      <c r="A1103" s="51"/>
      <c r="B1103" s="51"/>
      <c r="C1103" s="51"/>
      <c r="D1103" s="51"/>
      <c r="E1103" s="354"/>
      <c r="F1103" s="65"/>
      <c r="G1103" s="65"/>
      <c r="H1103" s="368"/>
      <c r="I1103" s="368"/>
      <c r="J1103" s="368"/>
      <c r="K1103" s="368"/>
      <c r="L1103" s="369"/>
      <c r="M1103" s="369"/>
      <c r="N1103" s="369"/>
      <c r="O1103" s="369"/>
      <c r="P1103" s="369"/>
      <c r="Q1103" s="369"/>
      <c r="R1103" s="369"/>
      <c r="S1103" s="369"/>
      <c r="T1103" s="369"/>
      <c r="U1103" s="369"/>
      <c r="V1103" s="369"/>
      <c r="W1103" s="369"/>
      <c r="X1103" s="369"/>
      <c r="Y1103" s="369"/>
      <c r="Z1103" s="369"/>
      <c r="AA1103" s="369"/>
      <c r="AB1103" s="369"/>
      <c r="AC1103" s="369"/>
      <c r="AD1103" s="369"/>
      <c r="AF1103" s="505"/>
    </row>
    <row r="1104" spans="1:32" s="58" customFormat="1">
      <c r="A1104" s="51"/>
      <c r="B1104" s="51"/>
      <c r="C1104" s="51"/>
      <c r="D1104" s="51"/>
      <c r="E1104" s="354"/>
      <c r="F1104" s="65"/>
      <c r="G1104" s="65"/>
      <c r="H1104" s="368"/>
      <c r="I1104" s="368"/>
      <c r="J1104" s="368"/>
      <c r="K1104" s="368"/>
      <c r="L1104" s="369"/>
      <c r="M1104" s="369"/>
      <c r="N1104" s="369"/>
      <c r="O1104" s="369"/>
      <c r="P1104" s="369"/>
      <c r="Q1104" s="369"/>
      <c r="R1104" s="369"/>
      <c r="S1104" s="369"/>
      <c r="T1104" s="369"/>
      <c r="U1104" s="369"/>
      <c r="V1104" s="369"/>
      <c r="W1104" s="369"/>
      <c r="X1104" s="369"/>
      <c r="Y1104" s="369"/>
      <c r="Z1104" s="369"/>
      <c r="AA1104" s="369"/>
      <c r="AB1104" s="369"/>
      <c r="AC1104" s="369"/>
      <c r="AD1104" s="369"/>
      <c r="AF1104" s="505"/>
    </row>
    <row r="1105" spans="1:32" s="58" customFormat="1">
      <c r="A1105" s="51"/>
      <c r="B1105" s="51"/>
      <c r="C1105" s="51"/>
      <c r="D1105" s="51"/>
      <c r="E1105" s="354"/>
      <c r="F1105" s="65"/>
      <c r="G1105" s="65"/>
      <c r="H1105" s="368"/>
      <c r="I1105" s="368"/>
      <c r="J1105" s="368"/>
      <c r="K1105" s="368"/>
      <c r="L1105" s="369"/>
      <c r="M1105" s="369"/>
      <c r="N1105" s="369"/>
      <c r="O1105" s="369"/>
      <c r="P1105" s="369"/>
      <c r="Q1105" s="369"/>
      <c r="R1105" s="369"/>
      <c r="S1105" s="369"/>
      <c r="T1105" s="369"/>
      <c r="U1105" s="369"/>
      <c r="V1105" s="369"/>
      <c r="W1105" s="369"/>
      <c r="X1105" s="369"/>
      <c r="Y1105" s="369"/>
      <c r="Z1105" s="369"/>
      <c r="AA1105" s="369"/>
      <c r="AB1105" s="369"/>
      <c r="AC1105" s="369"/>
      <c r="AD1105" s="369"/>
      <c r="AF1105" s="505"/>
    </row>
    <row r="1106" spans="1:32" s="58" customFormat="1">
      <c r="A1106" s="51"/>
      <c r="B1106" s="51"/>
      <c r="C1106" s="51"/>
      <c r="D1106" s="51"/>
      <c r="E1106" s="354"/>
      <c r="F1106" s="65"/>
      <c r="G1106" s="65"/>
      <c r="H1106" s="368"/>
      <c r="I1106" s="368"/>
      <c r="J1106" s="368"/>
      <c r="K1106" s="368"/>
      <c r="L1106" s="369"/>
      <c r="M1106" s="369"/>
      <c r="N1106" s="369"/>
      <c r="O1106" s="369"/>
      <c r="P1106" s="369"/>
      <c r="Q1106" s="369"/>
      <c r="R1106" s="369"/>
      <c r="S1106" s="369"/>
      <c r="T1106" s="369"/>
      <c r="U1106" s="369"/>
      <c r="V1106" s="369"/>
      <c r="W1106" s="369"/>
      <c r="X1106" s="369"/>
      <c r="Y1106" s="369"/>
      <c r="Z1106" s="369"/>
      <c r="AA1106" s="369"/>
      <c r="AB1106" s="369"/>
      <c r="AC1106" s="369"/>
      <c r="AD1106" s="369"/>
      <c r="AF1106" s="505"/>
    </row>
    <row r="1107" spans="1:32" s="58" customFormat="1">
      <c r="A1107" s="51"/>
      <c r="B1107" s="51"/>
      <c r="C1107" s="51"/>
      <c r="D1107" s="51"/>
      <c r="E1107" s="354"/>
      <c r="F1107" s="65"/>
      <c r="G1107" s="65"/>
      <c r="H1107" s="368"/>
      <c r="I1107" s="368"/>
      <c r="J1107" s="368"/>
      <c r="K1107" s="368"/>
      <c r="L1107" s="369"/>
      <c r="M1107" s="369"/>
      <c r="N1107" s="369"/>
      <c r="O1107" s="369"/>
      <c r="P1107" s="369"/>
      <c r="Q1107" s="369"/>
      <c r="R1107" s="369"/>
      <c r="S1107" s="369"/>
      <c r="T1107" s="369"/>
      <c r="U1107" s="369"/>
      <c r="V1107" s="369"/>
      <c r="W1107" s="369"/>
      <c r="X1107" s="369"/>
      <c r="Y1107" s="369"/>
      <c r="Z1107" s="369"/>
      <c r="AA1107" s="369"/>
      <c r="AB1107" s="369"/>
      <c r="AC1107" s="369"/>
      <c r="AD1107" s="369"/>
      <c r="AF1107" s="505"/>
    </row>
    <row r="1108" spans="1:32" s="58" customFormat="1">
      <c r="A1108" s="51"/>
      <c r="B1108" s="51"/>
      <c r="C1108" s="51"/>
      <c r="D1108" s="51"/>
      <c r="E1108" s="354"/>
      <c r="F1108" s="65"/>
      <c r="G1108" s="65"/>
      <c r="H1108" s="368"/>
      <c r="I1108" s="368"/>
      <c r="J1108" s="368"/>
      <c r="K1108" s="368"/>
      <c r="L1108" s="369"/>
      <c r="M1108" s="369"/>
      <c r="N1108" s="369"/>
      <c r="O1108" s="369"/>
      <c r="P1108" s="369"/>
      <c r="Q1108" s="369"/>
      <c r="R1108" s="369"/>
      <c r="S1108" s="369"/>
      <c r="T1108" s="369"/>
      <c r="U1108" s="369"/>
      <c r="V1108" s="369"/>
      <c r="W1108" s="369"/>
      <c r="X1108" s="369"/>
      <c r="Y1108" s="369"/>
      <c r="Z1108" s="369"/>
      <c r="AA1108" s="369"/>
      <c r="AB1108" s="369"/>
      <c r="AC1108" s="369"/>
      <c r="AD1108" s="369"/>
      <c r="AF1108" s="505"/>
    </row>
    <row r="1109" spans="1:32" s="58" customFormat="1">
      <c r="A1109" s="51"/>
      <c r="B1109" s="51"/>
      <c r="C1109" s="51"/>
      <c r="D1109" s="51"/>
      <c r="E1109" s="354"/>
      <c r="F1109" s="65"/>
      <c r="G1109" s="65"/>
      <c r="H1109" s="368"/>
      <c r="I1109" s="368"/>
      <c r="J1109" s="368"/>
      <c r="K1109" s="368"/>
      <c r="L1109" s="369"/>
      <c r="M1109" s="369"/>
      <c r="N1109" s="369"/>
      <c r="O1109" s="369"/>
      <c r="P1109" s="369"/>
      <c r="Q1109" s="369"/>
      <c r="R1109" s="369"/>
      <c r="S1109" s="369"/>
      <c r="T1109" s="369"/>
      <c r="U1109" s="369"/>
      <c r="V1109" s="369"/>
      <c r="W1109" s="369"/>
      <c r="X1109" s="369"/>
      <c r="Y1109" s="369"/>
      <c r="Z1109" s="369"/>
      <c r="AA1109" s="369"/>
      <c r="AB1109" s="369"/>
      <c r="AC1109" s="369"/>
      <c r="AD1109" s="369"/>
      <c r="AF1109" s="505"/>
    </row>
    <row r="1110" spans="1:32" s="58" customFormat="1">
      <c r="A1110" s="51"/>
      <c r="B1110" s="51"/>
      <c r="C1110" s="51"/>
      <c r="D1110" s="51"/>
      <c r="E1110" s="354"/>
      <c r="F1110" s="65"/>
      <c r="G1110" s="65"/>
      <c r="H1110" s="368"/>
      <c r="I1110" s="368"/>
      <c r="J1110" s="368"/>
      <c r="K1110" s="368"/>
      <c r="L1110" s="369"/>
      <c r="M1110" s="369"/>
      <c r="N1110" s="369"/>
      <c r="O1110" s="369"/>
      <c r="P1110" s="369"/>
      <c r="Q1110" s="369"/>
      <c r="R1110" s="369"/>
      <c r="S1110" s="369"/>
      <c r="T1110" s="369"/>
      <c r="U1110" s="369"/>
      <c r="V1110" s="369"/>
      <c r="W1110" s="369"/>
      <c r="X1110" s="369"/>
      <c r="Y1110" s="369"/>
      <c r="Z1110" s="369"/>
      <c r="AA1110" s="369"/>
      <c r="AB1110" s="369"/>
      <c r="AC1110" s="369"/>
      <c r="AD1110" s="369"/>
      <c r="AF1110" s="505"/>
    </row>
    <row r="1111" spans="1:32" s="58" customFormat="1">
      <c r="A1111" s="51"/>
      <c r="B1111" s="51"/>
      <c r="C1111" s="51"/>
      <c r="D1111" s="51"/>
      <c r="E1111" s="354"/>
      <c r="F1111" s="65"/>
      <c r="G1111" s="65"/>
      <c r="H1111" s="368"/>
      <c r="I1111" s="368"/>
      <c r="J1111" s="368"/>
      <c r="K1111" s="368"/>
      <c r="L1111" s="369"/>
      <c r="M1111" s="369"/>
      <c r="N1111" s="369"/>
      <c r="O1111" s="369"/>
      <c r="P1111" s="369"/>
      <c r="Q1111" s="369"/>
      <c r="R1111" s="369"/>
      <c r="S1111" s="369"/>
      <c r="T1111" s="369"/>
      <c r="U1111" s="369"/>
      <c r="V1111" s="369"/>
      <c r="W1111" s="369"/>
      <c r="X1111" s="369"/>
      <c r="Y1111" s="369"/>
      <c r="Z1111" s="369"/>
      <c r="AA1111" s="369"/>
      <c r="AB1111" s="369"/>
      <c r="AC1111" s="369"/>
      <c r="AD1111" s="369"/>
      <c r="AF1111" s="505"/>
    </row>
    <row r="1112" spans="1:32" s="58" customFormat="1">
      <c r="A1112" s="51"/>
      <c r="B1112" s="51"/>
      <c r="C1112" s="51"/>
      <c r="D1112" s="51"/>
      <c r="E1112" s="354"/>
      <c r="F1112" s="65"/>
      <c r="G1112" s="65"/>
      <c r="H1112" s="368"/>
      <c r="I1112" s="368"/>
      <c r="J1112" s="368"/>
      <c r="K1112" s="368"/>
      <c r="L1112" s="369"/>
      <c r="M1112" s="369"/>
      <c r="N1112" s="369"/>
      <c r="O1112" s="369"/>
      <c r="P1112" s="369"/>
      <c r="Q1112" s="369"/>
      <c r="R1112" s="369"/>
      <c r="S1112" s="369"/>
      <c r="T1112" s="369"/>
      <c r="U1112" s="369"/>
      <c r="V1112" s="369"/>
      <c r="W1112" s="369"/>
      <c r="X1112" s="369"/>
      <c r="Y1112" s="369"/>
      <c r="Z1112" s="369"/>
      <c r="AA1112" s="369"/>
      <c r="AB1112" s="369"/>
      <c r="AC1112" s="369"/>
      <c r="AD1112" s="369"/>
      <c r="AF1112" s="505"/>
    </row>
    <row r="1113" spans="1:32" s="58" customFormat="1">
      <c r="A1113" s="51"/>
      <c r="B1113" s="51"/>
      <c r="C1113" s="51"/>
      <c r="D1113" s="51"/>
      <c r="E1113" s="354"/>
      <c r="F1113" s="65"/>
      <c r="G1113" s="65"/>
      <c r="H1113" s="368"/>
      <c r="I1113" s="368"/>
      <c r="J1113" s="368"/>
      <c r="K1113" s="368"/>
      <c r="L1113" s="369"/>
      <c r="M1113" s="369"/>
      <c r="N1113" s="369"/>
      <c r="O1113" s="369"/>
      <c r="P1113" s="369"/>
      <c r="Q1113" s="369"/>
      <c r="R1113" s="369"/>
      <c r="S1113" s="369"/>
      <c r="T1113" s="369"/>
      <c r="U1113" s="369"/>
      <c r="V1113" s="369"/>
      <c r="W1113" s="369"/>
      <c r="X1113" s="369"/>
      <c r="Y1113" s="369"/>
      <c r="Z1113" s="369"/>
      <c r="AA1113" s="369"/>
      <c r="AB1113" s="369"/>
      <c r="AC1113" s="369"/>
      <c r="AD1113" s="369"/>
      <c r="AF1113" s="505"/>
    </row>
    <row r="1114" spans="1:32" s="58" customFormat="1">
      <c r="A1114" s="51"/>
      <c r="B1114" s="51"/>
      <c r="C1114" s="51"/>
      <c r="D1114" s="51"/>
      <c r="E1114" s="354"/>
      <c r="F1114" s="65"/>
      <c r="G1114" s="65"/>
      <c r="H1114" s="368"/>
      <c r="I1114" s="368"/>
      <c r="J1114" s="368"/>
      <c r="K1114" s="368"/>
      <c r="L1114" s="369"/>
      <c r="M1114" s="369"/>
      <c r="N1114" s="369"/>
      <c r="O1114" s="369"/>
      <c r="P1114" s="369"/>
      <c r="Q1114" s="369"/>
      <c r="R1114" s="369"/>
      <c r="S1114" s="369"/>
      <c r="T1114" s="369"/>
      <c r="U1114" s="369"/>
      <c r="V1114" s="369"/>
      <c r="W1114" s="369"/>
      <c r="X1114" s="369"/>
      <c r="Y1114" s="369"/>
      <c r="Z1114" s="369"/>
      <c r="AA1114" s="369"/>
      <c r="AB1114" s="369"/>
      <c r="AC1114" s="369"/>
      <c r="AD1114" s="369"/>
      <c r="AF1114" s="505"/>
    </row>
    <row r="1115" spans="1:32" s="58" customFormat="1">
      <c r="A1115" s="51"/>
      <c r="B1115" s="51"/>
      <c r="C1115" s="51"/>
      <c r="D1115" s="51"/>
      <c r="E1115" s="354"/>
      <c r="F1115" s="65"/>
      <c r="G1115" s="65"/>
      <c r="H1115" s="368"/>
      <c r="I1115" s="368"/>
      <c r="J1115" s="368"/>
      <c r="K1115" s="368"/>
      <c r="L1115" s="369"/>
      <c r="M1115" s="369"/>
      <c r="N1115" s="369"/>
      <c r="O1115" s="369"/>
      <c r="P1115" s="369"/>
      <c r="Q1115" s="369"/>
      <c r="R1115" s="369"/>
      <c r="S1115" s="369"/>
      <c r="T1115" s="369"/>
      <c r="U1115" s="369"/>
      <c r="V1115" s="369"/>
      <c r="W1115" s="369"/>
      <c r="X1115" s="369"/>
      <c r="Y1115" s="369"/>
      <c r="Z1115" s="369"/>
      <c r="AA1115" s="369"/>
      <c r="AB1115" s="369"/>
      <c r="AC1115" s="369"/>
      <c r="AD1115" s="369"/>
      <c r="AF1115" s="505"/>
    </row>
    <row r="1116" spans="1:32" s="58" customFormat="1">
      <c r="A1116" s="51"/>
      <c r="B1116" s="51"/>
      <c r="C1116" s="51"/>
      <c r="D1116" s="51"/>
      <c r="E1116" s="354"/>
      <c r="F1116" s="65"/>
      <c r="G1116" s="65"/>
      <c r="H1116" s="368"/>
      <c r="I1116" s="368"/>
      <c r="J1116" s="368"/>
      <c r="K1116" s="368"/>
      <c r="L1116" s="369"/>
      <c r="M1116" s="369"/>
      <c r="N1116" s="369"/>
      <c r="O1116" s="369"/>
      <c r="P1116" s="369"/>
      <c r="Q1116" s="369"/>
      <c r="R1116" s="369"/>
      <c r="S1116" s="369"/>
      <c r="T1116" s="369"/>
      <c r="U1116" s="369"/>
      <c r="V1116" s="369"/>
      <c r="W1116" s="369"/>
      <c r="X1116" s="369"/>
      <c r="Y1116" s="369"/>
      <c r="Z1116" s="369"/>
      <c r="AA1116" s="369"/>
      <c r="AB1116" s="369"/>
      <c r="AC1116" s="369"/>
      <c r="AD1116" s="369"/>
      <c r="AF1116" s="505"/>
    </row>
    <row r="1117" spans="1:32" s="58" customFormat="1">
      <c r="A1117" s="51"/>
      <c r="B1117" s="51"/>
      <c r="C1117" s="51"/>
      <c r="D1117" s="51"/>
      <c r="E1117" s="354"/>
      <c r="F1117" s="65"/>
      <c r="G1117" s="65"/>
      <c r="H1117" s="368"/>
      <c r="I1117" s="368"/>
      <c r="J1117" s="368"/>
      <c r="K1117" s="368"/>
      <c r="L1117" s="369"/>
      <c r="M1117" s="369"/>
      <c r="N1117" s="369"/>
      <c r="O1117" s="369"/>
      <c r="P1117" s="369"/>
      <c r="Q1117" s="369"/>
      <c r="R1117" s="369"/>
      <c r="S1117" s="369"/>
      <c r="T1117" s="369"/>
      <c r="U1117" s="369"/>
      <c r="V1117" s="369"/>
      <c r="W1117" s="369"/>
      <c r="X1117" s="369"/>
      <c r="Y1117" s="369"/>
      <c r="Z1117" s="369"/>
      <c r="AA1117" s="369"/>
      <c r="AB1117" s="369"/>
      <c r="AC1117" s="369"/>
      <c r="AD1117" s="369"/>
      <c r="AF1117" s="505"/>
    </row>
    <row r="1118" spans="1:32" s="58" customFormat="1">
      <c r="A1118" s="51"/>
      <c r="B1118" s="51"/>
      <c r="C1118" s="51"/>
      <c r="D1118" s="51"/>
      <c r="E1118" s="354"/>
      <c r="F1118" s="65"/>
      <c r="G1118" s="65"/>
      <c r="H1118" s="368"/>
      <c r="I1118" s="368"/>
      <c r="J1118" s="368"/>
      <c r="K1118" s="368"/>
      <c r="L1118" s="369"/>
      <c r="M1118" s="369"/>
      <c r="N1118" s="369"/>
      <c r="O1118" s="369"/>
      <c r="P1118" s="369"/>
      <c r="Q1118" s="369"/>
      <c r="R1118" s="369"/>
      <c r="S1118" s="369"/>
      <c r="T1118" s="369"/>
      <c r="U1118" s="369"/>
      <c r="V1118" s="369"/>
      <c r="W1118" s="369"/>
      <c r="X1118" s="369"/>
      <c r="Y1118" s="369"/>
      <c r="Z1118" s="369"/>
      <c r="AA1118" s="369"/>
      <c r="AB1118" s="369"/>
      <c r="AC1118" s="369"/>
      <c r="AD1118" s="369"/>
      <c r="AF1118" s="505"/>
    </row>
    <row r="1119" spans="1:32" s="58" customFormat="1">
      <c r="A1119" s="51"/>
      <c r="B1119" s="51"/>
      <c r="C1119" s="51"/>
      <c r="D1119" s="51"/>
      <c r="E1119" s="354"/>
      <c r="F1119" s="65"/>
      <c r="G1119" s="65"/>
      <c r="H1119" s="368"/>
      <c r="I1119" s="368"/>
      <c r="J1119" s="368"/>
      <c r="K1119" s="368"/>
      <c r="L1119" s="369"/>
      <c r="M1119" s="369"/>
      <c r="N1119" s="369"/>
      <c r="O1119" s="369"/>
      <c r="P1119" s="369"/>
      <c r="Q1119" s="369"/>
      <c r="R1119" s="369"/>
      <c r="S1119" s="369"/>
      <c r="T1119" s="369"/>
      <c r="U1119" s="369"/>
      <c r="V1119" s="369"/>
      <c r="W1119" s="369"/>
      <c r="X1119" s="369"/>
      <c r="Y1119" s="369"/>
      <c r="Z1119" s="369"/>
      <c r="AA1119" s="369"/>
      <c r="AB1119" s="369"/>
      <c r="AC1119" s="369"/>
      <c r="AD1119" s="369"/>
      <c r="AF1119" s="505"/>
    </row>
    <row r="1120" spans="1:32" s="58" customFormat="1">
      <c r="A1120" s="51"/>
      <c r="B1120" s="51"/>
      <c r="C1120" s="51"/>
      <c r="D1120" s="51"/>
      <c r="E1120" s="354"/>
      <c r="F1120" s="65"/>
      <c r="G1120" s="65"/>
      <c r="H1120" s="368"/>
      <c r="I1120" s="368"/>
      <c r="J1120" s="368"/>
      <c r="K1120" s="368"/>
      <c r="L1120" s="369"/>
      <c r="M1120" s="369"/>
      <c r="N1120" s="369"/>
      <c r="O1120" s="369"/>
      <c r="P1120" s="369"/>
      <c r="Q1120" s="369"/>
      <c r="R1120" s="369"/>
      <c r="S1120" s="369"/>
      <c r="T1120" s="369"/>
      <c r="U1120" s="369"/>
      <c r="V1120" s="369"/>
      <c r="W1120" s="369"/>
      <c r="X1120" s="369"/>
      <c r="Y1120" s="369"/>
      <c r="Z1120" s="369"/>
      <c r="AA1120" s="369"/>
      <c r="AB1120" s="369"/>
      <c r="AC1120" s="369"/>
      <c r="AD1120" s="369"/>
      <c r="AF1120" s="505"/>
    </row>
    <row r="1121" spans="1:32" s="58" customFormat="1">
      <c r="A1121" s="51"/>
      <c r="B1121" s="51"/>
      <c r="C1121" s="51"/>
      <c r="D1121" s="51"/>
      <c r="E1121" s="354"/>
      <c r="F1121" s="65"/>
      <c r="G1121" s="65"/>
      <c r="H1121" s="368"/>
      <c r="I1121" s="368"/>
      <c r="J1121" s="368"/>
      <c r="K1121" s="368"/>
      <c r="L1121" s="369"/>
      <c r="M1121" s="369"/>
      <c r="N1121" s="369"/>
      <c r="O1121" s="369"/>
      <c r="P1121" s="369"/>
      <c r="Q1121" s="369"/>
      <c r="R1121" s="369"/>
      <c r="S1121" s="369"/>
      <c r="T1121" s="369"/>
      <c r="U1121" s="369"/>
      <c r="V1121" s="369"/>
      <c r="W1121" s="369"/>
      <c r="X1121" s="369"/>
      <c r="Y1121" s="369"/>
      <c r="Z1121" s="369"/>
      <c r="AA1121" s="369"/>
      <c r="AB1121" s="369"/>
      <c r="AC1121" s="369"/>
      <c r="AD1121" s="369"/>
      <c r="AF1121" s="505"/>
    </row>
    <row r="1122" spans="1:32" s="58" customFormat="1">
      <c r="A1122" s="51"/>
      <c r="B1122" s="51"/>
      <c r="C1122" s="51"/>
      <c r="D1122" s="51"/>
      <c r="E1122" s="354"/>
      <c r="F1122" s="65"/>
      <c r="G1122" s="65"/>
      <c r="H1122" s="368"/>
      <c r="I1122" s="368"/>
      <c r="J1122" s="368"/>
      <c r="K1122" s="368"/>
      <c r="L1122" s="369"/>
      <c r="M1122" s="369"/>
      <c r="N1122" s="369"/>
      <c r="O1122" s="369"/>
      <c r="P1122" s="369"/>
      <c r="Q1122" s="369"/>
      <c r="R1122" s="369"/>
      <c r="S1122" s="369"/>
      <c r="T1122" s="369"/>
      <c r="U1122" s="369"/>
      <c r="V1122" s="369"/>
      <c r="W1122" s="369"/>
      <c r="X1122" s="369"/>
      <c r="Y1122" s="369"/>
      <c r="Z1122" s="369"/>
      <c r="AA1122" s="369"/>
      <c r="AB1122" s="369"/>
      <c r="AC1122" s="369"/>
      <c r="AD1122" s="369"/>
      <c r="AF1122" s="505"/>
    </row>
    <row r="1123" spans="1:32" s="58" customFormat="1">
      <c r="A1123" s="51"/>
      <c r="B1123" s="51"/>
      <c r="C1123" s="51"/>
      <c r="D1123" s="51"/>
      <c r="E1123" s="354"/>
      <c r="F1123" s="65"/>
      <c r="G1123" s="65"/>
      <c r="H1123" s="368"/>
      <c r="I1123" s="368"/>
      <c r="J1123" s="368"/>
      <c r="K1123" s="368"/>
      <c r="L1123" s="369"/>
      <c r="M1123" s="369"/>
      <c r="N1123" s="369"/>
      <c r="O1123" s="369"/>
      <c r="P1123" s="369"/>
      <c r="Q1123" s="369"/>
      <c r="R1123" s="369"/>
      <c r="S1123" s="369"/>
      <c r="T1123" s="369"/>
      <c r="U1123" s="369"/>
      <c r="V1123" s="369"/>
      <c r="W1123" s="369"/>
      <c r="X1123" s="369"/>
      <c r="Y1123" s="369"/>
      <c r="Z1123" s="369"/>
      <c r="AA1123" s="369"/>
      <c r="AB1123" s="369"/>
      <c r="AC1123" s="369"/>
      <c r="AD1123" s="369"/>
      <c r="AF1123" s="505"/>
    </row>
    <row r="1124" spans="1:32" s="58" customFormat="1">
      <c r="A1124" s="51"/>
      <c r="B1124" s="51"/>
      <c r="C1124" s="51"/>
      <c r="D1124" s="51"/>
      <c r="E1124" s="354"/>
      <c r="F1124" s="65"/>
      <c r="G1124" s="65"/>
      <c r="H1124" s="368"/>
      <c r="I1124" s="368"/>
      <c r="J1124" s="368"/>
      <c r="K1124" s="368"/>
      <c r="L1124" s="369"/>
      <c r="M1124" s="369"/>
      <c r="N1124" s="369"/>
      <c r="O1124" s="369"/>
      <c r="P1124" s="369"/>
      <c r="Q1124" s="369"/>
      <c r="R1124" s="369"/>
      <c r="S1124" s="369"/>
      <c r="T1124" s="369"/>
      <c r="U1124" s="369"/>
      <c r="V1124" s="369"/>
      <c r="W1124" s="369"/>
      <c r="X1124" s="369"/>
      <c r="Y1124" s="369"/>
      <c r="Z1124" s="369"/>
      <c r="AA1124" s="369"/>
      <c r="AB1124" s="369"/>
      <c r="AC1124" s="369"/>
      <c r="AD1124" s="369"/>
      <c r="AF1124" s="505"/>
    </row>
    <row r="1125" spans="1:32" s="58" customFormat="1">
      <c r="A1125" s="51"/>
      <c r="B1125" s="51"/>
      <c r="C1125" s="51"/>
      <c r="D1125" s="51"/>
      <c r="E1125" s="354"/>
      <c r="F1125" s="65"/>
      <c r="G1125" s="65"/>
      <c r="H1125" s="368"/>
      <c r="I1125" s="368"/>
      <c r="J1125" s="368"/>
      <c r="K1125" s="368"/>
      <c r="L1125" s="369"/>
      <c r="M1125" s="369"/>
      <c r="N1125" s="369"/>
      <c r="O1125" s="369"/>
      <c r="P1125" s="369"/>
      <c r="Q1125" s="369"/>
      <c r="R1125" s="369"/>
      <c r="S1125" s="369"/>
      <c r="T1125" s="369"/>
      <c r="U1125" s="369"/>
      <c r="V1125" s="369"/>
      <c r="W1125" s="369"/>
      <c r="X1125" s="369"/>
      <c r="Y1125" s="369"/>
      <c r="Z1125" s="369"/>
      <c r="AA1125" s="369"/>
      <c r="AB1125" s="369"/>
      <c r="AC1125" s="369"/>
      <c r="AD1125" s="369"/>
      <c r="AF1125" s="505"/>
    </row>
    <row r="1126" spans="1:32" s="58" customFormat="1">
      <c r="A1126" s="51"/>
      <c r="B1126" s="51"/>
      <c r="C1126" s="51"/>
      <c r="D1126" s="51"/>
      <c r="E1126" s="354"/>
      <c r="F1126" s="65"/>
      <c r="G1126" s="65"/>
      <c r="H1126" s="368"/>
      <c r="I1126" s="368"/>
      <c r="J1126" s="368"/>
      <c r="K1126" s="368"/>
      <c r="L1126" s="369"/>
      <c r="M1126" s="369"/>
      <c r="N1126" s="369"/>
      <c r="O1126" s="369"/>
      <c r="P1126" s="369"/>
      <c r="Q1126" s="369"/>
      <c r="R1126" s="369"/>
      <c r="S1126" s="369"/>
      <c r="T1126" s="369"/>
      <c r="U1126" s="369"/>
      <c r="V1126" s="369"/>
      <c r="W1126" s="369"/>
      <c r="X1126" s="369"/>
      <c r="Y1126" s="369"/>
      <c r="Z1126" s="369"/>
      <c r="AA1126" s="369"/>
      <c r="AB1126" s="369"/>
      <c r="AC1126" s="369"/>
      <c r="AD1126" s="369"/>
      <c r="AF1126" s="505"/>
    </row>
    <row r="1127" spans="1:32" s="58" customFormat="1">
      <c r="A1127" s="51"/>
      <c r="B1127" s="51"/>
      <c r="C1127" s="51"/>
      <c r="D1127" s="51"/>
      <c r="E1127" s="354"/>
      <c r="F1127" s="65"/>
      <c r="G1127" s="65"/>
      <c r="H1127" s="368"/>
      <c r="I1127" s="368"/>
      <c r="J1127" s="368"/>
      <c r="K1127" s="368"/>
      <c r="L1127" s="369"/>
      <c r="M1127" s="369"/>
      <c r="N1127" s="369"/>
      <c r="O1127" s="369"/>
      <c r="P1127" s="369"/>
      <c r="Q1127" s="369"/>
      <c r="R1127" s="369"/>
      <c r="S1127" s="369"/>
      <c r="T1127" s="369"/>
      <c r="U1127" s="369"/>
      <c r="V1127" s="369"/>
      <c r="W1127" s="369"/>
      <c r="X1127" s="369"/>
      <c r="Y1127" s="369"/>
      <c r="Z1127" s="369"/>
      <c r="AA1127" s="369"/>
      <c r="AB1127" s="369"/>
      <c r="AC1127" s="369"/>
      <c r="AD1127" s="369"/>
      <c r="AF1127" s="505"/>
    </row>
    <row r="1128" spans="1:32" s="58" customFormat="1">
      <c r="A1128" s="51"/>
      <c r="B1128" s="51"/>
      <c r="C1128" s="51"/>
      <c r="D1128" s="51"/>
      <c r="E1128" s="354"/>
      <c r="F1128" s="65"/>
      <c r="G1128" s="65"/>
      <c r="H1128" s="368"/>
      <c r="I1128" s="368"/>
      <c r="J1128" s="368"/>
      <c r="K1128" s="368"/>
      <c r="L1128" s="369"/>
      <c r="M1128" s="369"/>
      <c r="N1128" s="369"/>
      <c r="O1128" s="369"/>
      <c r="P1128" s="369"/>
      <c r="Q1128" s="369"/>
      <c r="R1128" s="369"/>
      <c r="S1128" s="369"/>
      <c r="T1128" s="369"/>
      <c r="U1128" s="369"/>
      <c r="V1128" s="369"/>
      <c r="W1128" s="369"/>
      <c r="X1128" s="369"/>
      <c r="Y1128" s="369"/>
      <c r="Z1128" s="369"/>
      <c r="AA1128" s="369"/>
      <c r="AB1128" s="369"/>
      <c r="AC1128" s="369"/>
      <c r="AD1128" s="369"/>
      <c r="AF1128" s="505"/>
    </row>
    <row r="1129" spans="1:32" s="58" customFormat="1">
      <c r="A1129" s="51"/>
      <c r="B1129" s="51"/>
      <c r="C1129" s="51"/>
      <c r="D1129" s="51"/>
      <c r="E1129" s="354"/>
      <c r="F1129" s="65"/>
      <c r="G1129" s="65"/>
      <c r="H1129" s="368"/>
      <c r="I1129" s="368"/>
      <c r="J1129" s="368"/>
      <c r="K1129" s="368"/>
      <c r="L1129" s="369"/>
      <c r="M1129" s="369"/>
      <c r="N1129" s="369"/>
      <c r="O1129" s="369"/>
      <c r="P1129" s="369"/>
      <c r="Q1129" s="369"/>
      <c r="R1129" s="369"/>
      <c r="S1129" s="369"/>
      <c r="T1129" s="369"/>
      <c r="U1129" s="369"/>
      <c r="V1129" s="369"/>
      <c r="W1129" s="369"/>
      <c r="X1129" s="369"/>
      <c r="Y1129" s="369"/>
      <c r="Z1129" s="369"/>
      <c r="AA1129" s="369"/>
      <c r="AB1129" s="369"/>
      <c r="AC1129" s="369"/>
      <c r="AD1129" s="369"/>
      <c r="AF1129" s="505"/>
    </row>
    <row r="1130" spans="1:32" s="58" customFormat="1">
      <c r="A1130" s="51"/>
      <c r="B1130" s="51"/>
      <c r="C1130" s="51"/>
      <c r="D1130" s="51"/>
      <c r="E1130" s="354"/>
      <c r="F1130" s="65"/>
      <c r="G1130" s="65"/>
      <c r="H1130" s="368"/>
      <c r="I1130" s="368"/>
      <c r="J1130" s="368"/>
      <c r="K1130" s="368"/>
      <c r="L1130" s="369"/>
      <c r="M1130" s="369"/>
      <c r="N1130" s="369"/>
      <c r="O1130" s="369"/>
      <c r="P1130" s="369"/>
      <c r="Q1130" s="369"/>
      <c r="R1130" s="369"/>
      <c r="S1130" s="369"/>
      <c r="T1130" s="369"/>
      <c r="U1130" s="369"/>
      <c r="V1130" s="369"/>
      <c r="W1130" s="369"/>
      <c r="X1130" s="369"/>
      <c r="Y1130" s="369"/>
      <c r="Z1130" s="369"/>
      <c r="AA1130" s="369"/>
      <c r="AB1130" s="369"/>
      <c r="AC1130" s="369"/>
      <c r="AD1130" s="369"/>
      <c r="AF1130" s="505"/>
    </row>
    <row r="1131" spans="1:32" s="58" customFormat="1">
      <c r="A1131" s="51"/>
      <c r="B1131" s="51"/>
      <c r="C1131" s="51"/>
      <c r="D1131" s="51"/>
      <c r="E1131" s="354"/>
      <c r="F1131" s="65"/>
      <c r="G1131" s="65"/>
      <c r="H1131" s="368"/>
      <c r="I1131" s="368"/>
      <c r="J1131" s="368"/>
      <c r="K1131" s="368"/>
      <c r="L1131" s="369"/>
      <c r="M1131" s="369"/>
      <c r="N1131" s="369"/>
      <c r="O1131" s="369"/>
      <c r="P1131" s="369"/>
      <c r="Q1131" s="369"/>
      <c r="R1131" s="369"/>
      <c r="S1131" s="369"/>
      <c r="T1131" s="369"/>
      <c r="U1131" s="369"/>
      <c r="V1131" s="369"/>
      <c r="W1131" s="369"/>
      <c r="X1131" s="369"/>
      <c r="Y1131" s="369"/>
      <c r="Z1131" s="369"/>
      <c r="AA1131" s="369"/>
      <c r="AB1131" s="369"/>
      <c r="AC1131" s="369"/>
      <c r="AD1131" s="369"/>
      <c r="AF1131" s="505"/>
    </row>
    <row r="1132" spans="1:32" s="58" customFormat="1">
      <c r="A1132" s="51"/>
      <c r="B1132" s="51"/>
      <c r="C1132" s="51"/>
      <c r="D1132" s="51"/>
      <c r="E1132" s="354"/>
      <c r="F1132" s="65"/>
      <c r="G1132" s="65"/>
      <c r="H1132" s="368"/>
      <c r="I1132" s="368"/>
      <c r="J1132" s="368"/>
      <c r="K1132" s="368"/>
      <c r="L1132" s="369"/>
      <c r="M1132" s="369"/>
      <c r="N1132" s="369"/>
      <c r="O1132" s="369"/>
      <c r="P1132" s="369"/>
      <c r="Q1132" s="369"/>
      <c r="R1132" s="369"/>
      <c r="S1132" s="369"/>
      <c r="T1132" s="369"/>
      <c r="U1132" s="369"/>
      <c r="V1132" s="369"/>
      <c r="W1132" s="369"/>
      <c r="X1132" s="369"/>
      <c r="Y1132" s="369"/>
      <c r="Z1132" s="369"/>
      <c r="AA1132" s="369"/>
      <c r="AB1132" s="369"/>
      <c r="AC1132" s="369"/>
      <c r="AD1132" s="369"/>
      <c r="AF1132" s="505"/>
    </row>
    <row r="1133" spans="1:32" s="58" customFormat="1">
      <c r="A1133" s="51"/>
      <c r="B1133" s="51"/>
      <c r="C1133" s="51"/>
      <c r="D1133" s="51"/>
      <c r="E1133" s="354"/>
      <c r="F1133" s="65"/>
      <c r="G1133" s="65"/>
      <c r="H1133" s="368"/>
      <c r="I1133" s="368"/>
      <c r="J1133" s="368"/>
      <c r="K1133" s="368"/>
      <c r="L1133" s="369"/>
      <c r="M1133" s="369"/>
      <c r="N1133" s="369"/>
      <c r="O1133" s="369"/>
      <c r="P1133" s="369"/>
      <c r="Q1133" s="369"/>
      <c r="R1133" s="369"/>
      <c r="S1133" s="369"/>
      <c r="T1133" s="369"/>
      <c r="U1133" s="369"/>
      <c r="V1133" s="369"/>
      <c r="W1133" s="369"/>
      <c r="X1133" s="369"/>
      <c r="Y1133" s="369"/>
      <c r="Z1133" s="369"/>
      <c r="AA1133" s="369"/>
      <c r="AB1133" s="369"/>
      <c r="AC1133" s="369"/>
      <c r="AD1133" s="369"/>
      <c r="AF1133" s="505"/>
    </row>
    <row r="1134" spans="1:32" s="58" customFormat="1">
      <c r="A1134" s="51"/>
      <c r="B1134" s="51"/>
      <c r="C1134" s="51"/>
      <c r="D1134" s="51"/>
      <c r="E1134" s="354"/>
      <c r="F1134" s="65"/>
      <c r="G1134" s="65"/>
      <c r="H1134" s="368"/>
      <c r="I1134" s="368"/>
      <c r="J1134" s="368"/>
      <c r="K1134" s="368"/>
      <c r="L1134" s="369"/>
      <c r="M1134" s="369"/>
      <c r="N1134" s="369"/>
      <c r="O1134" s="369"/>
      <c r="P1134" s="369"/>
      <c r="Q1134" s="369"/>
      <c r="R1134" s="369"/>
      <c r="S1134" s="369"/>
      <c r="T1134" s="369"/>
      <c r="U1134" s="369"/>
      <c r="V1134" s="369"/>
      <c r="W1134" s="369"/>
      <c r="X1134" s="369"/>
      <c r="Y1134" s="369"/>
      <c r="Z1134" s="369"/>
      <c r="AA1134" s="369"/>
      <c r="AB1134" s="369"/>
      <c r="AC1134" s="369"/>
      <c r="AD1134" s="369"/>
      <c r="AF1134" s="505"/>
    </row>
    <row r="1135" spans="1:32" s="58" customFormat="1">
      <c r="A1135" s="51"/>
      <c r="B1135" s="51"/>
      <c r="C1135" s="51"/>
      <c r="D1135" s="51"/>
      <c r="E1135" s="354"/>
      <c r="F1135" s="65"/>
      <c r="G1135" s="65"/>
      <c r="H1135" s="368"/>
      <c r="I1135" s="368"/>
      <c r="J1135" s="368"/>
      <c r="K1135" s="368"/>
      <c r="L1135" s="369"/>
      <c r="M1135" s="369"/>
      <c r="N1135" s="369"/>
      <c r="O1135" s="369"/>
      <c r="P1135" s="369"/>
      <c r="Q1135" s="369"/>
      <c r="R1135" s="369"/>
      <c r="S1135" s="369"/>
      <c r="T1135" s="369"/>
      <c r="U1135" s="369"/>
      <c r="V1135" s="369"/>
      <c r="W1135" s="369"/>
      <c r="X1135" s="369"/>
      <c r="Y1135" s="369"/>
      <c r="Z1135" s="369"/>
      <c r="AA1135" s="369"/>
      <c r="AB1135" s="369"/>
      <c r="AC1135" s="369"/>
      <c r="AD1135" s="369"/>
      <c r="AF1135" s="505"/>
    </row>
    <row r="1136" spans="1:32" s="58" customFormat="1">
      <c r="A1136" s="51"/>
      <c r="B1136" s="51"/>
      <c r="C1136" s="51"/>
      <c r="D1136" s="51"/>
      <c r="E1136" s="354"/>
      <c r="F1136" s="65"/>
      <c r="G1136" s="65"/>
      <c r="H1136" s="368"/>
      <c r="I1136" s="368"/>
      <c r="J1136" s="368"/>
      <c r="K1136" s="368"/>
      <c r="L1136" s="369"/>
      <c r="M1136" s="369"/>
      <c r="N1136" s="369"/>
      <c r="O1136" s="369"/>
      <c r="P1136" s="369"/>
      <c r="Q1136" s="369"/>
      <c r="R1136" s="369"/>
      <c r="S1136" s="369"/>
      <c r="T1136" s="369"/>
      <c r="U1136" s="369"/>
      <c r="V1136" s="369"/>
      <c r="W1136" s="369"/>
      <c r="X1136" s="369"/>
      <c r="Y1136" s="369"/>
      <c r="Z1136" s="369"/>
      <c r="AA1136" s="369"/>
      <c r="AB1136" s="369"/>
      <c r="AC1136" s="369"/>
      <c r="AD1136" s="369"/>
      <c r="AF1136" s="505"/>
    </row>
    <row r="1137" spans="1:32" s="58" customFormat="1">
      <c r="A1137" s="51"/>
      <c r="B1137" s="51"/>
      <c r="C1137" s="51"/>
      <c r="D1137" s="51"/>
      <c r="E1137" s="354"/>
      <c r="F1137" s="65"/>
      <c r="G1137" s="65"/>
      <c r="H1137" s="368"/>
      <c r="I1137" s="368"/>
      <c r="J1137" s="368"/>
      <c r="K1137" s="368"/>
      <c r="L1137" s="369"/>
      <c r="M1137" s="369"/>
      <c r="N1137" s="369"/>
      <c r="O1137" s="369"/>
      <c r="P1137" s="369"/>
      <c r="Q1137" s="369"/>
      <c r="R1137" s="369"/>
      <c r="S1137" s="369"/>
      <c r="T1137" s="369"/>
      <c r="U1137" s="369"/>
      <c r="V1137" s="369"/>
      <c r="W1137" s="369"/>
      <c r="X1137" s="369"/>
      <c r="Y1137" s="369"/>
      <c r="Z1137" s="369"/>
      <c r="AA1137" s="369"/>
      <c r="AB1137" s="369"/>
      <c r="AC1137" s="369"/>
      <c r="AD1137" s="369"/>
      <c r="AF1137" s="505"/>
    </row>
    <row r="1138" spans="1:32" s="58" customFormat="1">
      <c r="A1138" s="51"/>
      <c r="B1138" s="51"/>
      <c r="C1138" s="51"/>
      <c r="D1138" s="51"/>
      <c r="E1138" s="354"/>
      <c r="F1138" s="65"/>
      <c r="G1138" s="65"/>
      <c r="H1138" s="368"/>
      <c r="I1138" s="368"/>
      <c r="J1138" s="368"/>
      <c r="K1138" s="368"/>
      <c r="L1138" s="369"/>
      <c r="M1138" s="369"/>
      <c r="N1138" s="369"/>
      <c r="O1138" s="369"/>
      <c r="P1138" s="369"/>
      <c r="Q1138" s="369"/>
      <c r="R1138" s="369"/>
      <c r="S1138" s="369"/>
      <c r="T1138" s="369"/>
      <c r="U1138" s="369"/>
      <c r="V1138" s="369"/>
      <c r="W1138" s="369"/>
      <c r="X1138" s="369"/>
      <c r="Y1138" s="369"/>
      <c r="Z1138" s="369"/>
      <c r="AA1138" s="369"/>
      <c r="AB1138" s="369"/>
      <c r="AC1138" s="369"/>
      <c r="AD1138" s="369"/>
      <c r="AF1138" s="505"/>
    </row>
    <row r="1139" spans="1:32" s="58" customFormat="1">
      <c r="A1139" s="51"/>
      <c r="B1139" s="51"/>
      <c r="C1139" s="51"/>
      <c r="D1139" s="51"/>
      <c r="E1139" s="354"/>
      <c r="F1139" s="65"/>
      <c r="G1139" s="65"/>
      <c r="H1139" s="368"/>
      <c r="I1139" s="368"/>
      <c r="J1139" s="368"/>
      <c r="K1139" s="368"/>
      <c r="L1139" s="369"/>
      <c r="M1139" s="369"/>
      <c r="N1139" s="369"/>
      <c r="O1139" s="369"/>
      <c r="P1139" s="369"/>
      <c r="Q1139" s="369"/>
      <c r="R1139" s="369"/>
      <c r="S1139" s="369"/>
      <c r="T1139" s="369"/>
      <c r="U1139" s="369"/>
      <c r="V1139" s="369"/>
      <c r="W1139" s="369"/>
      <c r="X1139" s="369"/>
      <c r="Y1139" s="369"/>
      <c r="Z1139" s="369"/>
      <c r="AA1139" s="369"/>
      <c r="AB1139" s="369"/>
      <c r="AC1139" s="369"/>
      <c r="AD1139" s="369"/>
      <c r="AF1139" s="505"/>
    </row>
    <row r="1140" spans="1:32" s="58" customFormat="1">
      <c r="A1140" s="51"/>
      <c r="B1140" s="51"/>
      <c r="C1140" s="51"/>
      <c r="D1140" s="51"/>
      <c r="E1140" s="354"/>
      <c r="F1140" s="65"/>
      <c r="G1140" s="65"/>
      <c r="H1140" s="368"/>
      <c r="I1140" s="368"/>
      <c r="J1140" s="368"/>
      <c r="K1140" s="368"/>
      <c r="L1140" s="369"/>
      <c r="M1140" s="369"/>
      <c r="N1140" s="369"/>
      <c r="O1140" s="369"/>
      <c r="P1140" s="369"/>
      <c r="Q1140" s="369"/>
      <c r="R1140" s="369"/>
      <c r="S1140" s="369"/>
      <c r="T1140" s="369"/>
      <c r="U1140" s="369"/>
      <c r="V1140" s="369"/>
      <c r="W1140" s="369"/>
      <c r="X1140" s="369"/>
      <c r="Y1140" s="369"/>
      <c r="Z1140" s="369"/>
      <c r="AA1140" s="369"/>
      <c r="AB1140" s="369"/>
      <c r="AC1140" s="369"/>
      <c r="AD1140" s="369"/>
      <c r="AF1140" s="505"/>
    </row>
    <row r="1141" spans="1:32" s="58" customFormat="1">
      <c r="A1141" s="51"/>
      <c r="B1141" s="51"/>
      <c r="C1141" s="51"/>
      <c r="D1141" s="51"/>
      <c r="E1141" s="354"/>
      <c r="F1141" s="65"/>
      <c r="G1141" s="65"/>
      <c r="H1141" s="368"/>
      <c r="I1141" s="368"/>
      <c r="J1141" s="368"/>
      <c r="K1141" s="368"/>
      <c r="L1141" s="369"/>
      <c r="M1141" s="369"/>
      <c r="N1141" s="369"/>
      <c r="O1141" s="369"/>
      <c r="P1141" s="369"/>
      <c r="Q1141" s="369"/>
      <c r="R1141" s="369"/>
      <c r="S1141" s="369"/>
      <c r="T1141" s="369"/>
      <c r="U1141" s="369"/>
      <c r="V1141" s="369"/>
      <c r="W1141" s="369"/>
      <c r="X1141" s="369"/>
      <c r="Y1141" s="369"/>
      <c r="Z1141" s="369"/>
      <c r="AA1141" s="369"/>
      <c r="AB1141" s="369"/>
      <c r="AC1141" s="369"/>
      <c r="AD1141" s="369"/>
      <c r="AF1141" s="505"/>
    </row>
    <row r="1142" spans="1:32" s="58" customFormat="1">
      <c r="A1142" s="51"/>
      <c r="B1142" s="51"/>
      <c r="C1142" s="51"/>
      <c r="D1142" s="51"/>
      <c r="E1142" s="354"/>
      <c r="F1142" s="65"/>
      <c r="G1142" s="65"/>
      <c r="H1142" s="368"/>
      <c r="I1142" s="368"/>
      <c r="J1142" s="368"/>
      <c r="K1142" s="368"/>
      <c r="L1142" s="369"/>
      <c r="M1142" s="369"/>
      <c r="N1142" s="369"/>
      <c r="O1142" s="369"/>
      <c r="P1142" s="369"/>
      <c r="Q1142" s="369"/>
      <c r="R1142" s="369"/>
      <c r="S1142" s="369"/>
      <c r="T1142" s="369"/>
      <c r="U1142" s="369"/>
      <c r="V1142" s="369"/>
      <c r="W1142" s="369"/>
      <c r="X1142" s="369"/>
      <c r="Y1142" s="369"/>
      <c r="Z1142" s="369"/>
      <c r="AA1142" s="369"/>
      <c r="AB1142" s="369"/>
      <c r="AC1142" s="369"/>
      <c r="AD1142" s="369"/>
      <c r="AF1142" s="505"/>
    </row>
    <row r="1143" spans="1:32" s="58" customFormat="1">
      <c r="A1143" s="51"/>
      <c r="B1143" s="51"/>
      <c r="C1143" s="51"/>
      <c r="D1143" s="51"/>
      <c r="E1143" s="354"/>
      <c r="F1143" s="65"/>
      <c r="G1143" s="65"/>
      <c r="H1143" s="368"/>
      <c r="I1143" s="368"/>
      <c r="J1143" s="368"/>
      <c r="K1143" s="368"/>
      <c r="L1143" s="369"/>
      <c r="M1143" s="369"/>
      <c r="N1143" s="369"/>
      <c r="O1143" s="369"/>
      <c r="P1143" s="369"/>
      <c r="Q1143" s="369"/>
      <c r="R1143" s="369"/>
      <c r="S1143" s="369"/>
      <c r="T1143" s="369"/>
      <c r="U1143" s="369"/>
      <c r="V1143" s="369"/>
      <c r="W1143" s="369"/>
      <c r="X1143" s="369"/>
      <c r="Y1143" s="369"/>
      <c r="Z1143" s="369"/>
      <c r="AA1143" s="369"/>
      <c r="AB1143" s="369"/>
      <c r="AC1143" s="369"/>
      <c r="AD1143" s="369"/>
      <c r="AF1143" s="505"/>
    </row>
    <row r="1144" spans="1:32" s="58" customFormat="1">
      <c r="A1144" s="51"/>
      <c r="B1144" s="51"/>
      <c r="C1144" s="51"/>
      <c r="D1144" s="51"/>
      <c r="E1144" s="354"/>
      <c r="F1144" s="65"/>
      <c r="G1144" s="65"/>
      <c r="H1144" s="368"/>
      <c r="I1144" s="368"/>
      <c r="J1144" s="368"/>
      <c r="K1144" s="368"/>
      <c r="L1144" s="369"/>
      <c r="M1144" s="369"/>
      <c r="N1144" s="369"/>
      <c r="O1144" s="369"/>
      <c r="P1144" s="369"/>
      <c r="Q1144" s="369"/>
      <c r="R1144" s="369"/>
      <c r="S1144" s="369"/>
      <c r="T1144" s="369"/>
      <c r="U1144" s="369"/>
      <c r="V1144" s="369"/>
      <c r="W1144" s="369"/>
      <c r="X1144" s="369"/>
      <c r="Y1144" s="369"/>
      <c r="Z1144" s="369"/>
      <c r="AA1144" s="369"/>
      <c r="AB1144" s="369"/>
      <c r="AC1144" s="369"/>
      <c r="AD1144" s="369"/>
      <c r="AF1144" s="505"/>
    </row>
    <row r="1145" spans="1:32" s="58" customFormat="1">
      <c r="A1145" s="51"/>
      <c r="B1145" s="51"/>
      <c r="C1145" s="51"/>
      <c r="D1145" s="51"/>
      <c r="E1145" s="354"/>
      <c r="F1145" s="65"/>
      <c r="G1145" s="65"/>
      <c r="H1145" s="368"/>
      <c r="I1145" s="368"/>
      <c r="J1145" s="368"/>
      <c r="K1145" s="368"/>
      <c r="L1145" s="369"/>
      <c r="M1145" s="369"/>
      <c r="N1145" s="369"/>
      <c r="O1145" s="369"/>
      <c r="P1145" s="369"/>
      <c r="Q1145" s="369"/>
      <c r="R1145" s="369"/>
      <c r="S1145" s="369"/>
      <c r="T1145" s="369"/>
      <c r="U1145" s="369"/>
      <c r="V1145" s="369"/>
      <c r="W1145" s="369"/>
      <c r="X1145" s="369"/>
      <c r="Y1145" s="369"/>
      <c r="Z1145" s="369"/>
      <c r="AA1145" s="369"/>
      <c r="AB1145" s="369"/>
      <c r="AC1145" s="369"/>
      <c r="AD1145" s="369"/>
      <c r="AF1145" s="505"/>
    </row>
    <row r="1146" spans="1:32" s="58" customFormat="1">
      <c r="A1146" s="51"/>
      <c r="B1146" s="51"/>
      <c r="C1146" s="51"/>
      <c r="D1146" s="51"/>
      <c r="E1146" s="354"/>
      <c r="F1146" s="65"/>
      <c r="G1146" s="65"/>
      <c r="H1146" s="368"/>
      <c r="I1146" s="368"/>
      <c r="J1146" s="368"/>
      <c r="K1146" s="368"/>
      <c r="L1146" s="369"/>
      <c r="M1146" s="369"/>
      <c r="N1146" s="369"/>
      <c r="O1146" s="369"/>
      <c r="P1146" s="369"/>
      <c r="Q1146" s="369"/>
      <c r="R1146" s="369"/>
      <c r="S1146" s="369"/>
      <c r="T1146" s="369"/>
      <c r="U1146" s="369"/>
      <c r="V1146" s="369"/>
      <c r="W1146" s="369"/>
      <c r="X1146" s="369"/>
      <c r="Y1146" s="369"/>
      <c r="Z1146" s="369"/>
      <c r="AA1146" s="369"/>
      <c r="AB1146" s="369"/>
      <c r="AC1146" s="369"/>
      <c r="AD1146" s="369"/>
      <c r="AF1146" s="505"/>
    </row>
    <row r="1147" spans="1:32" s="58" customFormat="1">
      <c r="A1147" s="51"/>
      <c r="B1147" s="51"/>
      <c r="C1147" s="51"/>
      <c r="D1147" s="51"/>
      <c r="E1147" s="354"/>
      <c r="F1147" s="65"/>
      <c r="G1147" s="65"/>
      <c r="H1147" s="368"/>
      <c r="I1147" s="368"/>
      <c r="J1147" s="368"/>
      <c r="K1147" s="368"/>
      <c r="L1147" s="369"/>
      <c r="M1147" s="369"/>
      <c r="N1147" s="369"/>
      <c r="O1147" s="369"/>
      <c r="P1147" s="369"/>
      <c r="Q1147" s="369"/>
      <c r="R1147" s="369"/>
      <c r="S1147" s="369"/>
      <c r="T1147" s="369"/>
      <c r="U1147" s="369"/>
      <c r="V1147" s="369"/>
      <c r="W1147" s="369"/>
      <c r="X1147" s="369"/>
      <c r="Y1147" s="369"/>
      <c r="Z1147" s="369"/>
      <c r="AA1147" s="369"/>
      <c r="AB1147" s="369"/>
      <c r="AC1147" s="369"/>
      <c r="AD1147" s="369"/>
      <c r="AF1147" s="505"/>
    </row>
    <row r="1148" spans="1:32" s="58" customFormat="1">
      <c r="A1148" s="51"/>
      <c r="B1148" s="51"/>
      <c r="C1148" s="51"/>
      <c r="D1148" s="51"/>
      <c r="E1148" s="354"/>
      <c r="F1148" s="65"/>
      <c r="G1148" s="65"/>
      <c r="H1148" s="368"/>
      <c r="I1148" s="368"/>
      <c r="J1148" s="368"/>
      <c r="K1148" s="368"/>
      <c r="L1148" s="369"/>
      <c r="M1148" s="369"/>
      <c r="N1148" s="369"/>
      <c r="O1148" s="369"/>
      <c r="P1148" s="369"/>
      <c r="Q1148" s="369"/>
      <c r="R1148" s="369"/>
      <c r="S1148" s="369"/>
      <c r="T1148" s="369"/>
      <c r="U1148" s="369"/>
      <c r="V1148" s="369"/>
      <c r="W1148" s="369"/>
      <c r="X1148" s="369"/>
      <c r="Y1148" s="369"/>
      <c r="Z1148" s="369"/>
      <c r="AA1148" s="369"/>
      <c r="AB1148" s="369"/>
      <c r="AC1148" s="369"/>
      <c r="AD1148" s="369"/>
      <c r="AF1148" s="505"/>
    </row>
    <row r="1149" spans="1:32" s="58" customFormat="1">
      <c r="A1149" s="51"/>
      <c r="B1149" s="51"/>
      <c r="C1149" s="51"/>
      <c r="D1149" s="51"/>
      <c r="E1149" s="354"/>
      <c r="F1149" s="65"/>
      <c r="G1149" s="65"/>
      <c r="H1149" s="368"/>
      <c r="I1149" s="368"/>
      <c r="J1149" s="368"/>
      <c r="K1149" s="368"/>
      <c r="L1149" s="369"/>
      <c r="M1149" s="369"/>
      <c r="N1149" s="369"/>
      <c r="O1149" s="369"/>
      <c r="P1149" s="369"/>
      <c r="Q1149" s="369"/>
      <c r="R1149" s="369"/>
      <c r="S1149" s="369"/>
      <c r="T1149" s="369"/>
      <c r="U1149" s="369"/>
      <c r="V1149" s="369"/>
      <c r="W1149" s="369"/>
      <c r="X1149" s="369"/>
      <c r="Y1149" s="369"/>
      <c r="Z1149" s="369"/>
      <c r="AA1149" s="369"/>
      <c r="AB1149" s="369"/>
      <c r="AC1149" s="369"/>
      <c r="AD1149" s="369"/>
      <c r="AF1149" s="505"/>
    </row>
    <row r="1150" spans="1:32" s="58" customFormat="1">
      <c r="A1150" s="51"/>
      <c r="B1150" s="51"/>
      <c r="C1150" s="51"/>
      <c r="D1150" s="51"/>
      <c r="E1150" s="354"/>
      <c r="F1150" s="65"/>
      <c r="G1150" s="65"/>
      <c r="H1150" s="368"/>
      <c r="I1150" s="368"/>
      <c r="J1150" s="368"/>
      <c r="K1150" s="368"/>
      <c r="L1150" s="369"/>
      <c r="M1150" s="369"/>
      <c r="N1150" s="369"/>
      <c r="O1150" s="369"/>
      <c r="P1150" s="369"/>
      <c r="Q1150" s="369"/>
      <c r="R1150" s="369"/>
      <c r="S1150" s="369"/>
      <c r="T1150" s="369"/>
      <c r="U1150" s="369"/>
      <c r="V1150" s="369"/>
      <c r="W1150" s="369"/>
      <c r="X1150" s="369"/>
      <c r="Y1150" s="369"/>
      <c r="Z1150" s="369"/>
      <c r="AA1150" s="369"/>
      <c r="AB1150" s="369"/>
      <c r="AC1150" s="369"/>
      <c r="AD1150" s="369"/>
      <c r="AF1150" s="505"/>
    </row>
    <row r="1151" spans="1:32" s="58" customFormat="1">
      <c r="A1151" s="51"/>
      <c r="B1151" s="51"/>
      <c r="C1151" s="51"/>
      <c r="D1151" s="51"/>
      <c r="E1151" s="354"/>
      <c r="F1151" s="65"/>
      <c r="G1151" s="65"/>
      <c r="H1151" s="368"/>
      <c r="I1151" s="368"/>
      <c r="J1151" s="368"/>
      <c r="K1151" s="368"/>
      <c r="L1151" s="369"/>
      <c r="M1151" s="369"/>
      <c r="N1151" s="369"/>
      <c r="O1151" s="369"/>
      <c r="P1151" s="369"/>
      <c r="Q1151" s="369"/>
      <c r="R1151" s="369"/>
      <c r="S1151" s="369"/>
      <c r="T1151" s="369"/>
      <c r="U1151" s="369"/>
      <c r="V1151" s="369"/>
      <c r="W1151" s="369"/>
      <c r="X1151" s="369"/>
      <c r="Y1151" s="369"/>
      <c r="Z1151" s="369"/>
      <c r="AA1151" s="369"/>
      <c r="AB1151" s="369"/>
      <c r="AC1151" s="369"/>
      <c r="AD1151" s="369"/>
      <c r="AF1151" s="505"/>
    </row>
    <row r="1152" spans="1:32" s="58" customFormat="1">
      <c r="A1152" s="51"/>
      <c r="B1152" s="51"/>
      <c r="C1152" s="51"/>
      <c r="D1152" s="51"/>
      <c r="E1152" s="354"/>
      <c r="F1152" s="65"/>
      <c r="G1152" s="65"/>
      <c r="H1152" s="368"/>
      <c r="I1152" s="368"/>
      <c r="J1152" s="368"/>
      <c r="K1152" s="368"/>
      <c r="L1152" s="369"/>
      <c r="M1152" s="369"/>
      <c r="N1152" s="369"/>
      <c r="O1152" s="369"/>
      <c r="P1152" s="369"/>
      <c r="Q1152" s="369"/>
      <c r="R1152" s="369"/>
      <c r="S1152" s="369"/>
      <c r="T1152" s="369"/>
      <c r="U1152" s="369"/>
      <c r="V1152" s="369"/>
      <c r="W1152" s="369"/>
      <c r="X1152" s="369"/>
      <c r="Y1152" s="369"/>
      <c r="Z1152" s="369"/>
      <c r="AA1152" s="369"/>
      <c r="AB1152" s="369"/>
      <c r="AC1152" s="369"/>
      <c r="AD1152" s="369"/>
      <c r="AF1152" s="505"/>
    </row>
    <row r="1153" spans="1:32" s="58" customFormat="1">
      <c r="A1153" s="51"/>
      <c r="B1153" s="51"/>
      <c r="C1153" s="51"/>
      <c r="D1153" s="51"/>
      <c r="E1153" s="354"/>
      <c r="F1153" s="65"/>
      <c r="G1153" s="65"/>
      <c r="H1153" s="368"/>
      <c r="I1153" s="368"/>
      <c r="J1153" s="368"/>
      <c r="K1153" s="368"/>
      <c r="L1153" s="369"/>
      <c r="M1153" s="369"/>
      <c r="N1153" s="369"/>
      <c r="O1153" s="369"/>
      <c r="P1153" s="369"/>
      <c r="Q1153" s="369"/>
      <c r="R1153" s="369"/>
      <c r="S1153" s="369"/>
      <c r="T1153" s="369"/>
      <c r="U1153" s="369"/>
      <c r="V1153" s="369"/>
      <c r="W1153" s="369"/>
      <c r="X1153" s="369"/>
      <c r="Y1153" s="369"/>
      <c r="Z1153" s="369"/>
      <c r="AA1153" s="369"/>
      <c r="AB1153" s="369"/>
      <c r="AC1153" s="369"/>
      <c r="AD1153" s="369"/>
      <c r="AF1153" s="505"/>
    </row>
    <row r="1154" spans="1:32" s="58" customFormat="1">
      <c r="A1154" s="51"/>
      <c r="B1154" s="51"/>
      <c r="C1154" s="51"/>
      <c r="D1154" s="51"/>
      <c r="E1154" s="354"/>
      <c r="F1154" s="65"/>
      <c r="G1154" s="65"/>
      <c r="H1154" s="368"/>
      <c r="I1154" s="368"/>
      <c r="J1154" s="368"/>
      <c r="K1154" s="368"/>
      <c r="L1154" s="369"/>
      <c r="M1154" s="369"/>
      <c r="N1154" s="369"/>
      <c r="O1154" s="369"/>
      <c r="P1154" s="369"/>
      <c r="Q1154" s="369"/>
      <c r="R1154" s="369"/>
      <c r="S1154" s="369"/>
      <c r="T1154" s="369"/>
      <c r="U1154" s="369"/>
      <c r="V1154" s="369"/>
      <c r="W1154" s="369"/>
      <c r="X1154" s="369"/>
      <c r="Y1154" s="369"/>
      <c r="Z1154" s="369"/>
      <c r="AA1154" s="369"/>
      <c r="AB1154" s="369"/>
      <c r="AC1154" s="369"/>
      <c r="AD1154" s="369"/>
      <c r="AF1154" s="505"/>
    </row>
    <row r="1155" spans="1:32" s="58" customFormat="1">
      <c r="A1155" s="51"/>
      <c r="B1155" s="51"/>
      <c r="C1155" s="51"/>
      <c r="D1155" s="51"/>
      <c r="E1155" s="354"/>
      <c r="F1155" s="65"/>
      <c r="G1155" s="65"/>
      <c r="H1155" s="368"/>
      <c r="I1155" s="368"/>
      <c r="J1155" s="368"/>
      <c r="K1155" s="368"/>
      <c r="L1155" s="369"/>
      <c r="M1155" s="369"/>
      <c r="N1155" s="369"/>
      <c r="O1155" s="369"/>
      <c r="P1155" s="369"/>
      <c r="Q1155" s="369"/>
      <c r="R1155" s="369"/>
      <c r="S1155" s="369"/>
      <c r="T1155" s="369"/>
      <c r="U1155" s="369"/>
      <c r="V1155" s="369"/>
      <c r="W1155" s="369"/>
      <c r="X1155" s="369"/>
      <c r="Y1155" s="369"/>
      <c r="Z1155" s="369"/>
      <c r="AA1155" s="369"/>
      <c r="AB1155" s="369"/>
      <c r="AC1155" s="369"/>
      <c r="AD1155" s="369"/>
      <c r="AF1155" s="505"/>
    </row>
    <row r="1156" spans="1:32" s="58" customFormat="1">
      <c r="A1156" s="51"/>
      <c r="B1156" s="51"/>
      <c r="C1156" s="51"/>
      <c r="D1156" s="51"/>
      <c r="E1156" s="354"/>
      <c r="F1156" s="65"/>
      <c r="G1156" s="65"/>
      <c r="H1156" s="368"/>
      <c r="I1156" s="368"/>
      <c r="J1156" s="368"/>
      <c r="K1156" s="368"/>
      <c r="L1156" s="369"/>
      <c r="M1156" s="369"/>
      <c r="N1156" s="369"/>
      <c r="O1156" s="369"/>
      <c r="P1156" s="369"/>
      <c r="Q1156" s="369"/>
      <c r="R1156" s="369"/>
      <c r="S1156" s="369"/>
      <c r="T1156" s="369"/>
      <c r="U1156" s="369"/>
      <c r="V1156" s="369"/>
      <c r="W1156" s="369"/>
      <c r="X1156" s="369"/>
      <c r="Y1156" s="369"/>
      <c r="Z1156" s="369"/>
      <c r="AA1156" s="369"/>
      <c r="AB1156" s="369"/>
      <c r="AC1156" s="369"/>
      <c r="AD1156" s="369"/>
      <c r="AF1156" s="505"/>
    </row>
    <row r="1157" spans="1:32" s="58" customFormat="1">
      <c r="A1157" s="51"/>
      <c r="B1157" s="51"/>
      <c r="C1157" s="51"/>
      <c r="D1157" s="51"/>
      <c r="E1157" s="354"/>
      <c r="F1157" s="65"/>
      <c r="G1157" s="65"/>
      <c r="H1157" s="368"/>
      <c r="I1157" s="368"/>
      <c r="J1157" s="368"/>
      <c r="K1157" s="368"/>
      <c r="L1157" s="369"/>
      <c r="M1157" s="369"/>
      <c r="N1157" s="369"/>
      <c r="O1157" s="369"/>
      <c r="P1157" s="369"/>
      <c r="Q1157" s="369"/>
      <c r="R1157" s="369"/>
      <c r="S1157" s="369"/>
      <c r="T1157" s="369"/>
      <c r="U1157" s="369"/>
      <c r="V1157" s="369"/>
      <c r="W1157" s="369"/>
      <c r="X1157" s="369"/>
      <c r="Y1157" s="369"/>
      <c r="Z1157" s="369"/>
      <c r="AA1157" s="369"/>
      <c r="AB1157" s="369"/>
      <c r="AC1157" s="369"/>
      <c r="AD1157" s="369"/>
      <c r="AF1157" s="505"/>
    </row>
    <row r="1158" spans="1:32" s="58" customFormat="1">
      <c r="A1158" s="51"/>
      <c r="B1158" s="51"/>
      <c r="C1158" s="51"/>
      <c r="D1158" s="51"/>
      <c r="E1158" s="354"/>
      <c r="F1158" s="65"/>
      <c r="G1158" s="65"/>
      <c r="H1158" s="368"/>
      <c r="I1158" s="368"/>
      <c r="J1158" s="368"/>
      <c r="K1158" s="368"/>
      <c r="L1158" s="369"/>
      <c r="M1158" s="369"/>
      <c r="N1158" s="369"/>
      <c r="O1158" s="369"/>
      <c r="P1158" s="369"/>
      <c r="Q1158" s="369"/>
      <c r="R1158" s="369"/>
      <c r="S1158" s="369"/>
      <c r="T1158" s="369"/>
      <c r="U1158" s="369"/>
      <c r="V1158" s="369"/>
      <c r="W1158" s="369"/>
      <c r="X1158" s="369"/>
      <c r="Y1158" s="369"/>
      <c r="Z1158" s="369"/>
      <c r="AA1158" s="369"/>
      <c r="AB1158" s="369"/>
      <c r="AC1158" s="369"/>
      <c r="AD1158" s="369"/>
      <c r="AF1158" s="505"/>
    </row>
    <row r="1159" spans="1:32" s="58" customFormat="1">
      <c r="A1159" s="51"/>
      <c r="B1159" s="51"/>
      <c r="C1159" s="51"/>
      <c r="D1159" s="51"/>
      <c r="E1159" s="354"/>
      <c r="F1159" s="65"/>
      <c r="G1159" s="65"/>
      <c r="H1159" s="368"/>
      <c r="I1159" s="368"/>
      <c r="J1159" s="368"/>
      <c r="K1159" s="368"/>
      <c r="L1159" s="369"/>
      <c r="M1159" s="369"/>
      <c r="N1159" s="369"/>
      <c r="O1159" s="369"/>
      <c r="P1159" s="369"/>
      <c r="Q1159" s="369"/>
      <c r="R1159" s="369"/>
      <c r="S1159" s="369"/>
      <c r="T1159" s="369"/>
      <c r="U1159" s="369"/>
      <c r="V1159" s="369"/>
      <c r="W1159" s="369"/>
      <c r="X1159" s="369"/>
      <c r="Y1159" s="369"/>
      <c r="Z1159" s="369"/>
      <c r="AA1159" s="369"/>
      <c r="AB1159" s="369"/>
      <c r="AC1159" s="369"/>
      <c r="AD1159" s="369"/>
      <c r="AF1159" s="505"/>
    </row>
    <row r="1160" spans="1:32" s="58" customFormat="1">
      <c r="A1160" s="51"/>
      <c r="B1160" s="51"/>
      <c r="C1160" s="51"/>
      <c r="D1160" s="51"/>
      <c r="E1160" s="354"/>
      <c r="F1160" s="65"/>
      <c r="G1160" s="65"/>
      <c r="H1160" s="368"/>
      <c r="I1160" s="368"/>
      <c r="J1160" s="368"/>
      <c r="K1160" s="368"/>
      <c r="L1160" s="369"/>
      <c r="M1160" s="369"/>
      <c r="N1160" s="369"/>
      <c r="O1160" s="369"/>
      <c r="P1160" s="369"/>
      <c r="Q1160" s="369"/>
      <c r="R1160" s="369"/>
      <c r="S1160" s="369"/>
      <c r="T1160" s="369"/>
      <c r="U1160" s="369"/>
      <c r="V1160" s="369"/>
      <c r="W1160" s="369"/>
      <c r="X1160" s="369"/>
      <c r="Y1160" s="369"/>
      <c r="Z1160" s="369"/>
      <c r="AA1160" s="369"/>
      <c r="AB1160" s="369"/>
      <c r="AC1160" s="369"/>
      <c r="AD1160" s="369"/>
      <c r="AF1160" s="505"/>
    </row>
    <row r="1161" spans="1:32" s="58" customFormat="1">
      <c r="A1161" s="51"/>
      <c r="B1161" s="51"/>
      <c r="C1161" s="51"/>
      <c r="D1161" s="51"/>
      <c r="E1161" s="354"/>
      <c r="F1161" s="65"/>
      <c r="G1161" s="65"/>
      <c r="H1161" s="368"/>
      <c r="I1161" s="368"/>
      <c r="J1161" s="368"/>
      <c r="K1161" s="368"/>
      <c r="L1161" s="369"/>
      <c r="M1161" s="369"/>
      <c r="N1161" s="369"/>
      <c r="O1161" s="369"/>
      <c r="P1161" s="369"/>
      <c r="Q1161" s="369"/>
      <c r="R1161" s="369"/>
      <c r="S1161" s="369"/>
      <c r="T1161" s="369"/>
      <c r="U1161" s="369"/>
      <c r="V1161" s="369"/>
      <c r="W1161" s="369"/>
      <c r="X1161" s="369"/>
      <c r="Y1161" s="369"/>
      <c r="Z1161" s="369"/>
      <c r="AA1161" s="369"/>
      <c r="AB1161" s="369"/>
      <c r="AC1161" s="369"/>
      <c r="AD1161" s="369"/>
      <c r="AF1161" s="505"/>
    </row>
    <row r="1162" spans="1:32" s="58" customFormat="1">
      <c r="A1162" s="51"/>
      <c r="B1162" s="51"/>
      <c r="C1162" s="51"/>
      <c r="D1162" s="51"/>
      <c r="E1162" s="354"/>
      <c r="F1162" s="65"/>
      <c r="G1162" s="65"/>
      <c r="H1162" s="368"/>
      <c r="I1162" s="368"/>
      <c r="J1162" s="368"/>
      <c r="K1162" s="368"/>
      <c r="L1162" s="369"/>
      <c r="M1162" s="369"/>
      <c r="N1162" s="369"/>
      <c r="O1162" s="369"/>
      <c r="P1162" s="369"/>
      <c r="Q1162" s="369"/>
      <c r="R1162" s="369"/>
      <c r="S1162" s="369"/>
      <c r="T1162" s="369"/>
      <c r="U1162" s="369"/>
      <c r="V1162" s="369"/>
      <c r="W1162" s="369"/>
      <c r="X1162" s="369"/>
      <c r="Y1162" s="369"/>
      <c r="Z1162" s="369"/>
      <c r="AA1162" s="369"/>
      <c r="AB1162" s="369"/>
      <c r="AC1162" s="369"/>
      <c r="AD1162" s="369"/>
      <c r="AF1162" s="505"/>
    </row>
    <row r="1163" spans="1:32" s="58" customFormat="1">
      <c r="A1163" s="51"/>
      <c r="B1163" s="51"/>
      <c r="C1163" s="51"/>
      <c r="D1163" s="51"/>
      <c r="E1163" s="354"/>
      <c r="F1163" s="65"/>
      <c r="G1163" s="65"/>
      <c r="H1163" s="368"/>
      <c r="I1163" s="368"/>
      <c r="J1163" s="368"/>
      <c r="K1163" s="368"/>
      <c r="L1163" s="369"/>
      <c r="M1163" s="369"/>
      <c r="N1163" s="369"/>
      <c r="O1163" s="369"/>
      <c r="P1163" s="369"/>
      <c r="Q1163" s="369"/>
      <c r="R1163" s="369"/>
      <c r="S1163" s="369"/>
      <c r="T1163" s="369"/>
      <c r="U1163" s="369"/>
      <c r="V1163" s="369"/>
      <c r="W1163" s="369"/>
      <c r="X1163" s="369"/>
      <c r="Y1163" s="369"/>
      <c r="Z1163" s="369"/>
      <c r="AA1163" s="369"/>
      <c r="AB1163" s="369"/>
      <c r="AC1163" s="369"/>
      <c r="AD1163" s="369"/>
      <c r="AF1163" s="505"/>
    </row>
    <row r="1164" spans="1:32" s="58" customFormat="1">
      <c r="A1164" s="51"/>
      <c r="B1164" s="51"/>
      <c r="C1164" s="51"/>
      <c r="D1164" s="51"/>
      <c r="E1164" s="354"/>
      <c r="F1164" s="65"/>
      <c r="G1164" s="65"/>
      <c r="H1164" s="368"/>
      <c r="I1164" s="368"/>
      <c r="J1164" s="368"/>
      <c r="K1164" s="368"/>
      <c r="L1164" s="369"/>
      <c r="M1164" s="369"/>
      <c r="N1164" s="369"/>
      <c r="O1164" s="369"/>
      <c r="P1164" s="369"/>
      <c r="Q1164" s="369"/>
      <c r="R1164" s="369"/>
      <c r="S1164" s="369"/>
      <c r="T1164" s="369"/>
      <c r="U1164" s="369"/>
      <c r="V1164" s="369"/>
      <c r="W1164" s="369"/>
      <c r="X1164" s="369"/>
      <c r="Y1164" s="369"/>
      <c r="Z1164" s="369"/>
      <c r="AA1164" s="369"/>
      <c r="AB1164" s="369"/>
      <c r="AC1164" s="369"/>
      <c r="AD1164" s="369"/>
      <c r="AF1164" s="505"/>
    </row>
    <row r="1165" spans="1:32" s="58" customFormat="1">
      <c r="A1165" s="51"/>
      <c r="B1165" s="51"/>
      <c r="C1165" s="51"/>
      <c r="D1165" s="51"/>
      <c r="E1165" s="354"/>
      <c r="F1165" s="65"/>
      <c r="G1165" s="65"/>
      <c r="H1165" s="368"/>
      <c r="I1165" s="368"/>
      <c r="J1165" s="368"/>
      <c r="K1165" s="368"/>
      <c r="L1165" s="369"/>
      <c r="M1165" s="369"/>
      <c r="N1165" s="369"/>
      <c r="O1165" s="369"/>
      <c r="P1165" s="369"/>
      <c r="Q1165" s="369"/>
      <c r="R1165" s="369"/>
      <c r="S1165" s="369"/>
      <c r="T1165" s="369"/>
      <c r="U1165" s="369"/>
      <c r="V1165" s="369"/>
      <c r="W1165" s="369"/>
      <c r="X1165" s="369"/>
      <c r="Y1165" s="369"/>
      <c r="Z1165" s="369"/>
      <c r="AA1165" s="369"/>
      <c r="AB1165" s="369"/>
      <c r="AC1165" s="369"/>
      <c r="AD1165" s="369"/>
      <c r="AF1165" s="505"/>
    </row>
    <row r="1166" spans="1:32" s="58" customFormat="1">
      <c r="A1166" s="51"/>
      <c r="B1166" s="51"/>
      <c r="C1166" s="51"/>
      <c r="D1166" s="51"/>
      <c r="E1166" s="354"/>
      <c r="F1166" s="65"/>
      <c r="G1166" s="65"/>
      <c r="H1166" s="368"/>
      <c r="I1166" s="368"/>
      <c r="J1166" s="368"/>
      <c r="K1166" s="368"/>
      <c r="L1166" s="369"/>
      <c r="M1166" s="369"/>
      <c r="N1166" s="369"/>
      <c r="O1166" s="369"/>
      <c r="P1166" s="369"/>
      <c r="Q1166" s="369"/>
      <c r="R1166" s="369"/>
      <c r="S1166" s="369"/>
      <c r="T1166" s="369"/>
      <c r="U1166" s="369"/>
      <c r="V1166" s="369"/>
      <c r="W1166" s="369"/>
      <c r="X1166" s="369"/>
      <c r="Y1166" s="369"/>
      <c r="Z1166" s="369"/>
      <c r="AA1166" s="369"/>
      <c r="AB1166" s="369"/>
      <c r="AC1166" s="369"/>
      <c r="AD1166" s="369"/>
      <c r="AF1166" s="505"/>
    </row>
    <row r="1167" spans="1:32" s="58" customFormat="1">
      <c r="A1167" s="51"/>
      <c r="B1167" s="51"/>
      <c r="C1167" s="51"/>
      <c r="D1167" s="51"/>
      <c r="E1167" s="354"/>
      <c r="F1167" s="65"/>
      <c r="G1167" s="65"/>
      <c r="H1167" s="368"/>
      <c r="I1167" s="368"/>
      <c r="J1167" s="368"/>
      <c r="K1167" s="368"/>
      <c r="L1167" s="369"/>
      <c r="M1167" s="369"/>
      <c r="N1167" s="369"/>
      <c r="O1167" s="369"/>
      <c r="P1167" s="369"/>
      <c r="Q1167" s="369"/>
      <c r="R1167" s="369"/>
      <c r="S1167" s="369"/>
      <c r="T1167" s="369"/>
      <c r="U1167" s="369"/>
      <c r="V1167" s="369"/>
      <c r="W1167" s="369"/>
      <c r="X1167" s="369"/>
      <c r="Y1167" s="369"/>
      <c r="Z1167" s="369"/>
      <c r="AA1167" s="369"/>
      <c r="AB1167" s="369"/>
      <c r="AC1167" s="369"/>
      <c r="AD1167" s="369"/>
      <c r="AF1167" s="505"/>
    </row>
    <row r="1168" spans="1:32" s="58" customFormat="1">
      <c r="A1168" s="51"/>
      <c r="B1168" s="51"/>
      <c r="C1168" s="51"/>
      <c r="D1168" s="51"/>
      <c r="E1168" s="354"/>
      <c r="F1168" s="65"/>
      <c r="G1168" s="65"/>
      <c r="H1168" s="368"/>
      <c r="I1168" s="368"/>
      <c r="J1168" s="368"/>
      <c r="K1168" s="368"/>
      <c r="L1168" s="369"/>
      <c r="M1168" s="369"/>
      <c r="N1168" s="369"/>
      <c r="O1168" s="369"/>
      <c r="P1168" s="369"/>
      <c r="Q1168" s="369"/>
      <c r="R1168" s="369"/>
      <c r="S1168" s="369"/>
      <c r="T1168" s="369"/>
      <c r="U1168" s="369"/>
      <c r="V1168" s="369"/>
      <c r="W1168" s="369"/>
      <c r="X1168" s="369"/>
      <c r="Y1168" s="369"/>
      <c r="Z1168" s="369"/>
      <c r="AA1168" s="369"/>
      <c r="AB1168" s="369"/>
      <c r="AC1168" s="369"/>
      <c r="AD1168" s="369"/>
      <c r="AF1168" s="505"/>
    </row>
    <row r="1169" spans="1:32" s="58" customFormat="1">
      <c r="A1169" s="51"/>
      <c r="B1169" s="51"/>
      <c r="C1169" s="51"/>
      <c r="D1169" s="51"/>
      <c r="E1169" s="354"/>
      <c r="F1169" s="65"/>
      <c r="G1169" s="65"/>
      <c r="H1169" s="368"/>
      <c r="I1169" s="368"/>
      <c r="J1169" s="368"/>
      <c r="K1169" s="368"/>
      <c r="L1169" s="369"/>
      <c r="M1169" s="369"/>
      <c r="N1169" s="369"/>
      <c r="O1169" s="369"/>
      <c r="P1169" s="369"/>
      <c r="Q1169" s="369"/>
      <c r="R1169" s="369"/>
      <c r="S1169" s="369"/>
      <c r="T1169" s="369"/>
      <c r="U1169" s="369"/>
      <c r="V1169" s="369"/>
      <c r="W1169" s="369"/>
      <c r="X1169" s="369"/>
      <c r="Y1169" s="369"/>
      <c r="Z1169" s="369"/>
      <c r="AA1169" s="369"/>
      <c r="AB1169" s="369"/>
      <c r="AC1169" s="369"/>
      <c r="AD1169" s="369"/>
      <c r="AF1169" s="505"/>
    </row>
    <row r="1170" spans="1:32" s="58" customFormat="1">
      <c r="A1170" s="51"/>
      <c r="B1170" s="51"/>
      <c r="C1170" s="51"/>
      <c r="D1170" s="51"/>
      <c r="E1170" s="354"/>
      <c r="F1170" s="65"/>
      <c r="G1170" s="65"/>
      <c r="H1170" s="368"/>
      <c r="I1170" s="368"/>
      <c r="J1170" s="368"/>
      <c r="K1170" s="368"/>
      <c r="L1170" s="369"/>
      <c r="M1170" s="369"/>
      <c r="N1170" s="369"/>
      <c r="O1170" s="369"/>
      <c r="P1170" s="369"/>
      <c r="Q1170" s="369"/>
      <c r="R1170" s="369"/>
      <c r="S1170" s="369"/>
      <c r="T1170" s="369"/>
      <c r="U1170" s="369"/>
      <c r="V1170" s="369"/>
      <c r="W1170" s="369"/>
      <c r="X1170" s="369"/>
      <c r="Y1170" s="369"/>
      <c r="Z1170" s="369"/>
      <c r="AA1170" s="369"/>
      <c r="AB1170" s="369"/>
      <c r="AC1170" s="369"/>
      <c r="AD1170" s="369"/>
      <c r="AF1170" s="505"/>
    </row>
    <row r="1171" spans="1:32" s="58" customFormat="1">
      <c r="A1171" s="51"/>
      <c r="B1171" s="51"/>
      <c r="C1171" s="51"/>
      <c r="D1171" s="51"/>
      <c r="E1171" s="354"/>
      <c r="F1171" s="65"/>
      <c r="G1171" s="65"/>
      <c r="H1171" s="368"/>
      <c r="I1171" s="368"/>
      <c r="J1171" s="368"/>
      <c r="K1171" s="368"/>
      <c r="L1171" s="369"/>
      <c r="M1171" s="369"/>
      <c r="N1171" s="369"/>
      <c r="O1171" s="369"/>
      <c r="P1171" s="369"/>
      <c r="Q1171" s="369"/>
      <c r="R1171" s="369"/>
      <c r="S1171" s="369"/>
      <c r="T1171" s="369"/>
      <c r="U1171" s="369"/>
      <c r="V1171" s="369"/>
      <c r="W1171" s="369"/>
      <c r="X1171" s="369"/>
      <c r="Y1171" s="369"/>
      <c r="Z1171" s="369"/>
      <c r="AA1171" s="369"/>
      <c r="AB1171" s="369"/>
      <c r="AC1171" s="369"/>
      <c r="AD1171" s="369"/>
      <c r="AF1171" s="505"/>
    </row>
    <row r="1172" spans="1:32" s="58" customFormat="1">
      <c r="A1172" s="51"/>
      <c r="B1172" s="51"/>
      <c r="C1172" s="51"/>
      <c r="D1172" s="51"/>
      <c r="E1172" s="354"/>
      <c r="F1172" s="65"/>
      <c r="G1172" s="65"/>
      <c r="H1172" s="368"/>
      <c r="I1172" s="368"/>
      <c r="J1172" s="368"/>
      <c r="K1172" s="368"/>
      <c r="L1172" s="369"/>
      <c r="M1172" s="369"/>
      <c r="N1172" s="369"/>
      <c r="O1172" s="369"/>
      <c r="P1172" s="369"/>
      <c r="Q1172" s="369"/>
      <c r="R1172" s="369"/>
      <c r="S1172" s="369"/>
      <c r="T1172" s="369"/>
      <c r="U1172" s="369"/>
      <c r="V1172" s="369"/>
      <c r="W1172" s="369"/>
      <c r="X1172" s="369"/>
      <c r="Y1172" s="369"/>
      <c r="Z1172" s="369"/>
      <c r="AA1172" s="369"/>
      <c r="AB1172" s="369"/>
      <c r="AC1172" s="369"/>
      <c r="AD1172" s="369"/>
      <c r="AF1172" s="505"/>
    </row>
    <row r="1173" spans="1:32" s="58" customFormat="1">
      <c r="A1173" s="51"/>
      <c r="B1173" s="51"/>
      <c r="C1173" s="51"/>
      <c r="D1173" s="51"/>
      <c r="E1173" s="354"/>
      <c r="F1173" s="65"/>
      <c r="G1173" s="65"/>
      <c r="H1173" s="368"/>
      <c r="I1173" s="368"/>
      <c r="J1173" s="368"/>
      <c r="K1173" s="368"/>
      <c r="L1173" s="369"/>
      <c r="M1173" s="369"/>
      <c r="N1173" s="369"/>
      <c r="O1173" s="369"/>
      <c r="P1173" s="369"/>
      <c r="Q1173" s="369"/>
      <c r="R1173" s="369"/>
      <c r="S1173" s="369"/>
      <c r="T1173" s="369"/>
      <c r="U1173" s="369"/>
      <c r="V1173" s="369"/>
      <c r="W1173" s="369"/>
      <c r="X1173" s="369"/>
      <c r="Y1173" s="369"/>
      <c r="Z1173" s="369"/>
      <c r="AA1173" s="369"/>
      <c r="AB1173" s="369"/>
      <c r="AC1173" s="369"/>
      <c r="AD1173" s="369"/>
      <c r="AF1173" s="505"/>
    </row>
    <row r="1174" spans="1:32" s="58" customFormat="1">
      <c r="A1174" s="51"/>
      <c r="B1174" s="51"/>
      <c r="C1174" s="51"/>
      <c r="D1174" s="51"/>
      <c r="E1174" s="354"/>
      <c r="F1174" s="65"/>
      <c r="G1174" s="65"/>
      <c r="H1174" s="368"/>
      <c r="I1174" s="368"/>
      <c r="J1174" s="368"/>
      <c r="K1174" s="368"/>
      <c r="L1174" s="369"/>
      <c r="M1174" s="369"/>
      <c r="N1174" s="369"/>
      <c r="O1174" s="369"/>
      <c r="P1174" s="369"/>
      <c r="Q1174" s="369"/>
      <c r="R1174" s="369"/>
      <c r="S1174" s="369"/>
      <c r="T1174" s="369"/>
      <c r="U1174" s="369"/>
      <c r="V1174" s="369"/>
      <c r="W1174" s="369"/>
      <c r="X1174" s="369"/>
      <c r="Y1174" s="369"/>
      <c r="Z1174" s="369"/>
      <c r="AA1174" s="369"/>
      <c r="AB1174" s="369"/>
      <c r="AC1174" s="369"/>
      <c r="AD1174" s="369"/>
      <c r="AF1174" s="505"/>
    </row>
    <row r="1175" spans="1:32" s="58" customFormat="1">
      <c r="A1175" s="51"/>
      <c r="B1175" s="51"/>
      <c r="C1175" s="51"/>
      <c r="D1175" s="51"/>
      <c r="E1175" s="354"/>
      <c r="F1175" s="65"/>
      <c r="G1175" s="65"/>
      <c r="H1175" s="368"/>
      <c r="I1175" s="368"/>
      <c r="J1175" s="368"/>
      <c r="K1175" s="368"/>
      <c r="L1175" s="369"/>
      <c r="M1175" s="369"/>
      <c r="N1175" s="369"/>
      <c r="O1175" s="369"/>
      <c r="P1175" s="369"/>
      <c r="Q1175" s="369"/>
      <c r="R1175" s="369"/>
      <c r="S1175" s="369"/>
      <c r="T1175" s="369"/>
      <c r="U1175" s="369"/>
      <c r="V1175" s="369"/>
      <c r="W1175" s="369"/>
      <c r="X1175" s="369"/>
      <c r="Y1175" s="369"/>
      <c r="Z1175" s="369"/>
      <c r="AA1175" s="369"/>
      <c r="AB1175" s="369"/>
      <c r="AC1175" s="369"/>
      <c r="AD1175" s="369"/>
      <c r="AF1175" s="505"/>
    </row>
  </sheetData>
  <autoFilter ref="A4:AG618"/>
  <mergeCells count="763">
    <mergeCell ref="B607:B609"/>
    <mergeCell ref="C607:C609"/>
    <mergeCell ref="E607:E609"/>
    <mergeCell ref="F607:F608"/>
    <mergeCell ref="AF607:AF609"/>
    <mergeCell ref="B616:B618"/>
    <mergeCell ref="C616:C618"/>
    <mergeCell ref="E616:E618"/>
    <mergeCell ref="F616:F618"/>
    <mergeCell ref="AF616:AF618"/>
    <mergeCell ref="B610:B612"/>
    <mergeCell ref="C610:C612"/>
    <mergeCell ref="E610:E612"/>
    <mergeCell ref="F610:F612"/>
    <mergeCell ref="AF610:AF612"/>
    <mergeCell ref="B613:B615"/>
    <mergeCell ref="C613:C615"/>
    <mergeCell ref="E613:E615"/>
    <mergeCell ref="F613:F615"/>
    <mergeCell ref="AF613:AF615"/>
    <mergeCell ref="B601:B603"/>
    <mergeCell ref="C601:C603"/>
    <mergeCell ref="E601:E603"/>
    <mergeCell ref="F601:F603"/>
    <mergeCell ref="AF601:AF603"/>
    <mergeCell ref="B604:B606"/>
    <mergeCell ref="C604:C606"/>
    <mergeCell ref="E604:E606"/>
    <mergeCell ref="F604:F606"/>
    <mergeCell ref="AF604:AF606"/>
    <mergeCell ref="B595:B597"/>
    <mergeCell ref="C595:C597"/>
    <mergeCell ref="E595:E597"/>
    <mergeCell ref="F595:F597"/>
    <mergeCell ref="AF595:AF597"/>
    <mergeCell ref="B598:B600"/>
    <mergeCell ref="C598:C600"/>
    <mergeCell ref="E598:E600"/>
    <mergeCell ref="F598:F600"/>
    <mergeCell ref="AF598:AF600"/>
    <mergeCell ref="B589:B591"/>
    <mergeCell ref="C589:C591"/>
    <mergeCell ref="E589:E591"/>
    <mergeCell ref="F589:F591"/>
    <mergeCell ref="AF589:AF591"/>
    <mergeCell ref="B592:B594"/>
    <mergeCell ref="C592:C594"/>
    <mergeCell ref="E592:E594"/>
    <mergeCell ref="F592:F594"/>
    <mergeCell ref="AF592:AF594"/>
    <mergeCell ref="B581:B584"/>
    <mergeCell ref="C581:C584"/>
    <mergeCell ref="E581:E584"/>
    <mergeCell ref="F581:F584"/>
    <mergeCell ref="AF581:AF584"/>
    <mergeCell ref="B586:B588"/>
    <mergeCell ref="C586:C588"/>
    <mergeCell ref="E586:E588"/>
    <mergeCell ref="F586:F588"/>
    <mergeCell ref="AF586:AF588"/>
    <mergeCell ref="B573:B576"/>
    <mergeCell ref="C573:C576"/>
    <mergeCell ref="E573:E576"/>
    <mergeCell ref="F573:F576"/>
    <mergeCell ref="AF573:AF576"/>
    <mergeCell ref="B577:B580"/>
    <mergeCell ref="C577:C580"/>
    <mergeCell ref="E577:E580"/>
    <mergeCell ref="F577:F580"/>
    <mergeCell ref="AF577:AF580"/>
    <mergeCell ref="B565:B568"/>
    <mergeCell ref="C565:C568"/>
    <mergeCell ref="E565:E568"/>
    <mergeCell ref="F565:F568"/>
    <mergeCell ref="AF565:AF568"/>
    <mergeCell ref="B569:B572"/>
    <mergeCell ref="C569:C572"/>
    <mergeCell ref="E569:E572"/>
    <mergeCell ref="F569:F572"/>
    <mergeCell ref="AF569:AF572"/>
    <mergeCell ref="B557:B560"/>
    <mergeCell ref="C557:C560"/>
    <mergeCell ref="E557:E560"/>
    <mergeCell ref="F557:F560"/>
    <mergeCell ref="AF557:AF560"/>
    <mergeCell ref="B561:B564"/>
    <mergeCell ref="C561:C564"/>
    <mergeCell ref="E561:E564"/>
    <mergeCell ref="F561:F564"/>
    <mergeCell ref="AF561:AF564"/>
    <mergeCell ref="B549:B552"/>
    <mergeCell ref="C549:C552"/>
    <mergeCell ref="E549:E552"/>
    <mergeCell ref="F549:F552"/>
    <mergeCell ref="AF549:AF552"/>
    <mergeCell ref="B553:B556"/>
    <mergeCell ref="C553:C556"/>
    <mergeCell ref="E553:E556"/>
    <mergeCell ref="F553:F556"/>
    <mergeCell ref="AF553:AF556"/>
    <mergeCell ref="B541:B544"/>
    <mergeCell ref="C541:C544"/>
    <mergeCell ref="E541:E544"/>
    <mergeCell ref="F541:F544"/>
    <mergeCell ref="AF541:AF544"/>
    <mergeCell ref="B545:B548"/>
    <mergeCell ref="C545:C548"/>
    <mergeCell ref="E545:E548"/>
    <mergeCell ref="F545:F548"/>
    <mergeCell ref="AF545:AF548"/>
    <mergeCell ref="B533:B536"/>
    <mergeCell ref="C533:C536"/>
    <mergeCell ref="E533:E536"/>
    <mergeCell ref="F533:F536"/>
    <mergeCell ref="AF533:AF536"/>
    <mergeCell ref="B537:B540"/>
    <mergeCell ref="C537:C540"/>
    <mergeCell ref="E537:E540"/>
    <mergeCell ref="F537:F540"/>
    <mergeCell ref="AF537:AF540"/>
    <mergeCell ref="B525:B528"/>
    <mergeCell ref="C525:C528"/>
    <mergeCell ref="E525:E528"/>
    <mergeCell ref="F525:F528"/>
    <mergeCell ref="AF525:AF528"/>
    <mergeCell ref="B529:B532"/>
    <mergeCell ref="C529:C532"/>
    <mergeCell ref="E529:E532"/>
    <mergeCell ref="F529:F532"/>
    <mergeCell ref="AF529:AF532"/>
    <mergeCell ref="B517:B520"/>
    <mergeCell ref="C517:C520"/>
    <mergeCell ref="E517:E520"/>
    <mergeCell ref="F517:F520"/>
    <mergeCell ref="AF517:AF520"/>
    <mergeCell ref="B521:B524"/>
    <mergeCell ref="C521:C524"/>
    <mergeCell ref="E521:E524"/>
    <mergeCell ref="F521:F524"/>
    <mergeCell ref="AF521:AF524"/>
    <mergeCell ref="B509:B512"/>
    <mergeCell ref="C509:C512"/>
    <mergeCell ref="E509:E512"/>
    <mergeCell ref="F509:F512"/>
    <mergeCell ref="AF509:AF512"/>
    <mergeCell ref="B513:B516"/>
    <mergeCell ref="C513:C516"/>
    <mergeCell ref="E513:E516"/>
    <mergeCell ref="F513:F516"/>
    <mergeCell ref="AF513:AF516"/>
    <mergeCell ref="B501:B504"/>
    <mergeCell ref="C501:C504"/>
    <mergeCell ref="E501:E504"/>
    <mergeCell ref="F501:F504"/>
    <mergeCell ref="AF501:AF504"/>
    <mergeCell ref="B505:B508"/>
    <mergeCell ref="C505:C508"/>
    <mergeCell ref="E505:E508"/>
    <mergeCell ref="F505:F508"/>
    <mergeCell ref="AF505:AF508"/>
    <mergeCell ref="B492:B495"/>
    <mergeCell ref="C492:C495"/>
    <mergeCell ref="E492:E495"/>
    <mergeCell ref="F492:F495"/>
    <mergeCell ref="AF492:AF495"/>
    <mergeCell ref="B496:B499"/>
    <mergeCell ref="C496:C499"/>
    <mergeCell ref="E496:E499"/>
    <mergeCell ref="F496:F499"/>
    <mergeCell ref="AF496:AF499"/>
    <mergeCell ref="B483:B486"/>
    <mergeCell ref="C483:C486"/>
    <mergeCell ref="E483:E486"/>
    <mergeCell ref="F483:F486"/>
    <mergeCell ref="AF483:AF486"/>
    <mergeCell ref="B487:B490"/>
    <mergeCell ref="C487:C490"/>
    <mergeCell ref="E487:E490"/>
    <mergeCell ref="F487:F490"/>
    <mergeCell ref="AF487:AF490"/>
    <mergeCell ref="B474:B477"/>
    <mergeCell ref="C474:C477"/>
    <mergeCell ref="E474:E477"/>
    <mergeCell ref="F474:F477"/>
    <mergeCell ref="AF474:AF477"/>
    <mergeCell ref="B478:B481"/>
    <mergeCell ref="C478:C481"/>
    <mergeCell ref="E478:E481"/>
    <mergeCell ref="F478:F481"/>
    <mergeCell ref="AF478:AF481"/>
    <mergeCell ref="B466:B469"/>
    <mergeCell ref="C466:C469"/>
    <mergeCell ref="E466:E469"/>
    <mergeCell ref="F466:F469"/>
    <mergeCell ref="AF466:AF469"/>
    <mergeCell ref="B470:B473"/>
    <mergeCell ref="C470:C473"/>
    <mergeCell ref="E470:E473"/>
    <mergeCell ref="F470:F473"/>
    <mergeCell ref="AF470:AF473"/>
    <mergeCell ref="B458:B461"/>
    <mergeCell ref="C458:C461"/>
    <mergeCell ref="E458:E461"/>
    <mergeCell ref="F458:F461"/>
    <mergeCell ref="AF458:AF461"/>
    <mergeCell ref="B462:B465"/>
    <mergeCell ref="C462:C465"/>
    <mergeCell ref="E462:E465"/>
    <mergeCell ref="F462:F465"/>
    <mergeCell ref="AF462:AF465"/>
    <mergeCell ref="B450:B453"/>
    <mergeCell ref="C450:C453"/>
    <mergeCell ref="E450:E453"/>
    <mergeCell ref="F450:F453"/>
    <mergeCell ref="AF450:AF453"/>
    <mergeCell ref="B454:B457"/>
    <mergeCell ref="C454:C457"/>
    <mergeCell ref="E454:E457"/>
    <mergeCell ref="F454:F457"/>
    <mergeCell ref="AF454:AF457"/>
    <mergeCell ref="B442:B445"/>
    <mergeCell ref="C442:C445"/>
    <mergeCell ref="E442:E445"/>
    <mergeCell ref="F442:F445"/>
    <mergeCell ref="AF442:AF445"/>
    <mergeCell ref="B446:B449"/>
    <mergeCell ref="C446:C449"/>
    <mergeCell ref="E446:E449"/>
    <mergeCell ref="F446:F449"/>
    <mergeCell ref="AF446:AF449"/>
    <mergeCell ref="B433:B436"/>
    <mergeCell ref="C433:C436"/>
    <mergeCell ref="E433:E436"/>
    <mergeCell ref="F433:F436"/>
    <mergeCell ref="AF433:AF436"/>
    <mergeCell ref="B438:B441"/>
    <mergeCell ref="C438:C441"/>
    <mergeCell ref="E438:E441"/>
    <mergeCell ref="F438:F441"/>
    <mergeCell ref="AF438:AF441"/>
    <mergeCell ref="B425:B428"/>
    <mergeCell ref="C425:C428"/>
    <mergeCell ref="E425:E428"/>
    <mergeCell ref="F425:F428"/>
    <mergeCell ref="AF425:AF428"/>
    <mergeCell ref="B429:B432"/>
    <mergeCell ref="C429:C432"/>
    <mergeCell ref="E429:E432"/>
    <mergeCell ref="F429:F432"/>
    <mergeCell ref="AF429:AF432"/>
    <mergeCell ref="B416:B419"/>
    <mergeCell ref="C416:C419"/>
    <mergeCell ref="E416:E419"/>
    <mergeCell ref="F416:F419"/>
    <mergeCell ref="AF416:AF419"/>
    <mergeCell ref="B421:B424"/>
    <mergeCell ref="C421:C424"/>
    <mergeCell ref="E421:E424"/>
    <mergeCell ref="F421:F424"/>
    <mergeCell ref="AF421:AF424"/>
    <mergeCell ref="B408:B411"/>
    <mergeCell ref="C408:C411"/>
    <mergeCell ref="E408:E411"/>
    <mergeCell ref="F408:F411"/>
    <mergeCell ref="AF408:AF411"/>
    <mergeCell ref="B412:B415"/>
    <mergeCell ref="C412:C415"/>
    <mergeCell ref="E412:E415"/>
    <mergeCell ref="F412:F415"/>
    <mergeCell ref="AF412:AF415"/>
    <mergeCell ref="B400:B403"/>
    <mergeCell ref="C400:C403"/>
    <mergeCell ref="E400:E403"/>
    <mergeCell ref="F400:F403"/>
    <mergeCell ref="AF400:AF403"/>
    <mergeCell ref="B404:B407"/>
    <mergeCell ref="C404:C407"/>
    <mergeCell ref="E404:E407"/>
    <mergeCell ref="F404:F407"/>
    <mergeCell ref="AF404:AF407"/>
    <mergeCell ref="B391:B394"/>
    <mergeCell ref="C391:C394"/>
    <mergeCell ref="E391:E394"/>
    <mergeCell ref="F391:F394"/>
    <mergeCell ref="AF391:AF394"/>
    <mergeCell ref="B395:B398"/>
    <mergeCell ref="C395:C398"/>
    <mergeCell ref="E395:E398"/>
    <mergeCell ref="F395:F398"/>
    <mergeCell ref="AF395:AF398"/>
    <mergeCell ref="B382:B385"/>
    <mergeCell ref="C382:C385"/>
    <mergeCell ref="E382:E385"/>
    <mergeCell ref="F382:F385"/>
    <mergeCell ref="AF382:AF385"/>
    <mergeCell ref="B387:B390"/>
    <mergeCell ref="C387:C390"/>
    <mergeCell ref="E387:E390"/>
    <mergeCell ref="F387:F390"/>
    <mergeCell ref="AF387:AF390"/>
    <mergeCell ref="B374:B377"/>
    <mergeCell ref="C374:C377"/>
    <mergeCell ref="E374:E377"/>
    <mergeCell ref="F374:F377"/>
    <mergeCell ref="AF374:AF377"/>
    <mergeCell ref="B378:B381"/>
    <mergeCell ref="C378:C381"/>
    <mergeCell ref="E378:E381"/>
    <mergeCell ref="F378:F381"/>
    <mergeCell ref="AF378:AF381"/>
    <mergeCell ref="B366:B369"/>
    <mergeCell ref="C366:C369"/>
    <mergeCell ref="E366:E369"/>
    <mergeCell ref="F366:F369"/>
    <mergeCell ref="AF366:AF369"/>
    <mergeCell ref="B370:B373"/>
    <mergeCell ref="C370:C373"/>
    <mergeCell ref="E370:E373"/>
    <mergeCell ref="F370:F373"/>
    <mergeCell ref="AF370:AF373"/>
    <mergeCell ref="B358:B361"/>
    <mergeCell ref="C358:C361"/>
    <mergeCell ref="E358:E361"/>
    <mergeCell ref="F358:F361"/>
    <mergeCell ref="AF358:AF361"/>
    <mergeCell ref="B362:B365"/>
    <mergeCell ref="C362:C365"/>
    <mergeCell ref="E362:E365"/>
    <mergeCell ref="F362:F365"/>
    <mergeCell ref="AF362:AF365"/>
    <mergeCell ref="B349:B352"/>
    <mergeCell ref="C349:C352"/>
    <mergeCell ref="E349:E352"/>
    <mergeCell ref="F349:F352"/>
    <mergeCell ref="AF349:AF352"/>
    <mergeCell ref="B354:B357"/>
    <mergeCell ref="C354:C357"/>
    <mergeCell ref="E354:E357"/>
    <mergeCell ref="F354:F357"/>
    <mergeCell ref="AF354:AF357"/>
    <mergeCell ref="B341:B344"/>
    <mergeCell ref="C341:C344"/>
    <mergeCell ref="E341:E344"/>
    <mergeCell ref="F341:F344"/>
    <mergeCell ref="AF341:AF344"/>
    <mergeCell ref="B345:B348"/>
    <mergeCell ref="C345:C348"/>
    <mergeCell ref="E345:E348"/>
    <mergeCell ref="F345:F348"/>
    <mergeCell ref="AF345:AF348"/>
    <mergeCell ref="B332:B335"/>
    <mergeCell ref="C332:C335"/>
    <mergeCell ref="E332:E335"/>
    <mergeCell ref="F332:F335"/>
    <mergeCell ref="AF332:AF335"/>
    <mergeCell ref="B336:B339"/>
    <mergeCell ref="C336:C339"/>
    <mergeCell ref="E336:E339"/>
    <mergeCell ref="F336:F339"/>
    <mergeCell ref="AF336:AF339"/>
    <mergeCell ref="B324:B327"/>
    <mergeCell ref="C324:C327"/>
    <mergeCell ref="E324:E327"/>
    <mergeCell ref="F324:F327"/>
    <mergeCell ref="AF324:AF327"/>
    <mergeCell ref="B328:B331"/>
    <mergeCell ref="C328:C331"/>
    <mergeCell ref="E328:E331"/>
    <mergeCell ref="F328:F331"/>
    <mergeCell ref="AF328:AF331"/>
    <mergeCell ref="B316:B319"/>
    <mergeCell ref="C316:C319"/>
    <mergeCell ref="E316:E319"/>
    <mergeCell ref="F316:F319"/>
    <mergeCell ref="AF316:AF319"/>
    <mergeCell ref="B320:B323"/>
    <mergeCell ref="C320:C323"/>
    <mergeCell ref="E320:E323"/>
    <mergeCell ref="F320:F323"/>
    <mergeCell ref="AF320:AF323"/>
    <mergeCell ref="B308:B311"/>
    <mergeCell ref="C308:C311"/>
    <mergeCell ref="E308:E311"/>
    <mergeCell ref="F308:F311"/>
    <mergeCell ref="AF308:AF311"/>
    <mergeCell ref="B312:B315"/>
    <mergeCell ref="C312:C315"/>
    <mergeCell ref="E312:E315"/>
    <mergeCell ref="F312:F315"/>
    <mergeCell ref="AF312:AF315"/>
    <mergeCell ref="B299:B302"/>
    <mergeCell ref="C299:C302"/>
    <mergeCell ref="E299:E302"/>
    <mergeCell ref="F299:F302"/>
    <mergeCell ref="AF299:AF302"/>
    <mergeCell ref="B304:B307"/>
    <mergeCell ref="C304:C307"/>
    <mergeCell ref="E304:E307"/>
    <mergeCell ref="F304:F307"/>
    <mergeCell ref="AF304:AF307"/>
    <mergeCell ref="B291:B294"/>
    <mergeCell ref="C291:C294"/>
    <mergeCell ref="E291:E294"/>
    <mergeCell ref="F291:F294"/>
    <mergeCell ref="AF291:AF294"/>
    <mergeCell ref="B295:B298"/>
    <mergeCell ref="C295:C298"/>
    <mergeCell ref="E295:E298"/>
    <mergeCell ref="F295:F298"/>
    <mergeCell ref="AF295:AF298"/>
    <mergeCell ref="B282:B285"/>
    <mergeCell ref="C282:C285"/>
    <mergeCell ref="E282:E285"/>
    <mergeCell ref="F282:F285"/>
    <mergeCell ref="AF282:AF285"/>
    <mergeCell ref="B287:B290"/>
    <mergeCell ref="C287:C290"/>
    <mergeCell ref="E287:E290"/>
    <mergeCell ref="F287:F290"/>
    <mergeCell ref="AF287:AF290"/>
    <mergeCell ref="B274:B277"/>
    <mergeCell ref="C274:C277"/>
    <mergeCell ref="E274:E277"/>
    <mergeCell ref="F274:F277"/>
    <mergeCell ref="AF274:AF277"/>
    <mergeCell ref="B278:B281"/>
    <mergeCell ref="C278:C281"/>
    <mergeCell ref="E278:E281"/>
    <mergeCell ref="F278:F281"/>
    <mergeCell ref="AF278:AF281"/>
    <mergeCell ref="B266:B269"/>
    <mergeCell ref="C266:C269"/>
    <mergeCell ref="E266:E269"/>
    <mergeCell ref="F266:F269"/>
    <mergeCell ref="AF266:AF269"/>
    <mergeCell ref="B270:B273"/>
    <mergeCell ref="C270:C273"/>
    <mergeCell ref="E270:E273"/>
    <mergeCell ref="F270:F273"/>
    <mergeCell ref="AF270:AF273"/>
    <mergeCell ref="B258:B261"/>
    <mergeCell ref="C258:C261"/>
    <mergeCell ref="E258:E261"/>
    <mergeCell ref="F258:F261"/>
    <mergeCell ref="AF258:AF261"/>
    <mergeCell ref="B262:B265"/>
    <mergeCell ref="C262:C265"/>
    <mergeCell ref="E262:E265"/>
    <mergeCell ref="F262:F265"/>
    <mergeCell ref="AF262:AF265"/>
    <mergeCell ref="B250:B253"/>
    <mergeCell ref="C250:C253"/>
    <mergeCell ref="E250:E253"/>
    <mergeCell ref="F250:F253"/>
    <mergeCell ref="AF250:AF253"/>
    <mergeCell ref="B254:B257"/>
    <mergeCell ref="C254:C257"/>
    <mergeCell ref="E254:E257"/>
    <mergeCell ref="F254:F257"/>
    <mergeCell ref="AF254:AF257"/>
    <mergeCell ref="B242:B245"/>
    <mergeCell ref="C242:C245"/>
    <mergeCell ref="E242:E245"/>
    <mergeCell ref="F242:F245"/>
    <mergeCell ref="AF242:AF245"/>
    <mergeCell ref="B246:B249"/>
    <mergeCell ref="C246:C249"/>
    <mergeCell ref="E246:E249"/>
    <mergeCell ref="F246:F249"/>
    <mergeCell ref="AF246:AF249"/>
    <mergeCell ref="B233:B236"/>
    <mergeCell ref="C233:C236"/>
    <mergeCell ref="E233:E236"/>
    <mergeCell ref="F233:F236"/>
    <mergeCell ref="AF233:AF236"/>
    <mergeCell ref="B238:B241"/>
    <mergeCell ref="C238:C241"/>
    <mergeCell ref="E238:E241"/>
    <mergeCell ref="F238:F241"/>
    <mergeCell ref="AF238:AF241"/>
    <mergeCell ref="B225:B228"/>
    <mergeCell ref="C225:C228"/>
    <mergeCell ref="E225:E228"/>
    <mergeCell ref="F225:F228"/>
    <mergeCell ref="AF225:AF228"/>
    <mergeCell ref="B229:B232"/>
    <mergeCell ref="C229:C232"/>
    <mergeCell ref="E229:E232"/>
    <mergeCell ref="F229:F232"/>
    <mergeCell ref="AF229:AF232"/>
    <mergeCell ref="B217:B220"/>
    <mergeCell ref="C217:C220"/>
    <mergeCell ref="E217:E220"/>
    <mergeCell ref="F217:F220"/>
    <mergeCell ref="AF217:AF220"/>
    <mergeCell ref="B221:B224"/>
    <mergeCell ref="C221:C224"/>
    <mergeCell ref="E221:E224"/>
    <mergeCell ref="F221:F224"/>
    <mergeCell ref="AF221:AF224"/>
    <mergeCell ref="B209:B212"/>
    <mergeCell ref="C209:C212"/>
    <mergeCell ref="E209:E212"/>
    <mergeCell ref="F209:F212"/>
    <mergeCell ref="AF209:AF212"/>
    <mergeCell ref="B213:B216"/>
    <mergeCell ref="C213:C216"/>
    <mergeCell ref="E213:E216"/>
    <mergeCell ref="F213:F216"/>
    <mergeCell ref="AF213:AF216"/>
    <mergeCell ref="B201:B204"/>
    <mergeCell ref="C201:C204"/>
    <mergeCell ref="E201:E204"/>
    <mergeCell ref="F201:F204"/>
    <mergeCell ref="AF201:AF204"/>
    <mergeCell ref="B205:B208"/>
    <mergeCell ref="C205:C208"/>
    <mergeCell ref="E205:E208"/>
    <mergeCell ref="F205:F208"/>
    <mergeCell ref="AF205:AF208"/>
    <mergeCell ref="B193:B196"/>
    <mergeCell ref="C193:C196"/>
    <mergeCell ref="E193:E196"/>
    <mergeCell ref="F193:F196"/>
    <mergeCell ref="AF193:AF196"/>
    <mergeCell ref="B197:B200"/>
    <mergeCell ref="C197:C200"/>
    <mergeCell ref="E197:E200"/>
    <mergeCell ref="F197:F200"/>
    <mergeCell ref="AF197:AF200"/>
    <mergeCell ref="B185:B188"/>
    <mergeCell ref="C185:C188"/>
    <mergeCell ref="E185:E188"/>
    <mergeCell ref="F185:F188"/>
    <mergeCell ref="AF185:AF188"/>
    <mergeCell ref="B189:B192"/>
    <mergeCell ref="C189:C192"/>
    <mergeCell ref="E189:E192"/>
    <mergeCell ref="F189:F192"/>
    <mergeCell ref="AF189:AF192"/>
    <mergeCell ref="B176:B179"/>
    <mergeCell ref="C176:C179"/>
    <mergeCell ref="E176:E179"/>
    <mergeCell ref="F176:F179"/>
    <mergeCell ref="AF176:AF179"/>
    <mergeCell ref="B180:B183"/>
    <mergeCell ref="C180:C183"/>
    <mergeCell ref="E180:E183"/>
    <mergeCell ref="F180:F183"/>
    <mergeCell ref="AF180:AF183"/>
    <mergeCell ref="B168:B171"/>
    <mergeCell ref="C168:C171"/>
    <mergeCell ref="E168:E171"/>
    <mergeCell ref="F168:F171"/>
    <mergeCell ref="AF168:AF171"/>
    <mergeCell ref="B172:B175"/>
    <mergeCell ref="C172:C175"/>
    <mergeCell ref="E172:E175"/>
    <mergeCell ref="F172:F175"/>
    <mergeCell ref="AF172:AF175"/>
    <mergeCell ref="B160:B163"/>
    <mergeCell ref="C160:C163"/>
    <mergeCell ref="E160:E163"/>
    <mergeCell ref="F160:F163"/>
    <mergeCell ref="AF160:AF163"/>
    <mergeCell ref="B164:B167"/>
    <mergeCell ref="C164:C167"/>
    <mergeCell ref="E164:E167"/>
    <mergeCell ref="F164:F167"/>
    <mergeCell ref="AF164:AF167"/>
    <mergeCell ref="B152:B155"/>
    <mergeCell ref="C152:C155"/>
    <mergeCell ref="E152:E155"/>
    <mergeCell ref="F152:F155"/>
    <mergeCell ref="AF152:AF155"/>
    <mergeCell ref="B156:B159"/>
    <mergeCell ref="C156:C159"/>
    <mergeCell ref="E156:E159"/>
    <mergeCell ref="F156:F159"/>
    <mergeCell ref="AF156:AF159"/>
    <mergeCell ref="B144:B147"/>
    <mergeCell ref="C144:C147"/>
    <mergeCell ref="E144:E147"/>
    <mergeCell ref="F144:F147"/>
    <mergeCell ref="AF144:AF147"/>
    <mergeCell ref="B148:B151"/>
    <mergeCell ref="C148:C151"/>
    <mergeCell ref="E148:E151"/>
    <mergeCell ref="F148:F151"/>
    <mergeCell ref="AF148:AF151"/>
    <mergeCell ref="B136:B139"/>
    <mergeCell ref="C136:C139"/>
    <mergeCell ref="E136:E139"/>
    <mergeCell ref="F136:F139"/>
    <mergeCell ref="AF136:AF139"/>
    <mergeCell ref="B140:B143"/>
    <mergeCell ref="C140:C143"/>
    <mergeCell ref="E140:E143"/>
    <mergeCell ref="F140:F143"/>
    <mergeCell ref="AF140:AF143"/>
    <mergeCell ref="B128:B131"/>
    <mergeCell ref="C128:C131"/>
    <mergeCell ref="E128:E131"/>
    <mergeCell ref="F128:F131"/>
    <mergeCell ref="AF128:AF131"/>
    <mergeCell ref="B132:B135"/>
    <mergeCell ref="C132:C135"/>
    <mergeCell ref="E132:E135"/>
    <mergeCell ref="F132:F135"/>
    <mergeCell ref="AF132:AF135"/>
    <mergeCell ref="B120:B123"/>
    <mergeCell ref="C120:C123"/>
    <mergeCell ref="E120:E123"/>
    <mergeCell ref="F120:F123"/>
    <mergeCell ref="AF120:AF123"/>
    <mergeCell ref="B124:B127"/>
    <mergeCell ref="C124:C127"/>
    <mergeCell ref="E124:E127"/>
    <mergeCell ref="F124:F127"/>
    <mergeCell ref="AF124:AF127"/>
    <mergeCell ref="B112:B115"/>
    <mergeCell ref="C112:C115"/>
    <mergeCell ref="E112:E115"/>
    <mergeCell ref="F112:F115"/>
    <mergeCell ref="AF112:AF115"/>
    <mergeCell ref="B116:B119"/>
    <mergeCell ref="C116:C119"/>
    <mergeCell ref="E116:E119"/>
    <mergeCell ref="F116:F119"/>
    <mergeCell ref="AF116:AF119"/>
    <mergeCell ref="B103:B106"/>
    <mergeCell ref="C103:C106"/>
    <mergeCell ref="E103:E106"/>
    <mergeCell ref="F103:F106"/>
    <mergeCell ref="AF103:AF106"/>
    <mergeCell ref="B108:B111"/>
    <mergeCell ref="C108:C111"/>
    <mergeCell ref="E108:E111"/>
    <mergeCell ref="F108:F111"/>
    <mergeCell ref="AF108:AF111"/>
    <mergeCell ref="B95:B98"/>
    <mergeCell ref="C95:C98"/>
    <mergeCell ref="E95:E98"/>
    <mergeCell ref="F95:F98"/>
    <mergeCell ref="AF95:AF98"/>
    <mergeCell ref="B99:B102"/>
    <mergeCell ref="C99:C102"/>
    <mergeCell ref="E99:E102"/>
    <mergeCell ref="F99:F102"/>
    <mergeCell ref="AF99:AF102"/>
    <mergeCell ref="B87:B90"/>
    <mergeCell ref="C87:C90"/>
    <mergeCell ref="E87:E90"/>
    <mergeCell ref="F87:F90"/>
    <mergeCell ref="AF87:AF90"/>
    <mergeCell ref="B91:B94"/>
    <mergeCell ref="C91:C94"/>
    <mergeCell ref="E91:E94"/>
    <mergeCell ref="F91:F94"/>
    <mergeCell ref="AF91:AF94"/>
    <mergeCell ref="B79:B82"/>
    <mergeCell ref="C79:C82"/>
    <mergeCell ref="E79:E82"/>
    <mergeCell ref="F79:F82"/>
    <mergeCell ref="AF79:AF82"/>
    <mergeCell ref="B83:B86"/>
    <mergeCell ref="C83:C86"/>
    <mergeCell ref="E83:E86"/>
    <mergeCell ref="F83:F86"/>
    <mergeCell ref="AF83:AF86"/>
    <mergeCell ref="B71:B74"/>
    <mergeCell ref="C71:C74"/>
    <mergeCell ref="E71:E74"/>
    <mergeCell ref="F71:F74"/>
    <mergeCell ref="AF71:AF74"/>
    <mergeCell ref="B75:B78"/>
    <mergeCell ref="C75:C78"/>
    <mergeCell ref="E75:E78"/>
    <mergeCell ref="F75:F78"/>
    <mergeCell ref="AF75:AF78"/>
    <mergeCell ref="B63:B66"/>
    <mergeCell ref="C63:C66"/>
    <mergeCell ref="E63:E66"/>
    <mergeCell ref="F63:F66"/>
    <mergeCell ref="AF63:AF66"/>
    <mergeCell ref="B67:B70"/>
    <mergeCell ref="C67:C70"/>
    <mergeCell ref="E67:E70"/>
    <mergeCell ref="F67:F70"/>
    <mergeCell ref="AF67:AF70"/>
    <mergeCell ref="B55:B58"/>
    <mergeCell ref="C55:C58"/>
    <mergeCell ref="E55:E58"/>
    <mergeCell ref="F55:F58"/>
    <mergeCell ref="AF55:AF58"/>
    <mergeCell ref="B59:B62"/>
    <mergeCell ref="C59:C62"/>
    <mergeCell ref="E59:E62"/>
    <mergeCell ref="F59:F62"/>
    <mergeCell ref="AF59:AF62"/>
    <mergeCell ref="B47:B50"/>
    <mergeCell ref="C47:C50"/>
    <mergeCell ref="E47:E50"/>
    <mergeCell ref="F47:F50"/>
    <mergeCell ref="AF47:AF50"/>
    <mergeCell ref="B51:B54"/>
    <mergeCell ref="C51:C54"/>
    <mergeCell ref="E51:E54"/>
    <mergeCell ref="F51:F54"/>
    <mergeCell ref="AF51:AF54"/>
    <mergeCell ref="B39:B42"/>
    <mergeCell ref="C39:C42"/>
    <mergeCell ref="E39:E42"/>
    <mergeCell ref="F39:F42"/>
    <mergeCell ref="AF39:AF42"/>
    <mergeCell ref="B43:B46"/>
    <mergeCell ref="C43:C46"/>
    <mergeCell ref="E43:E46"/>
    <mergeCell ref="F43:F46"/>
    <mergeCell ref="AF43:AF46"/>
    <mergeCell ref="B31:B34"/>
    <mergeCell ref="C31:C34"/>
    <mergeCell ref="E31:E34"/>
    <mergeCell ref="F31:F34"/>
    <mergeCell ref="AF31:AF34"/>
    <mergeCell ref="B35:B38"/>
    <mergeCell ref="C35:C38"/>
    <mergeCell ref="E35:E38"/>
    <mergeCell ref="F35:F38"/>
    <mergeCell ref="AF35:AF38"/>
    <mergeCell ref="B23:B26"/>
    <mergeCell ref="C23:C26"/>
    <mergeCell ref="E23:E26"/>
    <mergeCell ref="F23:F26"/>
    <mergeCell ref="AF23:AF26"/>
    <mergeCell ref="B27:B30"/>
    <mergeCell ref="C27:C30"/>
    <mergeCell ref="E27:E30"/>
    <mergeCell ref="F27:F30"/>
    <mergeCell ref="AF27:AF30"/>
    <mergeCell ref="B15:B18"/>
    <mergeCell ref="C15:C18"/>
    <mergeCell ref="E15:E18"/>
    <mergeCell ref="F15:F18"/>
    <mergeCell ref="AF15:AF18"/>
    <mergeCell ref="B19:B22"/>
    <mergeCell ref="C19:C22"/>
    <mergeCell ref="E19:E22"/>
    <mergeCell ref="F19:F22"/>
    <mergeCell ref="AF19:AF22"/>
    <mergeCell ref="A1:AF1"/>
    <mergeCell ref="A2:AF2"/>
    <mergeCell ref="G4:H4"/>
    <mergeCell ref="B7:B10"/>
    <mergeCell ref="C7:C10"/>
    <mergeCell ref="E7:E10"/>
    <mergeCell ref="F7:F10"/>
    <mergeCell ref="AF7:AF10"/>
    <mergeCell ref="B11:B14"/>
    <mergeCell ref="C11:C14"/>
    <mergeCell ref="E11:E14"/>
    <mergeCell ref="F11:F14"/>
    <mergeCell ref="AF11:AF14"/>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3"/>
  <sheetViews>
    <sheetView topLeftCell="B1" workbookViewId="0"/>
  </sheetViews>
  <sheetFormatPr defaultColWidth="4.375" defaultRowHeight="15.75"/>
  <cols>
    <col min="1" max="1" width="8.125" style="67" hidden="1" customWidth="1"/>
    <col min="2" max="2" width="3.875" style="67" customWidth="1"/>
    <col min="3" max="3" width="9.125" style="67" customWidth="1"/>
    <col min="4" max="4" width="13.375" style="67" customWidth="1"/>
    <col min="5" max="5" width="28.125" style="64" customWidth="1"/>
    <col min="6" max="6" width="6.875" style="68" customWidth="1"/>
    <col min="7" max="7" width="7.625" style="68" customWidth="1"/>
    <col min="8" max="8" width="8.5" style="68" customWidth="1"/>
    <col min="9" max="9" width="27.875" style="68" customWidth="1"/>
    <col min="10" max="10" width="21.875"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171"/>
      <c r="P1" s="172"/>
      <c r="Q1" s="33"/>
      <c r="R1" s="33"/>
      <c r="S1" s="33"/>
    </row>
    <row r="2" spans="1:19" s="28" customFormat="1" ht="28.5" customHeight="1">
      <c r="A2" s="4"/>
      <c r="B2" s="733" t="s">
        <v>687</v>
      </c>
      <c r="C2" s="733"/>
      <c r="D2" s="733"/>
      <c r="E2" s="733"/>
      <c r="O2" s="173"/>
      <c r="P2" s="174"/>
      <c r="Q2" s="34"/>
      <c r="R2" s="34"/>
      <c r="S2" s="34"/>
    </row>
    <row r="3" spans="1:19" s="27" customFormat="1" ht="33.75" customHeight="1">
      <c r="A3" s="730" t="s">
        <v>474</v>
      </c>
      <c r="B3" s="730"/>
      <c r="C3" s="730"/>
      <c r="D3" s="730"/>
      <c r="E3" s="730"/>
      <c r="F3" s="730"/>
      <c r="G3" s="730"/>
      <c r="H3" s="730"/>
      <c r="I3" s="730"/>
      <c r="J3" s="730"/>
      <c r="K3" s="730"/>
      <c r="L3" s="730"/>
      <c r="M3" s="730"/>
      <c r="N3" s="730"/>
      <c r="O3" s="175"/>
      <c r="P3" s="176"/>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117.75" customHeight="1">
      <c r="A9" s="15" t="s">
        <v>6</v>
      </c>
      <c r="B9" s="15">
        <f>IF($E9="","",SUBTOTAL(3,$E$9:E9))</f>
        <v>1</v>
      </c>
      <c r="C9" s="15" t="str">
        <f>A9&amp;"."&amp;B9</f>
        <v>N01.1</v>
      </c>
      <c r="D9" s="15" t="s">
        <v>292</v>
      </c>
      <c r="E9" s="43" t="s">
        <v>8</v>
      </c>
      <c r="F9" s="15" t="s">
        <v>3</v>
      </c>
      <c r="G9" s="15">
        <v>10</v>
      </c>
      <c r="H9" s="15">
        <v>120</v>
      </c>
      <c r="I9" s="15" t="s">
        <v>688</v>
      </c>
      <c r="J9" s="177" t="s">
        <v>689</v>
      </c>
      <c r="K9" s="42"/>
      <c r="L9" s="42"/>
      <c r="M9" s="42"/>
      <c r="N9" s="42"/>
    </row>
    <row r="10" spans="1:19" s="40" customFormat="1" ht="50.1" customHeight="1">
      <c r="A10" s="15" t="s">
        <v>6</v>
      </c>
      <c r="B10" s="15">
        <f>IF($E10="","",SUBTOTAL(3,$E$9:E10))</f>
        <v>2</v>
      </c>
      <c r="C10" s="15" t="str">
        <f t="shared" ref="C10:C17" si="0">A10&amp;"."&amp;B10</f>
        <v>N01.2</v>
      </c>
      <c r="D10" s="15" t="s">
        <v>293</v>
      </c>
      <c r="E10" s="43" t="s">
        <v>9</v>
      </c>
      <c r="F10" s="15" t="s">
        <v>3</v>
      </c>
      <c r="G10" s="15">
        <v>200</v>
      </c>
      <c r="H10" s="178">
        <v>2400</v>
      </c>
      <c r="I10" s="77" t="s">
        <v>690</v>
      </c>
      <c r="J10" s="177" t="s">
        <v>689</v>
      </c>
      <c r="K10" s="42"/>
      <c r="L10" s="42"/>
      <c r="M10" s="42"/>
      <c r="N10" s="42"/>
    </row>
    <row r="11" spans="1:19" s="40" customFormat="1" ht="50.1" customHeight="1">
      <c r="A11" s="15" t="s">
        <v>6</v>
      </c>
      <c r="B11" s="15">
        <f>IF($E11="","",SUBTOTAL(3,$E$9:E11))</f>
        <v>3</v>
      </c>
      <c r="C11" s="15" t="str">
        <f t="shared" si="0"/>
        <v>N01.3</v>
      </c>
      <c r="D11" s="15" t="s">
        <v>298</v>
      </c>
      <c r="E11" s="43" t="s">
        <v>12</v>
      </c>
      <c r="F11" s="15" t="s">
        <v>3</v>
      </c>
      <c r="G11" s="15">
        <v>70</v>
      </c>
      <c r="H11" s="15">
        <v>840</v>
      </c>
      <c r="I11" s="77" t="s">
        <v>690</v>
      </c>
      <c r="J11" s="177" t="s">
        <v>691</v>
      </c>
      <c r="K11" s="42"/>
      <c r="L11" s="42"/>
      <c r="M11" s="42"/>
      <c r="N11" s="42"/>
    </row>
    <row r="12" spans="1:19" s="40" customFormat="1" ht="50.1" customHeight="1">
      <c r="A12" s="15" t="s">
        <v>6</v>
      </c>
      <c r="B12" s="15">
        <f>IF($E12="","",SUBTOTAL(3,$E$9:E12))</f>
        <v>4</v>
      </c>
      <c r="C12" s="15" t="str">
        <f t="shared" si="0"/>
        <v>N01.4</v>
      </c>
      <c r="D12" s="15" t="s">
        <v>299</v>
      </c>
      <c r="E12" s="43" t="s">
        <v>13</v>
      </c>
      <c r="F12" s="15" t="s">
        <v>3</v>
      </c>
      <c r="G12" s="15">
        <v>200</v>
      </c>
      <c r="H12" s="178">
        <v>2400</v>
      </c>
      <c r="I12" s="77" t="s">
        <v>692</v>
      </c>
      <c r="J12" s="177" t="s">
        <v>691</v>
      </c>
      <c r="K12" s="42"/>
      <c r="L12" s="42"/>
      <c r="M12" s="42"/>
      <c r="N12" s="42"/>
      <c r="P12" s="90"/>
    </row>
    <row r="13" spans="1:19" s="40" customFormat="1" ht="50.1" customHeight="1">
      <c r="A13" s="15" t="s">
        <v>6</v>
      </c>
      <c r="B13" s="15">
        <f>IF($E13="","",SUBTOTAL(3,$E$9:E13))</f>
        <v>5</v>
      </c>
      <c r="C13" s="15" t="str">
        <f t="shared" si="0"/>
        <v>N01.5</v>
      </c>
      <c r="D13" s="15" t="s">
        <v>302</v>
      </c>
      <c r="E13" s="43" t="s">
        <v>15</v>
      </c>
      <c r="F13" s="15" t="s">
        <v>3</v>
      </c>
      <c r="G13" s="15">
        <v>6</v>
      </c>
      <c r="H13" s="15">
        <v>72</v>
      </c>
      <c r="I13" s="15" t="s">
        <v>688</v>
      </c>
      <c r="J13" s="177" t="s">
        <v>693</v>
      </c>
      <c r="K13" s="42"/>
      <c r="L13" s="42"/>
      <c r="M13" s="42"/>
      <c r="N13" s="42"/>
    </row>
    <row r="14" spans="1:19" s="40" customFormat="1" ht="52.5" customHeight="1">
      <c r="A14" s="15" t="s">
        <v>6</v>
      </c>
      <c r="B14" s="15">
        <f>IF($E14="","",SUBTOTAL(3,$E$9:E14))</f>
        <v>6</v>
      </c>
      <c r="C14" s="15" t="str">
        <f t="shared" si="0"/>
        <v>N01.6</v>
      </c>
      <c r="D14" s="15" t="s">
        <v>304</v>
      </c>
      <c r="E14" s="43" t="s">
        <v>17</v>
      </c>
      <c r="F14" s="15" t="s">
        <v>3</v>
      </c>
      <c r="G14" s="15">
        <v>6</v>
      </c>
      <c r="H14" s="15">
        <v>72</v>
      </c>
      <c r="I14" s="15" t="s">
        <v>688</v>
      </c>
      <c r="J14" s="177" t="s">
        <v>694</v>
      </c>
      <c r="K14" s="42"/>
      <c r="L14" s="42"/>
      <c r="M14" s="42"/>
      <c r="N14" s="42"/>
    </row>
    <row r="15" spans="1:19" s="40" customFormat="1" ht="50.1" customHeight="1">
      <c r="A15" s="15" t="s">
        <v>6</v>
      </c>
      <c r="B15" s="15">
        <f>IF($E15="","",SUBTOTAL(3,$E$9:E15))</f>
        <v>7</v>
      </c>
      <c r="C15" s="15" t="str">
        <f t="shared" si="0"/>
        <v>N01.7</v>
      </c>
      <c r="D15" s="15" t="s">
        <v>307</v>
      </c>
      <c r="E15" s="43" t="s">
        <v>18</v>
      </c>
      <c r="F15" s="15" t="s">
        <v>3</v>
      </c>
      <c r="G15" s="15">
        <v>150</v>
      </c>
      <c r="H15" s="178">
        <v>1800</v>
      </c>
      <c r="I15" s="77" t="s">
        <v>695</v>
      </c>
      <c r="J15" s="177" t="s">
        <v>696</v>
      </c>
      <c r="K15" s="42"/>
      <c r="L15" s="42"/>
      <c r="M15" s="42"/>
      <c r="N15" s="42"/>
    </row>
    <row r="16" spans="1:19" s="40" customFormat="1" ht="50.1" customHeight="1">
      <c r="A16" s="15" t="s">
        <v>6</v>
      </c>
      <c r="B16" s="15">
        <f>IF($E16="","",SUBTOTAL(3,$E$9:E16))</f>
        <v>8</v>
      </c>
      <c r="C16" s="15" t="str">
        <f t="shared" si="0"/>
        <v>N01.8</v>
      </c>
      <c r="D16" s="15" t="s">
        <v>308</v>
      </c>
      <c r="E16" s="43" t="s">
        <v>123</v>
      </c>
      <c r="F16" s="15" t="s">
        <v>3</v>
      </c>
      <c r="G16" s="15">
        <v>110</v>
      </c>
      <c r="H16" s="178">
        <v>1320</v>
      </c>
      <c r="I16" s="15" t="s">
        <v>688</v>
      </c>
      <c r="J16" s="177" t="s">
        <v>696</v>
      </c>
      <c r="K16" s="42"/>
      <c r="L16" s="42"/>
      <c r="M16" s="42"/>
      <c r="N16" s="42"/>
    </row>
    <row r="17" spans="1:14" s="40" customFormat="1" ht="356.25">
      <c r="A17" s="15" t="s">
        <v>6</v>
      </c>
      <c r="B17" s="15">
        <f>IF($E17="","",SUBTOTAL(3,$E$9:E17))</f>
        <v>9</v>
      </c>
      <c r="C17" s="15" t="str">
        <f t="shared" si="0"/>
        <v>N01.9</v>
      </c>
      <c r="D17" s="15" t="s">
        <v>312</v>
      </c>
      <c r="E17" s="43" t="s">
        <v>266</v>
      </c>
      <c r="F17" s="15" t="s">
        <v>3</v>
      </c>
      <c r="G17" s="15">
        <v>20</v>
      </c>
      <c r="H17" s="15">
        <v>240</v>
      </c>
      <c r="I17" s="77" t="s">
        <v>697</v>
      </c>
      <c r="J17" s="177" t="s">
        <v>698</v>
      </c>
      <c r="K17" s="42"/>
      <c r="L17" s="42"/>
      <c r="M17" s="42"/>
      <c r="N17" s="42"/>
    </row>
    <row r="18" spans="1:14" s="40" customFormat="1" ht="16.5">
      <c r="A18" s="15" t="s">
        <v>6</v>
      </c>
      <c r="B18" s="13" t="s">
        <v>21</v>
      </c>
      <c r="C18" s="22" t="s">
        <v>22</v>
      </c>
      <c r="D18" s="22"/>
      <c r="E18" s="41"/>
      <c r="F18" s="15"/>
      <c r="G18" s="15"/>
      <c r="H18" s="15"/>
      <c r="I18" s="15"/>
      <c r="J18" s="42"/>
      <c r="K18" s="42"/>
      <c r="L18" s="42"/>
      <c r="M18" s="42"/>
      <c r="N18" s="42"/>
    </row>
    <row r="19" spans="1:14" s="40" customFormat="1" ht="206.25">
      <c r="A19" s="15" t="s">
        <v>6</v>
      </c>
      <c r="B19" s="15">
        <f>IF($E19="","",SUBTOTAL(3,$E$9:E19))</f>
        <v>10</v>
      </c>
      <c r="C19" s="15" t="str">
        <f>A19&amp;"."&amp;B19</f>
        <v>N01.10</v>
      </c>
      <c r="D19" s="15" t="s">
        <v>343</v>
      </c>
      <c r="E19" s="43" t="s">
        <v>344</v>
      </c>
      <c r="F19" s="47" t="s">
        <v>113</v>
      </c>
      <c r="G19" s="47">
        <v>10</v>
      </c>
      <c r="H19" s="47">
        <v>120</v>
      </c>
      <c r="I19" s="77" t="s">
        <v>699</v>
      </c>
      <c r="J19" s="179" t="s">
        <v>700</v>
      </c>
      <c r="K19" s="42"/>
      <c r="L19" s="42"/>
      <c r="M19" s="42"/>
      <c r="N19" s="42"/>
    </row>
    <row r="20" spans="1:14" s="46" customFormat="1" ht="206.25">
      <c r="A20" s="15" t="s">
        <v>6</v>
      </c>
      <c r="B20" s="15">
        <f>IF($E20="","",SUBTOTAL(3,$E$9:E20))</f>
        <v>11</v>
      </c>
      <c r="C20" s="15" t="str">
        <f>A20&amp;"."&amp;B20</f>
        <v>N01.11</v>
      </c>
      <c r="D20" s="15" t="s">
        <v>345</v>
      </c>
      <c r="E20" s="43" t="s">
        <v>346</v>
      </c>
      <c r="F20" s="47" t="s">
        <v>113</v>
      </c>
      <c r="G20" s="47">
        <v>9</v>
      </c>
      <c r="H20" s="47">
        <v>60</v>
      </c>
      <c r="I20" s="77" t="s">
        <v>701</v>
      </c>
      <c r="J20" s="179" t="s">
        <v>700</v>
      </c>
      <c r="K20" s="45"/>
      <c r="L20" s="45"/>
      <c r="M20" s="45"/>
      <c r="N20" s="45"/>
    </row>
    <row r="21" spans="1:14" s="40" customFormat="1" ht="206.25">
      <c r="A21" s="15" t="s">
        <v>6</v>
      </c>
      <c r="B21" s="15">
        <f>IF($E21="","",SUBTOTAL(3,$E$9:E21))</f>
        <v>12</v>
      </c>
      <c r="C21" s="15" t="str">
        <f>A21&amp;"."&amp;B21</f>
        <v>N01.12</v>
      </c>
      <c r="D21" s="15" t="s">
        <v>347</v>
      </c>
      <c r="E21" s="43" t="s">
        <v>348</v>
      </c>
      <c r="F21" s="47" t="s">
        <v>113</v>
      </c>
      <c r="G21" s="47">
        <v>20</v>
      </c>
      <c r="H21" s="47">
        <v>240</v>
      </c>
      <c r="I21" s="77" t="s">
        <v>701</v>
      </c>
      <c r="J21" s="179" t="s">
        <v>700</v>
      </c>
      <c r="K21" s="42"/>
      <c r="L21" s="42"/>
      <c r="M21" s="42"/>
      <c r="N21" s="42"/>
    </row>
    <row r="22" spans="1:14" s="40" customFormat="1" ht="206.25">
      <c r="A22" s="15" t="s">
        <v>6</v>
      </c>
      <c r="B22" s="15">
        <f>IF($E22="","",SUBTOTAL(3,$E$9:E22))</f>
        <v>13</v>
      </c>
      <c r="C22" s="15" t="str">
        <f>A22&amp;"."&amp;B22</f>
        <v>N01.13</v>
      </c>
      <c r="D22" s="15" t="s">
        <v>357</v>
      </c>
      <c r="E22" s="43" t="s">
        <v>358</v>
      </c>
      <c r="F22" s="47" t="s">
        <v>113</v>
      </c>
      <c r="G22" s="47">
        <v>3</v>
      </c>
      <c r="H22" s="47">
        <v>36</v>
      </c>
      <c r="I22" s="15" t="s">
        <v>702</v>
      </c>
      <c r="J22" s="179" t="s">
        <v>703</v>
      </c>
      <c r="K22" s="42"/>
      <c r="L22" s="42"/>
      <c r="M22" s="42"/>
      <c r="N22" s="42"/>
    </row>
    <row r="23" spans="1:14" s="40" customFormat="1" ht="16.5">
      <c r="A23" s="15" t="s">
        <v>6</v>
      </c>
      <c r="B23" s="13" t="s">
        <v>32</v>
      </c>
      <c r="C23" s="22" t="s">
        <v>33</v>
      </c>
      <c r="D23" s="22"/>
      <c r="E23" s="41"/>
      <c r="F23" s="22"/>
      <c r="G23" s="22"/>
      <c r="H23" s="22"/>
      <c r="I23" s="15"/>
      <c r="J23" s="42"/>
      <c r="K23" s="42"/>
      <c r="L23" s="42"/>
      <c r="M23" s="42"/>
      <c r="N23" s="42"/>
    </row>
    <row r="24" spans="1:14" s="40" customFormat="1" ht="409.5">
      <c r="A24" s="15" t="s">
        <v>6</v>
      </c>
      <c r="B24" s="15">
        <f>IF($E24="","",SUBTOTAL(3,$E$9:E24))</f>
        <v>14</v>
      </c>
      <c r="C24" s="15" t="str">
        <f>A24&amp;"."&amp;B24</f>
        <v>N01.14</v>
      </c>
      <c r="D24" s="15" t="s">
        <v>359</v>
      </c>
      <c r="E24" s="43" t="s">
        <v>34</v>
      </c>
      <c r="F24" s="47" t="s">
        <v>114</v>
      </c>
      <c r="G24" s="47">
        <v>15</v>
      </c>
      <c r="H24" s="47">
        <v>180</v>
      </c>
      <c r="I24" s="77" t="s">
        <v>697</v>
      </c>
      <c r="J24" s="177" t="s">
        <v>704</v>
      </c>
      <c r="K24" s="42"/>
      <c r="L24" s="42"/>
      <c r="M24" s="42"/>
      <c r="N24" s="42"/>
    </row>
    <row r="25" spans="1:14" s="40" customFormat="1" ht="16.5">
      <c r="A25" s="15" t="s">
        <v>6</v>
      </c>
      <c r="B25" s="13" t="s">
        <v>58</v>
      </c>
      <c r="C25" s="24" t="s">
        <v>59</v>
      </c>
      <c r="D25" s="24"/>
      <c r="E25" s="50"/>
      <c r="F25" s="15"/>
      <c r="G25" s="15"/>
      <c r="H25" s="15"/>
      <c r="I25" s="15"/>
      <c r="J25" s="42"/>
      <c r="K25" s="42"/>
      <c r="L25" s="42"/>
      <c r="M25" s="42"/>
      <c r="N25" s="42"/>
    </row>
    <row r="26" spans="1:14" s="40" customFormat="1" ht="318.75">
      <c r="A26" s="15" t="s">
        <v>6</v>
      </c>
      <c r="B26" s="15">
        <f>IF($E26="","",SUBTOTAL(3,$E$9:E26))</f>
        <v>15</v>
      </c>
      <c r="C26" s="15" t="str">
        <f>A26&amp;"."&amp;B26</f>
        <v>N01.15</v>
      </c>
      <c r="D26" s="15" t="s">
        <v>385</v>
      </c>
      <c r="E26" s="43" t="s">
        <v>193</v>
      </c>
      <c r="F26" s="47" t="s">
        <v>3</v>
      </c>
      <c r="G26" s="47">
        <v>120</v>
      </c>
      <c r="H26" s="180">
        <v>1440</v>
      </c>
      <c r="I26" s="15" t="s">
        <v>705</v>
      </c>
      <c r="J26" s="181" t="s">
        <v>706</v>
      </c>
      <c r="K26" s="42"/>
      <c r="L26" s="42"/>
      <c r="M26" s="42"/>
      <c r="N26" s="42"/>
    </row>
    <row r="27" spans="1:14" s="40" customFormat="1" ht="318.75">
      <c r="A27" s="15" t="s">
        <v>6</v>
      </c>
      <c r="B27" s="15">
        <f>IF($E27="","",SUBTOTAL(3,$E$9:E27))</f>
        <v>16</v>
      </c>
      <c r="C27" s="15" t="str">
        <f>A27&amp;"."&amp;B27</f>
        <v>N01.16</v>
      </c>
      <c r="D27" s="15" t="s">
        <v>387</v>
      </c>
      <c r="E27" s="43" t="s">
        <v>61</v>
      </c>
      <c r="F27" s="47" t="s">
        <v>3</v>
      </c>
      <c r="G27" s="47">
        <v>45</v>
      </c>
      <c r="H27" s="47">
        <v>540</v>
      </c>
      <c r="I27" s="15" t="s">
        <v>707</v>
      </c>
      <c r="J27" s="181" t="s">
        <v>706</v>
      </c>
      <c r="K27" s="42"/>
      <c r="L27" s="42"/>
      <c r="M27" s="42"/>
      <c r="N27" s="42"/>
    </row>
    <row r="28" spans="1:14" s="40" customFormat="1" ht="16.5">
      <c r="A28" s="15" t="s">
        <v>6</v>
      </c>
      <c r="B28" s="13" t="s">
        <v>62</v>
      </c>
      <c r="C28" s="24" t="s">
        <v>63</v>
      </c>
      <c r="D28" s="24"/>
      <c r="E28" s="50"/>
      <c r="F28" s="22"/>
      <c r="G28" s="22"/>
      <c r="H28" s="22"/>
      <c r="I28" s="15"/>
      <c r="J28" s="42"/>
      <c r="K28" s="42"/>
      <c r="L28" s="42"/>
      <c r="M28" s="42"/>
      <c r="N28" s="42"/>
    </row>
    <row r="29" spans="1:14" s="40" customFormat="1" ht="243.75">
      <c r="A29" s="15" t="s">
        <v>6</v>
      </c>
      <c r="B29" s="15">
        <f>IF($E29="","",SUBTOTAL(3,$E$9:E29))</f>
        <v>17</v>
      </c>
      <c r="C29" s="15" t="str">
        <f>A29&amp;"."&amp;B29</f>
        <v>N01.17</v>
      </c>
      <c r="D29" s="15" t="s">
        <v>391</v>
      </c>
      <c r="E29" s="43" t="s">
        <v>67</v>
      </c>
      <c r="F29" s="47" t="s">
        <v>115</v>
      </c>
      <c r="G29" s="47">
        <v>8</v>
      </c>
      <c r="H29" s="47">
        <v>96</v>
      </c>
      <c r="I29" s="15" t="s">
        <v>702</v>
      </c>
      <c r="J29" s="181" t="s">
        <v>708</v>
      </c>
      <c r="K29" s="42"/>
      <c r="L29" s="42"/>
      <c r="M29" s="42"/>
      <c r="N29" s="42"/>
    </row>
    <row r="30" spans="1:14" s="40" customFormat="1" ht="168.75">
      <c r="A30" s="15" t="s">
        <v>6</v>
      </c>
      <c r="B30" s="15">
        <f>IF($E30="","",SUBTOTAL(3,$E$9:E30))</f>
        <v>18</v>
      </c>
      <c r="C30" s="15" t="str">
        <f>A30&amp;"."&amp;B30</f>
        <v>N01.18</v>
      </c>
      <c r="D30" s="15" t="s">
        <v>394</v>
      </c>
      <c r="E30" s="43" t="s">
        <v>70</v>
      </c>
      <c r="F30" s="47" t="s">
        <v>115</v>
      </c>
      <c r="G30" s="47">
        <v>5</v>
      </c>
      <c r="H30" s="47">
        <v>60</v>
      </c>
      <c r="I30" s="77" t="s">
        <v>709</v>
      </c>
      <c r="J30" s="181" t="s">
        <v>710</v>
      </c>
      <c r="K30" s="42"/>
      <c r="L30" s="42"/>
      <c r="M30" s="42"/>
      <c r="N30" s="42"/>
    </row>
    <row r="31" spans="1:14" s="40" customFormat="1" ht="168.75">
      <c r="A31" s="15" t="s">
        <v>6</v>
      </c>
      <c r="B31" s="15">
        <f>IF($E31="","",SUBTOTAL(3,$E$9:E31))</f>
        <v>19</v>
      </c>
      <c r="C31" s="15" t="str">
        <f>A31&amp;"."&amp;B31</f>
        <v>N01.19</v>
      </c>
      <c r="D31" s="15" t="s">
        <v>396</v>
      </c>
      <c r="E31" s="43" t="s">
        <v>72</v>
      </c>
      <c r="F31" s="47" t="s">
        <v>114</v>
      </c>
      <c r="G31" s="47"/>
      <c r="H31" s="47">
        <v>1</v>
      </c>
      <c r="I31" s="77" t="s">
        <v>709</v>
      </c>
      <c r="J31" s="181" t="s">
        <v>711</v>
      </c>
      <c r="K31" s="42"/>
      <c r="L31" s="42"/>
      <c r="M31" s="42"/>
      <c r="N31" s="42"/>
    </row>
    <row r="32" spans="1:14" s="40" customFormat="1" ht="16.5">
      <c r="A32" s="15" t="s">
        <v>6</v>
      </c>
      <c r="B32" s="13" t="s">
        <v>73</v>
      </c>
      <c r="C32" s="24" t="s">
        <v>74</v>
      </c>
      <c r="D32" s="24"/>
      <c r="E32" s="50"/>
      <c r="F32" s="22"/>
      <c r="G32" s="22"/>
      <c r="H32" s="22"/>
      <c r="I32" s="47"/>
      <c r="J32" s="42"/>
      <c r="K32" s="42"/>
      <c r="L32" s="42"/>
      <c r="M32" s="42"/>
      <c r="N32" s="42"/>
    </row>
    <row r="33" spans="1:16" s="46" customFormat="1" ht="409.5">
      <c r="A33" s="15" t="s">
        <v>6</v>
      </c>
      <c r="B33" s="15">
        <f>IF($E33="","",SUBTOTAL(3,$E$9:E33))</f>
        <v>20</v>
      </c>
      <c r="C33" s="15" t="str">
        <f>A33&amp;"."&amp;B33</f>
        <v>N01.20</v>
      </c>
      <c r="D33" s="15" t="s">
        <v>397</v>
      </c>
      <c r="E33" s="43" t="s">
        <v>75</v>
      </c>
      <c r="F33" s="47" t="s">
        <v>117</v>
      </c>
      <c r="G33" s="47">
        <v>220</v>
      </c>
      <c r="H33" s="180">
        <v>2640</v>
      </c>
      <c r="I33" s="77" t="s">
        <v>709</v>
      </c>
      <c r="J33" s="177" t="s">
        <v>712</v>
      </c>
      <c r="K33" s="45"/>
      <c r="L33" s="45"/>
      <c r="M33" s="45"/>
      <c r="N33" s="45"/>
      <c r="P33" s="182"/>
    </row>
    <row r="34" spans="1:16" s="40" customFormat="1" ht="409.5">
      <c r="B34" s="15">
        <f>IF($E34="","",SUBTOTAL(3,$E$9:E34))</f>
        <v>21</v>
      </c>
      <c r="C34" s="15" t="str">
        <f>A34&amp;"."&amp;B34</f>
        <v>.21</v>
      </c>
      <c r="D34" s="15" t="s">
        <v>398</v>
      </c>
      <c r="E34" s="43" t="s">
        <v>399</v>
      </c>
      <c r="F34" s="47" t="s">
        <v>117</v>
      </c>
      <c r="G34" s="47">
        <v>300</v>
      </c>
      <c r="H34" s="180">
        <v>3600</v>
      </c>
      <c r="I34" s="77" t="s">
        <v>709</v>
      </c>
      <c r="J34" s="177" t="s">
        <v>713</v>
      </c>
      <c r="K34" s="42"/>
      <c r="L34" s="42"/>
      <c r="M34" s="42"/>
      <c r="N34" s="42"/>
      <c r="P34" s="33"/>
    </row>
    <row r="35" spans="1:16" s="40" customFormat="1" ht="409.5">
      <c r="A35" s="15" t="s">
        <v>21</v>
      </c>
      <c r="B35" s="15">
        <f>IF($E35="","",SUBTOTAL(3,$E$9:E35))</f>
        <v>22</v>
      </c>
      <c r="C35" s="15" t="str">
        <f>A35&amp;"."&amp;B35</f>
        <v>N02.22</v>
      </c>
      <c r="D35" s="15" t="s">
        <v>400</v>
      </c>
      <c r="E35" s="43" t="s">
        <v>76</v>
      </c>
      <c r="F35" s="47" t="s">
        <v>117</v>
      </c>
      <c r="G35" s="47">
        <v>1100</v>
      </c>
      <c r="H35" s="180">
        <v>13200</v>
      </c>
      <c r="I35" s="77" t="s">
        <v>709</v>
      </c>
      <c r="J35" s="177" t="s">
        <v>714</v>
      </c>
      <c r="K35" s="42"/>
      <c r="L35" s="42"/>
      <c r="M35" s="42"/>
      <c r="N35" s="42"/>
    </row>
    <row r="36" spans="1:16" s="40" customFormat="1" ht="16.5">
      <c r="A36" s="15" t="s">
        <v>21</v>
      </c>
      <c r="B36" s="13" t="s">
        <v>77</v>
      </c>
      <c r="C36" s="26" t="s">
        <v>78</v>
      </c>
      <c r="D36" s="26"/>
      <c r="E36" s="50"/>
      <c r="F36" s="22"/>
      <c r="G36" s="22"/>
      <c r="H36" s="22"/>
      <c r="I36" s="47"/>
      <c r="J36" s="42"/>
      <c r="K36" s="42"/>
      <c r="L36" s="42"/>
      <c r="M36" s="42"/>
      <c r="N36" s="42"/>
      <c r="P36" s="92"/>
    </row>
    <row r="37" spans="1:16" s="40" customFormat="1" ht="337.5">
      <c r="A37" s="15" t="s">
        <v>21</v>
      </c>
      <c r="B37" s="15">
        <f>IF($E37="","",SUBTOTAL(3,$E$9:E37))</f>
        <v>23</v>
      </c>
      <c r="C37" s="15" t="str">
        <f>A37&amp;"."&amp;B37</f>
        <v>N02.23</v>
      </c>
      <c r="D37" s="15" t="s">
        <v>401</v>
      </c>
      <c r="E37" s="43" t="s">
        <v>402</v>
      </c>
      <c r="F37" s="47" t="s">
        <v>118</v>
      </c>
      <c r="G37" s="47">
        <v>3</v>
      </c>
      <c r="H37" s="47">
        <v>36</v>
      </c>
      <c r="I37" s="77" t="s">
        <v>709</v>
      </c>
      <c r="J37" s="181" t="s">
        <v>715</v>
      </c>
      <c r="K37" s="42"/>
      <c r="L37" s="42"/>
      <c r="M37" s="42"/>
      <c r="N37" s="42"/>
    </row>
    <row r="38" spans="1:16" s="40" customFormat="1" ht="281.25">
      <c r="A38" s="15" t="s">
        <v>21</v>
      </c>
      <c r="B38" s="15">
        <f>IF($E38="","",SUBTOTAL(3,$E$9:E38))</f>
        <v>24</v>
      </c>
      <c r="C38" s="15" t="str">
        <f>A38&amp;"."&amp;B38</f>
        <v>N02.24</v>
      </c>
      <c r="D38" s="15" t="s">
        <v>405</v>
      </c>
      <c r="E38" s="43" t="s">
        <v>406</v>
      </c>
      <c r="F38" s="47" t="s">
        <v>116</v>
      </c>
      <c r="G38" s="47">
        <v>700</v>
      </c>
      <c r="H38" s="180">
        <v>8400</v>
      </c>
      <c r="I38" s="77" t="s">
        <v>709</v>
      </c>
      <c r="J38" s="181" t="s">
        <v>716</v>
      </c>
      <c r="K38" s="42"/>
      <c r="L38" s="42"/>
      <c r="M38" s="42"/>
      <c r="N38" s="42"/>
    </row>
    <row r="39" spans="1:16" s="40" customFormat="1" ht="168.75">
      <c r="A39" s="15" t="s">
        <v>21</v>
      </c>
      <c r="B39" s="15">
        <f>IF($E39="","",SUBTOTAL(3,$E$9:E39))</f>
        <v>25</v>
      </c>
      <c r="C39" s="15" t="str">
        <f>A39&amp;"."&amp;B39</f>
        <v>N02.25</v>
      </c>
      <c r="D39" s="15" t="s">
        <v>410</v>
      </c>
      <c r="E39" s="43" t="s">
        <v>124</v>
      </c>
      <c r="F39" s="47" t="s">
        <v>125</v>
      </c>
      <c r="G39" s="47">
        <v>8</v>
      </c>
      <c r="H39" s="47">
        <v>96</v>
      </c>
      <c r="I39" s="77" t="s">
        <v>709</v>
      </c>
      <c r="J39" s="181" t="s">
        <v>717</v>
      </c>
      <c r="K39" s="42"/>
      <c r="L39" s="42"/>
      <c r="M39" s="42"/>
      <c r="N39" s="42"/>
    </row>
    <row r="40" spans="1:16" s="40" customFormat="1" ht="16.5">
      <c r="A40" s="15" t="s">
        <v>21</v>
      </c>
      <c r="B40" s="13" t="s">
        <v>83</v>
      </c>
      <c r="C40" s="24" t="s">
        <v>86</v>
      </c>
      <c r="D40" s="24"/>
      <c r="E40" s="50"/>
      <c r="F40" s="22"/>
      <c r="G40" s="22"/>
      <c r="H40" s="22"/>
      <c r="I40" s="47"/>
      <c r="J40" s="42"/>
      <c r="K40" s="42"/>
      <c r="L40" s="42"/>
      <c r="M40" s="42"/>
      <c r="N40" s="42"/>
    </row>
    <row r="41" spans="1:16" s="46" customFormat="1" ht="112.5">
      <c r="A41" s="15" t="s">
        <v>21</v>
      </c>
      <c r="B41" s="15">
        <f>IF($E41="","",SUBTOTAL(3,$E$9:E41))</f>
        <v>26</v>
      </c>
      <c r="C41" s="15" t="str">
        <f>A41&amp;"."&amp;B41</f>
        <v>N02.26</v>
      </c>
      <c r="D41" s="15" t="s">
        <v>413</v>
      </c>
      <c r="E41" s="43" t="s">
        <v>87</v>
      </c>
      <c r="F41" s="47" t="s">
        <v>118</v>
      </c>
      <c r="G41" s="47"/>
      <c r="H41" s="47">
        <v>3</v>
      </c>
      <c r="I41" s="15" t="s">
        <v>688</v>
      </c>
      <c r="J41" s="183" t="s">
        <v>718</v>
      </c>
      <c r="K41" s="45"/>
      <c r="L41" s="45"/>
      <c r="M41" s="45"/>
      <c r="N41" s="45"/>
      <c r="P41" s="40"/>
    </row>
    <row r="42" spans="1:16" s="46" customFormat="1" ht="56.25">
      <c r="A42" s="15"/>
      <c r="B42" s="15">
        <f>IF($E42="","",SUBTOTAL(3,$E$9:E42))</f>
        <v>27</v>
      </c>
      <c r="C42" s="15" t="str">
        <f>A42&amp;"."&amp;B42</f>
        <v>.27</v>
      </c>
      <c r="D42" s="15" t="s">
        <v>414</v>
      </c>
      <c r="E42" s="43" t="s">
        <v>264</v>
      </c>
      <c r="F42" s="47" t="s">
        <v>214</v>
      </c>
      <c r="G42" s="47"/>
      <c r="H42" s="47"/>
      <c r="I42" s="15"/>
      <c r="J42" s="183"/>
      <c r="K42" s="45"/>
      <c r="L42" s="45"/>
      <c r="M42" s="45"/>
      <c r="N42" s="181" t="s">
        <v>719</v>
      </c>
      <c r="P42" s="40"/>
    </row>
    <row r="43" spans="1:16" s="40" customFormat="1" ht="16.5">
      <c r="A43" s="15" t="s">
        <v>21</v>
      </c>
      <c r="B43" s="13" t="s">
        <v>84</v>
      </c>
      <c r="C43" s="24" t="s">
        <v>90</v>
      </c>
      <c r="D43" s="24"/>
      <c r="E43" s="50"/>
      <c r="F43" s="47"/>
      <c r="G43" s="47"/>
      <c r="H43" s="47"/>
      <c r="I43" s="47"/>
      <c r="J43" s="42"/>
      <c r="K43" s="42"/>
      <c r="L43" s="42"/>
      <c r="M43" s="42"/>
      <c r="N43" s="42"/>
    </row>
    <row r="44" spans="1:16" s="27" customFormat="1" ht="75">
      <c r="A44" s="15" t="s">
        <v>21</v>
      </c>
      <c r="B44" s="15">
        <f>IF($E44="","",SUBTOTAL(3,$E$9:E44))</f>
        <v>28</v>
      </c>
      <c r="C44" s="15" t="str">
        <f>A44&amp;"."&amp;B44</f>
        <v>N02.28</v>
      </c>
      <c r="D44" s="15" t="s">
        <v>419</v>
      </c>
      <c r="E44" s="43" t="s">
        <v>257</v>
      </c>
      <c r="F44" s="47" t="s">
        <v>115</v>
      </c>
      <c r="G44" s="47">
        <v>12</v>
      </c>
      <c r="H44" s="47">
        <v>60</v>
      </c>
      <c r="I44" s="77" t="s">
        <v>720</v>
      </c>
      <c r="J44" s="181" t="s">
        <v>721</v>
      </c>
      <c r="K44" s="5"/>
      <c r="L44" s="5"/>
      <c r="M44" s="5"/>
      <c r="N44" s="5"/>
      <c r="P44" s="40"/>
    </row>
    <row r="45" spans="1:16" s="27" customFormat="1" ht="16.5">
      <c r="A45" s="15" t="s">
        <v>21</v>
      </c>
      <c r="B45" s="13" t="s">
        <v>93</v>
      </c>
      <c r="C45" s="24" t="s">
        <v>94</v>
      </c>
      <c r="D45" s="24"/>
      <c r="E45" s="50"/>
      <c r="F45" s="47"/>
      <c r="G45" s="47"/>
      <c r="H45" s="47"/>
      <c r="I45" s="47"/>
      <c r="J45" s="5"/>
      <c r="K45" s="5"/>
      <c r="L45" s="5"/>
      <c r="M45" s="5"/>
      <c r="N45" s="5"/>
      <c r="P45" s="40"/>
    </row>
    <row r="46" spans="1:16" s="40" customFormat="1" ht="393.75">
      <c r="A46" s="15" t="s">
        <v>21</v>
      </c>
      <c r="B46" s="15">
        <f>IF($E46="","",SUBTOTAL(3,$E$9:E46))</f>
        <v>29</v>
      </c>
      <c r="C46" s="15" t="str">
        <f>A46&amp;"."&amp;B46</f>
        <v>N02.29</v>
      </c>
      <c r="D46" s="15" t="s">
        <v>441</v>
      </c>
      <c r="E46" s="43" t="s">
        <v>95</v>
      </c>
      <c r="F46" s="47" t="s">
        <v>3</v>
      </c>
      <c r="G46" s="47">
        <v>600</v>
      </c>
      <c r="H46" s="180">
        <v>7200</v>
      </c>
      <c r="I46" s="77" t="s">
        <v>722</v>
      </c>
      <c r="J46" s="181" t="s">
        <v>723</v>
      </c>
      <c r="K46" s="42"/>
      <c r="L46" s="42"/>
      <c r="M46" s="42"/>
      <c r="N46" s="42"/>
    </row>
    <row r="47" spans="1:16" s="40" customFormat="1" ht="16.5">
      <c r="A47" s="15" t="s">
        <v>21</v>
      </c>
      <c r="B47" s="13" t="s">
        <v>96</v>
      </c>
      <c r="C47" s="24" t="s">
        <v>97</v>
      </c>
      <c r="D47" s="24"/>
      <c r="E47" s="50"/>
      <c r="F47" s="22"/>
      <c r="G47" s="22"/>
      <c r="H47" s="47"/>
      <c r="I47" s="47"/>
      <c r="J47" s="42"/>
      <c r="K47" s="42"/>
      <c r="L47" s="42"/>
      <c r="M47" s="42"/>
      <c r="N47" s="42"/>
    </row>
    <row r="48" spans="1:16" s="40" customFormat="1" ht="243.75">
      <c r="A48" s="15" t="s">
        <v>21</v>
      </c>
      <c r="B48" s="15">
        <f>IF($E48="","",SUBTOTAL(3,$E$9:E48))</f>
        <v>30</v>
      </c>
      <c r="C48" s="15" t="str">
        <f>A48&amp;"."&amp;B48</f>
        <v>N02.30</v>
      </c>
      <c r="D48" s="15" t="s">
        <v>451</v>
      </c>
      <c r="E48" s="43" t="s">
        <v>101</v>
      </c>
      <c r="F48" s="47" t="s">
        <v>3</v>
      </c>
      <c r="G48" s="47">
        <v>3</v>
      </c>
      <c r="H48" s="47">
        <v>36</v>
      </c>
      <c r="I48" s="77" t="s">
        <v>709</v>
      </c>
      <c r="J48" s="181" t="s">
        <v>724</v>
      </c>
      <c r="K48" s="42"/>
      <c r="L48" s="42"/>
      <c r="M48" s="42"/>
      <c r="N48" s="42"/>
    </row>
    <row r="49" spans="1:16" s="40" customFormat="1" ht="131.25">
      <c r="A49" s="15" t="s">
        <v>21</v>
      </c>
      <c r="B49" s="15">
        <f>IF($E49="","",SUBTOTAL(3,$E$9:E49))</f>
        <v>31</v>
      </c>
      <c r="C49" s="15" t="str">
        <f>A49&amp;"."&amp;B49</f>
        <v>N02.31</v>
      </c>
      <c r="D49" s="15" t="s">
        <v>452</v>
      </c>
      <c r="E49" s="43" t="s">
        <v>102</v>
      </c>
      <c r="F49" s="47" t="s">
        <v>3</v>
      </c>
      <c r="G49" s="47">
        <v>95</v>
      </c>
      <c r="H49" s="180">
        <v>1140</v>
      </c>
      <c r="I49" s="15" t="s">
        <v>688</v>
      </c>
      <c r="J49" s="181" t="s">
        <v>725</v>
      </c>
      <c r="K49" s="42"/>
      <c r="L49" s="42"/>
      <c r="M49" s="42"/>
      <c r="N49" s="42"/>
    </row>
    <row r="50" spans="1:16" s="40" customFormat="1" ht="144">
      <c r="A50" s="15" t="s">
        <v>21</v>
      </c>
      <c r="B50" s="15">
        <f>IF($E50="","",SUBTOTAL(3,$E$9:E50))</f>
        <v>32</v>
      </c>
      <c r="C50" s="59" t="str">
        <f>A50&amp;"."&amp;B50</f>
        <v>N02.32</v>
      </c>
      <c r="D50" s="59" t="s">
        <v>453</v>
      </c>
      <c r="E50" s="184" t="s">
        <v>103</v>
      </c>
      <c r="F50" s="185" t="s">
        <v>3</v>
      </c>
      <c r="G50" s="185">
        <v>50</v>
      </c>
      <c r="H50" s="185">
        <v>600</v>
      </c>
      <c r="I50" s="59" t="s">
        <v>688</v>
      </c>
      <c r="J50" s="186" t="s">
        <v>726</v>
      </c>
      <c r="K50" s="187"/>
      <c r="L50" s="187"/>
      <c r="M50" s="187"/>
      <c r="N50" s="187"/>
      <c r="P50" s="91"/>
    </row>
    <row r="51" spans="1:16" s="40" customFormat="1" ht="187.5">
      <c r="A51" s="15" t="s">
        <v>21</v>
      </c>
      <c r="B51" s="15">
        <f>IF($E51="","",SUBTOTAL(3,$E$9:E51))</f>
        <v>33</v>
      </c>
      <c r="C51" s="15" t="str">
        <f>A51&amp;"."&amp;B51</f>
        <v>N02.33</v>
      </c>
      <c r="D51" s="15" t="s">
        <v>454</v>
      </c>
      <c r="E51" s="43" t="s">
        <v>104</v>
      </c>
      <c r="F51" s="47" t="s">
        <v>3</v>
      </c>
      <c r="G51" s="47">
        <v>2700</v>
      </c>
      <c r="H51" s="180">
        <v>32400</v>
      </c>
      <c r="I51" s="23" t="s">
        <v>709</v>
      </c>
      <c r="J51" s="188" t="s">
        <v>727</v>
      </c>
      <c r="K51" s="42"/>
      <c r="L51" s="42"/>
      <c r="M51" s="42"/>
      <c r="N51" s="42"/>
    </row>
    <row r="52" spans="1:16" s="40" customFormat="1" ht="16.5">
      <c r="A52" s="189" t="s">
        <v>21</v>
      </c>
      <c r="B52" s="74"/>
      <c r="C52" s="74"/>
      <c r="D52" s="74"/>
      <c r="E52" s="190"/>
      <c r="F52" s="191"/>
      <c r="G52" s="191"/>
      <c r="H52" s="191"/>
      <c r="I52" s="191"/>
    </row>
    <row r="53" spans="1:16" s="40" customFormat="1" ht="16.5">
      <c r="A53" s="189" t="s">
        <v>21</v>
      </c>
      <c r="B53" s="74"/>
      <c r="C53" s="74"/>
      <c r="D53" s="74"/>
      <c r="E53" s="190"/>
      <c r="F53" s="191"/>
      <c r="G53" s="191"/>
      <c r="H53" s="191"/>
      <c r="I53" s="191"/>
      <c r="L53" s="649" t="s">
        <v>728</v>
      </c>
      <c r="M53" s="649"/>
      <c r="N53" s="649"/>
    </row>
    <row r="54" spans="1:16" s="40" customFormat="1" ht="16.5">
      <c r="A54" s="189" t="s">
        <v>21</v>
      </c>
      <c r="B54" s="74"/>
      <c r="C54" s="74"/>
      <c r="D54" s="74"/>
      <c r="E54" s="190"/>
      <c r="F54" s="191"/>
      <c r="G54" s="191"/>
      <c r="H54" s="191"/>
      <c r="I54" s="191"/>
    </row>
    <row r="55" spans="1:16" s="40" customFormat="1" ht="16.5">
      <c r="B55" s="73"/>
      <c r="C55" s="192"/>
      <c r="D55" s="192"/>
      <c r="E55" s="193"/>
      <c r="F55" s="192"/>
      <c r="G55" s="192"/>
      <c r="H55" s="192"/>
      <c r="I55" s="192"/>
      <c r="M55" s="40" t="s">
        <v>729</v>
      </c>
    </row>
    <row r="56" spans="1:16" s="40" customFormat="1" ht="16.5">
      <c r="A56" s="40" t="s">
        <v>32</v>
      </c>
      <c r="B56" s="74"/>
      <c r="C56" s="74"/>
      <c r="D56" s="74"/>
      <c r="E56" s="190"/>
      <c r="F56" s="191"/>
      <c r="G56" s="191"/>
      <c r="H56" s="191"/>
      <c r="I56" s="191"/>
    </row>
    <row r="57" spans="1:16" s="40" customFormat="1" ht="16.5">
      <c r="A57" s="40" t="s">
        <v>32</v>
      </c>
      <c r="B57" s="74"/>
      <c r="C57" s="74"/>
      <c r="D57" s="74"/>
      <c r="E57" s="190"/>
      <c r="F57" s="191"/>
      <c r="G57" s="191"/>
      <c r="H57" s="191"/>
      <c r="I57" s="191"/>
    </row>
    <row r="58" spans="1:16" s="40" customFormat="1" ht="16.5">
      <c r="A58" s="40" t="s">
        <v>32</v>
      </c>
      <c r="B58" s="74"/>
      <c r="C58" s="74"/>
      <c r="D58" s="74"/>
      <c r="E58" s="190"/>
      <c r="F58" s="191"/>
      <c r="G58" s="191"/>
      <c r="H58" s="191"/>
      <c r="I58" s="191"/>
    </row>
    <row r="59" spans="1:16" s="40" customFormat="1" ht="16.5">
      <c r="A59" s="40" t="s">
        <v>32</v>
      </c>
      <c r="B59" s="74"/>
      <c r="C59" s="74"/>
      <c r="D59" s="74"/>
      <c r="E59" s="190"/>
      <c r="F59" s="191"/>
      <c r="G59" s="191"/>
      <c r="H59" s="191"/>
      <c r="I59" s="191"/>
    </row>
    <row r="60" spans="1:16" s="40" customFormat="1" ht="16.5">
      <c r="A60" s="40" t="s">
        <v>32</v>
      </c>
      <c r="B60" s="74"/>
      <c r="C60" s="74"/>
      <c r="D60" s="74"/>
      <c r="E60" s="190"/>
      <c r="F60" s="191"/>
      <c r="G60" s="191"/>
      <c r="H60" s="191"/>
      <c r="I60" s="191"/>
    </row>
    <row r="61" spans="1:16" s="40" customFormat="1" ht="16.5">
      <c r="A61" s="40" t="s">
        <v>32</v>
      </c>
      <c r="B61" s="74"/>
      <c r="C61" s="74"/>
      <c r="D61" s="74"/>
      <c r="E61" s="190"/>
      <c r="F61" s="191"/>
      <c r="G61" s="191"/>
      <c r="H61" s="191"/>
      <c r="I61" s="191"/>
    </row>
    <row r="62" spans="1:16" s="40" customFormat="1" ht="16.5">
      <c r="A62" s="40" t="s">
        <v>32</v>
      </c>
      <c r="B62" s="74"/>
      <c r="C62" s="74"/>
      <c r="D62" s="74"/>
      <c r="E62" s="190"/>
      <c r="F62" s="191"/>
      <c r="G62" s="191"/>
      <c r="H62" s="191"/>
      <c r="I62" s="191"/>
    </row>
    <row r="63" spans="1:16" s="40" customFormat="1" ht="16.5">
      <c r="A63" s="40" t="s">
        <v>32</v>
      </c>
      <c r="B63" s="74"/>
      <c r="C63" s="74"/>
      <c r="D63" s="74"/>
      <c r="E63" s="190"/>
      <c r="F63" s="191"/>
      <c r="G63" s="191"/>
      <c r="H63" s="191"/>
      <c r="I63" s="191"/>
    </row>
    <row r="64" spans="1:16" s="40" customFormat="1" ht="16.5">
      <c r="A64" s="40" t="s">
        <v>32</v>
      </c>
      <c r="B64" s="74"/>
      <c r="C64" s="74"/>
      <c r="D64" s="74"/>
      <c r="E64" s="190"/>
      <c r="F64" s="191"/>
      <c r="G64" s="191"/>
      <c r="H64" s="191"/>
      <c r="I64" s="191"/>
    </row>
    <row r="65" spans="1:16" s="40" customFormat="1" ht="16.5">
      <c r="A65" s="40" t="s">
        <v>32</v>
      </c>
      <c r="B65" s="74"/>
      <c r="C65" s="74"/>
      <c r="D65" s="74"/>
      <c r="E65" s="190"/>
      <c r="F65" s="191"/>
      <c r="G65" s="191"/>
      <c r="H65" s="191"/>
      <c r="I65" s="191"/>
    </row>
    <row r="66" spans="1:16" s="40" customFormat="1" ht="16.5">
      <c r="A66" s="40" t="s">
        <v>32</v>
      </c>
      <c r="B66" s="74"/>
      <c r="C66" s="74"/>
      <c r="D66" s="74"/>
      <c r="E66" s="190"/>
      <c r="F66" s="191"/>
      <c r="G66" s="191"/>
      <c r="H66" s="191"/>
      <c r="I66" s="191"/>
    </row>
    <row r="67" spans="1:16" s="40" customFormat="1" ht="16.5">
      <c r="A67" s="40" t="s">
        <v>32</v>
      </c>
      <c r="B67" s="74"/>
      <c r="C67" s="74"/>
      <c r="D67" s="74"/>
      <c r="E67" s="190"/>
      <c r="F67" s="191"/>
      <c r="G67" s="191"/>
      <c r="H67" s="191"/>
      <c r="I67" s="191"/>
    </row>
    <row r="68" spans="1:16" s="40" customFormat="1" ht="16.5">
      <c r="A68" s="40" t="s">
        <v>32</v>
      </c>
      <c r="B68" s="74"/>
      <c r="C68" s="74"/>
      <c r="D68" s="74"/>
      <c r="E68" s="190"/>
      <c r="F68" s="191"/>
      <c r="G68" s="191"/>
      <c r="H68" s="191"/>
      <c r="I68" s="191"/>
      <c r="P68" s="91"/>
    </row>
    <row r="69" spans="1:16" s="40" customFormat="1" ht="16.5">
      <c r="B69" s="73"/>
      <c r="C69" s="192"/>
      <c r="D69" s="192"/>
      <c r="E69" s="193"/>
      <c r="F69" s="192"/>
      <c r="G69" s="192"/>
      <c r="H69" s="192"/>
      <c r="I69" s="192"/>
    </row>
    <row r="70" spans="1:16" s="40" customFormat="1" ht="16.5">
      <c r="A70" s="40" t="s">
        <v>45</v>
      </c>
      <c r="B70" s="74"/>
      <c r="C70" s="74"/>
      <c r="D70" s="74"/>
      <c r="E70" s="190"/>
      <c r="F70" s="191"/>
      <c r="G70" s="191"/>
      <c r="H70" s="191"/>
      <c r="I70" s="191"/>
    </row>
    <row r="71" spans="1:16" s="40" customFormat="1" ht="16.5">
      <c r="A71" s="40" t="s">
        <v>45</v>
      </c>
      <c r="B71" s="74"/>
      <c r="C71" s="74"/>
      <c r="D71" s="74"/>
      <c r="E71" s="190"/>
      <c r="F71" s="191"/>
      <c r="G71" s="191"/>
      <c r="H71" s="191"/>
      <c r="I71" s="191"/>
      <c r="P71" s="92"/>
    </row>
    <row r="72" spans="1:16" s="40" customFormat="1" ht="16.5">
      <c r="A72" s="40" t="s">
        <v>45</v>
      </c>
      <c r="B72" s="74"/>
      <c r="C72" s="74"/>
      <c r="D72" s="74"/>
      <c r="E72" s="190"/>
      <c r="F72" s="191"/>
      <c r="G72" s="191"/>
      <c r="H72" s="191"/>
      <c r="I72" s="191"/>
    </row>
    <row r="73" spans="1:16" s="40" customFormat="1" ht="16.5">
      <c r="A73" s="40" t="s">
        <v>45</v>
      </c>
      <c r="B73" s="74"/>
      <c r="C73" s="74"/>
      <c r="D73" s="74"/>
      <c r="E73" s="190"/>
      <c r="F73" s="191"/>
      <c r="G73" s="191"/>
      <c r="H73" s="191"/>
      <c r="I73" s="191"/>
    </row>
    <row r="74" spans="1:16" s="40" customFormat="1" ht="16.5">
      <c r="A74" s="40" t="s">
        <v>45</v>
      </c>
      <c r="B74" s="74"/>
      <c r="C74" s="74"/>
      <c r="D74" s="74"/>
      <c r="E74" s="190"/>
      <c r="F74" s="191"/>
      <c r="G74" s="191"/>
      <c r="H74" s="191"/>
      <c r="I74" s="191"/>
    </row>
    <row r="75" spans="1:16" s="40" customFormat="1" ht="16.5">
      <c r="A75" s="40" t="s">
        <v>45</v>
      </c>
      <c r="B75" s="74"/>
      <c r="C75" s="74"/>
      <c r="D75" s="74"/>
      <c r="E75" s="190"/>
      <c r="F75" s="191"/>
      <c r="G75" s="191"/>
      <c r="H75" s="191"/>
      <c r="I75" s="191"/>
    </row>
    <row r="76" spans="1:16" s="40" customFormat="1" ht="16.5">
      <c r="A76" s="40" t="s">
        <v>45</v>
      </c>
      <c r="B76" s="74"/>
      <c r="C76" s="74"/>
      <c r="D76" s="74"/>
      <c r="E76" s="190"/>
      <c r="F76" s="191"/>
      <c r="G76" s="191"/>
      <c r="H76" s="191"/>
      <c r="I76" s="191"/>
    </row>
    <row r="77" spans="1:16" s="40" customFormat="1" ht="16.5">
      <c r="A77" s="40" t="s">
        <v>45</v>
      </c>
      <c r="B77" s="74"/>
      <c r="C77" s="74"/>
      <c r="D77" s="74"/>
      <c r="E77" s="190"/>
      <c r="F77" s="191"/>
      <c r="G77" s="191"/>
      <c r="H77" s="191"/>
      <c r="I77" s="191"/>
    </row>
    <row r="78" spans="1:16" s="40" customFormat="1" ht="16.5">
      <c r="A78" s="40" t="s">
        <v>45</v>
      </c>
      <c r="B78" s="74"/>
      <c r="C78" s="74"/>
      <c r="D78" s="74"/>
      <c r="E78" s="190"/>
      <c r="F78" s="191"/>
      <c r="G78" s="191"/>
      <c r="H78" s="191"/>
      <c r="I78" s="191"/>
    </row>
    <row r="79" spans="1:16" s="40" customFormat="1" ht="16.5">
      <c r="A79" s="40" t="s">
        <v>45</v>
      </c>
      <c r="B79" s="74"/>
      <c r="C79" s="74"/>
      <c r="D79" s="74"/>
      <c r="E79" s="190"/>
      <c r="F79" s="191"/>
      <c r="G79" s="191"/>
      <c r="H79" s="191"/>
      <c r="I79" s="191"/>
    </row>
    <row r="80" spans="1:16" s="40" customFormat="1" ht="16.5">
      <c r="A80" s="40" t="s">
        <v>45</v>
      </c>
      <c r="B80" s="74"/>
      <c r="C80" s="74"/>
      <c r="D80" s="74"/>
      <c r="E80" s="190"/>
      <c r="F80" s="191"/>
      <c r="G80" s="191"/>
      <c r="H80" s="191"/>
      <c r="I80" s="191"/>
    </row>
    <row r="81" spans="1:16" s="40" customFormat="1" ht="16.5">
      <c r="A81" s="40" t="s">
        <v>45</v>
      </c>
      <c r="B81" s="74"/>
      <c r="C81" s="74"/>
      <c r="D81" s="74"/>
      <c r="E81" s="190"/>
      <c r="F81" s="191"/>
      <c r="G81" s="191"/>
      <c r="H81" s="191"/>
      <c r="I81" s="191"/>
    </row>
    <row r="82" spans="1:16" s="40" customFormat="1" ht="16.5">
      <c r="B82" s="73"/>
      <c r="C82" s="194"/>
      <c r="D82" s="194"/>
      <c r="E82" s="195"/>
      <c r="F82" s="192"/>
      <c r="G82" s="192"/>
      <c r="H82" s="192"/>
      <c r="I82" s="192"/>
    </row>
    <row r="83" spans="1:16" s="40" customFormat="1" ht="16.5">
      <c r="A83" s="40" t="s">
        <v>58</v>
      </c>
      <c r="B83" s="74"/>
      <c r="C83" s="74"/>
      <c r="D83" s="74"/>
      <c r="E83" s="190"/>
      <c r="F83" s="191"/>
      <c r="G83" s="191"/>
      <c r="H83" s="191"/>
      <c r="I83" s="191"/>
    </row>
    <row r="84" spans="1:16" s="40" customFormat="1" ht="16.5">
      <c r="A84" s="40" t="s">
        <v>58</v>
      </c>
      <c r="B84" s="74"/>
      <c r="C84" s="74"/>
      <c r="D84" s="74"/>
      <c r="E84" s="190"/>
      <c r="F84" s="191"/>
      <c r="G84" s="191"/>
      <c r="H84" s="196"/>
      <c r="I84" s="191"/>
    </row>
    <row r="85" spans="1:16" s="40" customFormat="1" ht="16.5">
      <c r="A85" s="40" t="s">
        <v>58</v>
      </c>
      <c r="B85" s="74"/>
      <c r="C85" s="74"/>
      <c r="D85" s="74"/>
      <c r="E85" s="190"/>
      <c r="F85" s="191"/>
      <c r="G85" s="191"/>
      <c r="H85" s="191"/>
      <c r="I85" s="191"/>
    </row>
    <row r="86" spans="1:16" s="40" customFormat="1" ht="16.5">
      <c r="A86" s="40" t="s">
        <v>58</v>
      </c>
      <c r="B86" s="74"/>
      <c r="C86" s="74"/>
      <c r="D86" s="74"/>
      <c r="E86" s="190"/>
      <c r="F86" s="191"/>
      <c r="G86" s="191"/>
      <c r="H86" s="191"/>
      <c r="I86" s="191"/>
    </row>
    <row r="87" spans="1:16" s="40" customFormat="1" ht="16.5">
      <c r="B87" s="73"/>
      <c r="C87" s="194"/>
      <c r="D87" s="194"/>
      <c r="E87" s="195"/>
      <c r="F87" s="192"/>
      <c r="G87" s="192"/>
      <c r="H87" s="192"/>
      <c r="I87" s="192"/>
    </row>
    <row r="88" spans="1:16" s="40" customFormat="1" ht="16.5">
      <c r="A88" s="40" t="s">
        <v>45</v>
      </c>
      <c r="B88" s="74"/>
      <c r="C88" s="74"/>
      <c r="D88" s="74"/>
      <c r="E88" s="190"/>
      <c r="F88" s="191"/>
      <c r="G88" s="191"/>
      <c r="H88" s="191"/>
      <c r="I88" s="191"/>
    </row>
    <row r="89" spans="1:16" s="40" customFormat="1" ht="16.5">
      <c r="A89" s="40" t="s">
        <v>45</v>
      </c>
      <c r="B89" s="74"/>
      <c r="C89" s="74"/>
      <c r="D89" s="74"/>
      <c r="E89" s="190"/>
      <c r="F89" s="191"/>
      <c r="G89" s="191"/>
      <c r="H89" s="191"/>
      <c r="I89" s="191"/>
    </row>
    <row r="90" spans="1:16" s="40" customFormat="1" ht="16.5">
      <c r="A90" s="40" t="s">
        <v>45</v>
      </c>
      <c r="B90" s="74"/>
      <c r="C90" s="74"/>
      <c r="D90" s="74"/>
      <c r="E90" s="190"/>
      <c r="F90" s="191"/>
      <c r="G90" s="191"/>
      <c r="H90" s="191"/>
      <c r="I90" s="191"/>
      <c r="P90" s="92"/>
    </row>
    <row r="91" spans="1:16" s="40" customFormat="1" ht="16.5">
      <c r="A91" s="40" t="s">
        <v>45</v>
      </c>
      <c r="B91" s="74"/>
      <c r="C91" s="74"/>
      <c r="D91" s="74"/>
      <c r="E91" s="190"/>
      <c r="F91" s="191"/>
      <c r="G91" s="191"/>
      <c r="H91" s="191"/>
      <c r="I91" s="191"/>
      <c r="P91" s="92"/>
    </row>
    <row r="92" spans="1:16" s="40" customFormat="1" ht="16.5">
      <c r="A92" s="40" t="s">
        <v>45</v>
      </c>
      <c r="B92" s="74"/>
      <c r="C92" s="74"/>
      <c r="D92" s="74"/>
      <c r="E92" s="190"/>
      <c r="F92" s="191"/>
      <c r="G92" s="191"/>
      <c r="H92" s="191"/>
      <c r="I92" s="191"/>
    </row>
    <row r="93" spans="1:16" s="40" customFormat="1" ht="16.5">
      <c r="A93" s="40" t="s">
        <v>45</v>
      </c>
      <c r="B93" s="74"/>
      <c r="C93" s="74"/>
      <c r="D93" s="74"/>
      <c r="E93" s="190"/>
      <c r="F93" s="191"/>
      <c r="G93" s="191"/>
      <c r="H93" s="191"/>
      <c r="I93" s="191"/>
    </row>
    <row r="94" spans="1:16" s="40" customFormat="1" ht="16.5">
      <c r="A94" s="40" t="s">
        <v>45</v>
      </c>
      <c r="B94" s="74"/>
      <c r="C94" s="74"/>
      <c r="D94" s="74"/>
      <c r="E94" s="190"/>
      <c r="F94" s="191"/>
      <c r="G94" s="191"/>
      <c r="H94" s="191"/>
      <c r="I94" s="191"/>
    </row>
    <row r="95" spans="1:16" s="40" customFormat="1" ht="16.5">
      <c r="A95" s="40" t="s">
        <v>45</v>
      </c>
      <c r="B95" s="74"/>
      <c r="C95" s="74"/>
      <c r="D95" s="74"/>
      <c r="E95" s="190"/>
      <c r="F95" s="191"/>
      <c r="G95" s="191"/>
      <c r="H95" s="191"/>
      <c r="I95" s="191"/>
    </row>
    <row r="96" spans="1:16" s="40" customFormat="1" ht="16.5">
      <c r="A96" s="40" t="s">
        <v>45</v>
      </c>
      <c r="B96" s="74"/>
      <c r="C96" s="74"/>
      <c r="D96" s="74"/>
      <c r="E96" s="190"/>
      <c r="F96" s="191"/>
      <c r="G96" s="191"/>
      <c r="H96" s="191"/>
      <c r="I96" s="191"/>
    </row>
    <row r="97" spans="1:16" s="40" customFormat="1" ht="16.5">
      <c r="B97" s="73"/>
      <c r="C97" s="194"/>
      <c r="D97" s="194"/>
      <c r="E97" s="195"/>
      <c r="F97" s="192"/>
      <c r="G97" s="192"/>
      <c r="H97" s="192"/>
      <c r="I97" s="192"/>
    </row>
    <row r="98" spans="1:16" s="40" customFormat="1" ht="16.5">
      <c r="A98" s="40" t="s">
        <v>45</v>
      </c>
      <c r="B98" s="74"/>
      <c r="C98" s="74"/>
      <c r="D98" s="74"/>
      <c r="E98" s="190"/>
      <c r="F98" s="191"/>
      <c r="G98" s="191"/>
      <c r="H98" s="196"/>
      <c r="I98" s="191"/>
    </row>
    <row r="99" spans="1:16" s="27" customFormat="1" ht="16.5">
      <c r="A99" s="40" t="s">
        <v>45</v>
      </c>
      <c r="B99" s="74"/>
      <c r="C99" s="74"/>
      <c r="D99" s="74"/>
      <c r="E99" s="190"/>
      <c r="F99" s="191"/>
      <c r="G99" s="191"/>
      <c r="H99" s="196"/>
      <c r="I99" s="191"/>
    </row>
    <row r="100" spans="1:16" s="40" customFormat="1" ht="16.5">
      <c r="A100" s="40" t="s">
        <v>45</v>
      </c>
      <c r="B100" s="74"/>
      <c r="C100" s="74"/>
      <c r="D100" s="74"/>
      <c r="E100" s="190"/>
      <c r="F100" s="191"/>
      <c r="G100" s="191"/>
      <c r="H100" s="196"/>
      <c r="I100" s="191"/>
    </row>
    <row r="101" spans="1:16" s="40" customFormat="1" ht="16.5">
      <c r="B101" s="73"/>
      <c r="C101" s="197"/>
      <c r="D101" s="197"/>
      <c r="E101" s="195"/>
      <c r="F101" s="192"/>
      <c r="G101" s="192"/>
      <c r="H101" s="192"/>
      <c r="I101" s="192"/>
    </row>
    <row r="102" spans="1:16" s="40" customFormat="1" ht="16.5">
      <c r="A102" s="40" t="s">
        <v>77</v>
      </c>
      <c r="B102" s="74"/>
      <c r="C102" s="74"/>
      <c r="D102" s="74"/>
      <c r="E102" s="190"/>
      <c r="F102" s="191"/>
      <c r="G102" s="191"/>
      <c r="H102" s="191"/>
      <c r="I102" s="191"/>
    </row>
    <row r="103" spans="1:16" s="40" customFormat="1" ht="16.5">
      <c r="A103" s="40" t="s">
        <v>77</v>
      </c>
      <c r="B103" s="74"/>
      <c r="C103" s="74"/>
      <c r="D103" s="74"/>
      <c r="E103" s="190"/>
      <c r="F103" s="191"/>
      <c r="G103" s="191"/>
      <c r="H103" s="191"/>
      <c r="I103" s="191"/>
    </row>
    <row r="104" spans="1:16" s="40" customFormat="1" ht="16.5">
      <c r="A104" s="40" t="s">
        <v>77</v>
      </c>
      <c r="B104" s="74"/>
      <c r="C104" s="74"/>
      <c r="D104" s="74"/>
      <c r="E104" s="190"/>
      <c r="F104" s="191"/>
      <c r="G104" s="191"/>
      <c r="H104" s="196"/>
      <c r="I104" s="191"/>
      <c r="P104" s="91"/>
    </row>
    <row r="105" spans="1:16" s="40" customFormat="1" ht="16.5">
      <c r="A105" s="40" t="s">
        <v>77</v>
      </c>
      <c r="B105" s="74"/>
      <c r="C105" s="74"/>
      <c r="D105" s="74"/>
      <c r="E105" s="190"/>
      <c r="F105" s="191"/>
      <c r="G105" s="191"/>
      <c r="H105" s="191"/>
      <c r="I105" s="191"/>
      <c r="P105" s="91"/>
    </row>
    <row r="106" spans="1:16" s="40" customFormat="1" ht="16.5">
      <c r="A106" s="40" t="s">
        <v>77</v>
      </c>
      <c r="B106" s="74"/>
      <c r="C106" s="74"/>
      <c r="D106" s="74"/>
      <c r="E106" s="190"/>
      <c r="F106" s="191"/>
      <c r="G106" s="191"/>
      <c r="H106" s="191"/>
      <c r="I106" s="191"/>
      <c r="P106" s="91"/>
    </row>
    <row r="107" spans="1:16" s="40" customFormat="1" ht="16.5">
      <c r="A107" s="40" t="s">
        <v>77</v>
      </c>
      <c r="B107" s="74"/>
      <c r="C107" s="74"/>
      <c r="D107" s="74"/>
      <c r="E107" s="190"/>
      <c r="F107" s="191"/>
      <c r="G107" s="191"/>
      <c r="H107" s="191"/>
      <c r="I107" s="191"/>
      <c r="P107" s="92"/>
    </row>
    <row r="108" spans="1:16" s="40" customFormat="1" ht="16.5">
      <c r="A108" s="40" t="s">
        <v>77</v>
      </c>
      <c r="B108" s="74"/>
      <c r="C108" s="74"/>
      <c r="D108" s="74"/>
      <c r="E108" s="190"/>
      <c r="F108" s="191"/>
      <c r="G108" s="191"/>
      <c r="H108" s="191"/>
      <c r="I108" s="191"/>
    </row>
    <row r="109" spans="1:16" s="40" customFormat="1" ht="16.5">
      <c r="A109" s="40" t="s">
        <v>77</v>
      </c>
      <c r="B109" s="74"/>
      <c r="C109" s="74"/>
      <c r="D109" s="74"/>
      <c r="E109" s="190"/>
      <c r="F109" s="191"/>
      <c r="G109" s="191"/>
      <c r="H109" s="191"/>
      <c r="I109" s="191"/>
      <c r="P109" s="92"/>
    </row>
    <row r="110" spans="1:16" s="40" customFormat="1" ht="16.5">
      <c r="B110" s="73"/>
      <c r="C110" s="194"/>
      <c r="D110" s="194"/>
      <c r="E110" s="195"/>
      <c r="F110" s="192"/>
      <c r="G110" s="192"/>
      <c r="H110" s="192"/>
      <c r="I110" s="192"/>
    </row>
    <row r="111" spans="1:16" s="40" customFormat="1" ht="16.5">
      <c r="A111" s="40" t="s">
        <v>83</v>
      </c>
      <c r="B111" s="74"/>
      <c r="C111" s="74"/>
      <c r="D111" s="74"/>
      <c r="E111" s="190"/>
      <c r="F111" s="191"/>
      <c r="G111" s="191"/>
      <c r="H111" s="191"/>
      <c r="I111" s="191"/>
    </row>
    <row r="112" spans="1:16" s="40" customFormat="1" ht="16.5">
      <c r="A112" s="40" t="s">
        <v>83</v>
      </c>
      <c r="B112" s="74"/>
      <c r="C112" s="74"/>
      <c r="D112" s="74"/>
      <c r="E112" s="190"/>
      <c r="F112" s="191"/>
      <c r="G112" s="191"/>
      <c r="H112" s="191"/>
      <c r="I112" s="191"/>
      <c r="P112" s="92"/>
    </row>
    <row r="113" spans="1:16" s="40" customFormat="1" ht="16.5">
      <c r="A113" s="40" t="s">
        <v>83</v>
      </c>
      <c r="B113" s="74"/>
      <c r="C113" s="74"/>
      <c r="D113" s="74"/>
      <c r="E113" s="190"/>
      <c r="F113" s="191"/>
      <c r="G113" s="191"/>
      <c r="H113" s="191"/>
      <c r="I113" s="191"/>
    </row>
    <row r="114" spans="1:16" s="40" customFormat="1" ht="16.5">
      <c r="A114" s="198" t="s">
        <v>84</v>
      </c>
      <c r="B114" s="73"/>
      <c r="C114" s="194"/>
      <c r="D114" s="194"/>
      <c r="E114" s="195"/>
      <c r="F114" s="192"/>
      <c r="G114" s="192"/>
      <c r="H114" s="192"/>
      <c r="I114" s="192"/>
    </row>
    <row r="115" spans="1:16" s="40" customFormat="1" ht="16.5">
      <c r="A115" s="189" t="s">
        <v>84</v>
      </c>
      <c r="B115" s="74"/>
      <c r="C115" s="74"/>
      <c r="D115" s="74"/>
      <c r="E115" s="190"/>
      <c r="F115" s="191"/>
      <c r="G115" s="191"/>
      <c r="H115" s="191"/>
      <c r="I115" s="191"/>
    </row>
    <row r="116" spans="1:16" s="40" customFormat="1" ht="16.5">
      <c r="A116" s="189" t="s">
        <v>84</v>
      </c>
      <c r="B116" s="74"/>
      <c r="C116" s="74"/>
      <c r="D116" s="74"/>
      <c r="E116" s="190"/>
      <c r="F116" s="191"/>
      <c r="G116" s="191"/>
      <c r="H116" s="191"/>
      <c r="I116" s="191"/>
    </row>
    <row r="117" spans="1:16" s="40" customFormat="1" ht="16.5">
      <c r="A117" s="189" t="s">
        <v>84</v>
      </c>
      <c r="B117" s="74"/>
      <c r="C117" s="74"/>
      <c r="D117" s="74"/>
      <c r="E117" s="190"/>
      <c r="F117" s="191"/>
      <c r="G117" s="191"/>
      <c r="H117" s="191"/>
      <c r="I117" s="191"/>
      <c r="P117" s="92"/>
    </row>
    <row r="118" spans="1:16" s="40" customFormat="1" ht="16.5">
      <c r="A118" s="189" t="s">
        <v>84</v>
      </c>
      <c r="B118" s="74"/>
      <c r="C118" s="74"/>
      <c r="D118" s="74"/>
      <c r="E118" s="190"/>
      <c r="F118" s="191"/>
      <c r="G118" s="191"/>
      <c r="H118" s="191"/>
      <c r="I118" s="191"/>
    </row>
    <row r="119" spans="1:16" s="40" customFormat="1" ht="16.5">
      <c r="A119" s="189" t="s">
        <v>84</v>
      </c>
      <c r="B119" s="74"/>
      <c r="C119" s="74"/>
      <c r="D119" s="74"/>
      <c r="E119" s="190"/>
      <c r="F119" s="191"/>
      <c r="G119" s="191"/>
      <c r="H119" s="191"/>
      <c r="I119" s="191"/>
    </row>
    <row r="120" spans="1:16" s="40" customFormat="1" ht="16.5">
      <c r="B120" s="73"/>
      <c r="C120" s="194"/>
      <c r="D120" s="194"/>
      <c r="E120" s="195"/>
      <c r="F120" s="192"/>
      <c r="G120" s="192"/>
      <c r="H120" s="192"/>
      <c r="I120" s="192"/>
    </row>
    <row r="121" spans="1:16" s="40" customFormat="1" ht="16.5">
      <c r="A121" s="189" t="s">
        <v>85</v>
      </c>
      <c r="B121" s="74"/>
      <c r="C121" s="74"/>
      <c r="D121" s="74"/>
      <c r="E121" s="190"/>
      <c r="F121" s="191"/>
      <c r="G121" s="191"/>
      <c r="H121" s="191"/>
      <c r="I121" s="191"/>
    </row>
    <row r="122" spans="1:16" s="40" customFormat="1" ht="16.5">
      <c r="A122" s="189" t="s">
        <v>85</v>
      </c>
      <c r="B122" s="74"/>
      <c r="C122" s="74"/>
      <c r="D122" s="74"/>
      <c r="E122" s="190"/>
      <c r="F122" s="191"/>
      <c r="G122" s="191"/>
      <c r="H122" s="191"/>
      <c r="I122" s="191"/>
    </row>
    <row r="123" spans="1:16" s="40" customFormat="1" ht="16.5">
      <c r="A123" s="189" t="s">
        <v>85</v>
      </c>
      <c r="B123" s="74"/>
      <c r="C123" s="74"/>
      <c r="D123" s="74"/>
      <c r="E123" s="190"/>
      <c r="F123" s="191"/>
      <c r="G123" s="191"/>
      <c r="H123" s="191"/>
      <c r="I123" s="191"/>
    </row>
    <row r="124" spans="1:16" s="40" customFormat="1" ht="16.5">
      <c r="A124" s="189" t="s">
        <v>85</v>
      </c>
      <c r="B124" s="74"/>
      <c r="C124" s="74"/>
      <c r="D124" s="74"/>
      <c r="E124" s="190"/>
      <c r="F124" s="191"/>
      <c r="G124" s="191"/>
      <c r="H124" s="191"/>
      <c r="I124" s="191"/>
    </row>
    <row r="125" spans="1:16" s="40" customFormat="1" ht="16.5">
      <c r="B125" s="73"/>
      <c r="C125" s="194"/>
      <c r="D125" s="194"/>
      <c r="E125" s="195"/>
      <c r="F125" s="192"/>
      <c r="G125" s="192"/>
      <c r="H125" s="192"/>
      <c r="I125" s="192"/>
    </row>
    <row r="126" spans="1:16" s="40" customFormat="1" ht="16.5">
      <c r="A126" s="189" t="s">
        <v>89</v>
      </c>
      <c r="B126" s="74"/>
      <c r="C126" s="74"/>
      <c r="D126" s="74"/>
      <c r="E126" s="190"/>
      <c r="F126" s="191"/>
      <c r="G126" s="191"/>
      <c r="H126" s="191"/>
      <c r="I126" s="191"/>
    </row>
    <row r="127" spans="1:16" s="40" customFormat="1" ht="16.5">
      <c r="A127" s="189" t="s">
        <v>89</v>
      </c>
      <c r="B127" s="74"/>
      <c r="C127" s="74"/>
      <c r="D127" s="74"/>
      <c r="E127" s="190"/>
      <c r="F127" s="191"/>
      <c r="G127" s="191"/>
      <c r="H127" s="191"/>
      <c r="I127" s="191"/>
    </row>
    <row r="128" spans="1:16" s="40" customFormat="1" ht="16.5">
      <c r="A128" s="189" t="s">
        <v>89</v>
      </c>
      <c r="B128" s="74"/>
      <c r="C128" s="74"/>
      <c r="D128" s="74"/>
      <c r="E128" s="190"/>
      <c r="F128" s="191"/>
      <c r="G128" s="191"/>
      <c r="H128" s="191"/>
      <c r="I128" s="191"/>
    </row>
    <row r="129" spans="1:16" s="40" customFormat="1" ht="16.5">
      <c r="A129" s="189" t="s">
        <v>89</v>
      </c>
      <c r="B129" s="74"/>
      <c r="C129" s="74"/>
      <c r="D129" s="74"/>
      <c r="E129" s="190"/>
      <c r="F129" s="191"/>
      <c r="G129" s="191"/>
      <c r="H129" s="191"/>
      <c r="I129" s="191"/>
    </row>
    <row r="130" spans="1:16" s="40" customFormat="1" ht="16.5">
      <c r="A130" s="189" t="s">
        <v>89</v>
      </c>
      <c r="B130" s="74"/>
      <c r="C130" s="74"/>
      <c r="D130" s="74"/>
      <c r="E130" s="190"/>
      <c r="F130" s="191"/>
      <c r="G130" s="191"/>
      <c r="H130" s="191"/>
      <c r="I130" s="191"/>
    </row>
    <row r="131" spans="1:16" s="40" customFormat="1" ht="16.5">
      <c r="A131" s="189" t="s">
        <v>89</v>
      </c>
      <c r="B131" s="74"/>
      <c r="C131" s="74"/>
      <c r="D131" s="74"/>
      <c r="E131" s="190"/>
      <c r="F131" s="191"/>
      <c r="G131" s="191"/>
      <c r="H131" s="191"/>
      <c r="I131" s="191"/>
    </row>
    <row r="132" spans="1:16" s="40" customFormat="1" ht="16.5">
      <c r="A132" s="189" t="s">
        <v>89</v>
      </c>
      <c r="B132" s="74"/>
      <c r="C132" s="74"/>
      <c r="D132" s="74"/>
      <c r="E132" s="190"/>
      <c r="F132" s="191"/>
      <c r="G132" s="191"/>
      <c r="H132" s="191"/>
      <c r="I132" s="191"/>
    </row>
    <row r="133" spans="1:16" s="40" customFormat="1" ht="16.5">
      <c r="A133" s="189" t="s">
        <v>89</v>
      </c>
      <c r="B133" s="74"/>
      <c r="C133" s="74"/>
      <c r="D133" s="74"/>
      <c r="E133" s="190"/>
      <c r="F133" s="191"/>
      <c r="G133" s="191"/>
      <c r="H133" s="191"/>
      <c r="I133" s="191"/>
    </row>
    <row r="134" spans="1:16" s="40" customFormat="1" ht="16.5">
      <c r="A134" s="189" t="s">
        <v>89</v>
      </c>
      <c r="B134" s="74"/>
      <c r="C134" s="74"/>
      <c r="D134" s="74"/>
      <c r="E134" s="190"/>
      <c r="F134" s="191"/>
      <c r="G134" s="191"/>
      <c r="H134" s="191"/>
      <c r="I134" s="191"/>
    </row>
    <row r="135" spans="1:16" s="40" customFormat="1" ht="16.5">
      <c r="A135" s="189" t="s">
        <v>89</v>
      </c>
      <c r="B135" s="74"/>
      <c r="C135" s="74"/>
      <c r="D135" s="74"/>
      <c r="E135" s="190"/>
      <c r="F135" s="191"/>
      <c r="G135" s="191"/>
      <c r="H135" s="191"/>
      <c r="I135" s="191"/>
    </row>
    <row r="136" spans="1:16" s="40" customFormat="1" ht="16.5">
      <c r="A136" s="189" t="s">
        <v>89</v>
      </c>
      <c r="B136" s="74"/>
      <c r="C136" s="74"/>
      <c r="D136" s="74"/>
      <c r="E136" s="190"/>
      <c r="F136" s="191"/>
      <c r="G136" s="191"/>
      <c r="H136" s="191"/>
      <c r="I136" s="191"/>
    </row>
    <row r="137" spans="1:16" s="40" customFormat="1" ht="16.5">
      <c r="A137" s="198" t="s">
        <v>92</v>
      </c>
      <c r="B137" s="73"/>
      <c r="C137" s="194"/>
      <c r="D137" s="194"/>
      <c r="E137" s="195"/>
      <c r="F137" s="192"/>
      <c r="G137" s="192"/>
      <c r="H137" s="192"/>
      <c r="I137" s="192"/>
    </row>
    <row r="138" spans="1:16" s="40" customFormat="1" ht="16.5">
      <c r="A138" s="198" t="s">
        <v>92</v>
      </c>
      <c r="B138" s="74"/>
      <c r="C138" s="74"/>
      <c r="D138" s="74"/>
      <c r="E138" s="190"/>
      <c r="F138" s="191"/>
      <c r="G138" s="191"/>
      <c r="H138" s="191"/>
      <c r="I138" s="191"/>
    </row>
    <row r="139" spans="1:16" s="40" customFormat="1" ht="16.5">
      <c r="A139" s="198" t="s">
        <v>92</v>
      </c>
      <c r="B139" s="74"/>
      <c r="C139" s="74"/>
      <c r="D139" s="74"/>
      <c r="E139" s="190"/>
      <c r="F139" s="191"/>
      <c r="G139" s="191"/>
      <c r="H139" s="191"/>
      <c r="I139" s="191"/>
    </row>
    <row r="140" spans="1:16" s="40" customFormat="1" ht="16.5">
      <c r="A140" s="198" t="s">
        <v>93</v>
      </c>
      <c r="B140" s="73"/>
      <c r="C140" s="194"/>
      <c r="D140" s="194"/>
      <c r="E140" s="195"/>
      <c r="F140" s="192"/>
      <c r="G140" s="192"/>
      <c r="H140" s="192"/>
      <c r="I140" s="192"/>
    </row>
    <row r="141" spans="1:16" s="40" customFormat="1" ht="16.5">
      <c r="A141" s="198" t="s">
        <v>93</v>
      </c>
      <c r="B141" s="74"/>
      <c r="C141" s="74"/>
      <c r="D141" s="74"/>
      <c r="E141" s="190"/>
      <c r="F141" s="191"/>
      <c r="G141" s="191"/>
      <c r="H141" s="191"/>
      <c r="I141" s="191"/>
    </row>
    <row r="142" spans="1:16" s="40" customFormat="1" ht="16.5">
      <c r="A142" s="198" t="s">
        <v>93</v>
      </c>
      <c r="B142" s="74"/>
      <c r="C142" s="74"/>
      <c r="D142" s="74"/>
      <c r="E142" s="190"/>
      <c r="F142" s="191"/>
      <c r="G142" s="191"/>
      <c r="H142" s="196"/>
      <c r="I142" s="191"/>
      <c r="P142" s="92"/>
    </row>
    <row r="143" spans="1:16" s="40" customFormat="1" ht="16.5">
      <c r="B143" s="73"/>
      <c r="C143" s="194"/>
      <c r="D143" s="194"/>
      <c r="E143" s="195"/>
      <c r="F143" s="192"/>
      <c r="G143" s="192"/>
      <c r="H143" s="192"/>
      <c r="I143" s="192"/>
    </row>
    <row r="144" spans="1:16" s="40" customFormat="1" ht="16.5">
      <c r="A144" s="189" t="s">
        <v>96</v>
      </c>
      <c r="B144" s="74"/>
      <c r="C144" s="74"/>
      <c r="D144" s="74"/>
      <c r="E144" s="190"/>
      <c r="F144" s="191"/>
      <c r="G144" s="191"/>
      <c r="H144" s="191"/>
      <c r="I144" s="191"/>
    </row>
    <row r="145" spans="1:16" s="40" customFormat="1" ht="16.5">
      <c r="A145" s="189" t="s">
        <v>96</v>
      </c>
      <c r="B145" s="74"/>
      <c r="C145" s="74"/>
      <c r="D145" s="74"/>
      <c r="E145" s="190"/>
      <c r="F145" s="191"/>
      <c r="G145" s="191"/>
      <c r="H145" s="196"/>
      <c r="I145" s="191"/>
    </row>
    <row r="146" spans="1:16" s="40" customFormat="1" ht="16.5">
      <c r="A146" s="189" t="s">
        <v>96</v>
      </c>
      <c r="B146" s="74"/>
      <c r="C146" s="74"/>
      <c r="D146" s="74"/>
      <c r="E146" s="190"/>
      <c r="F146" s="191"/>
      <c r="G146" s="191"/>
      <c r="H146" s="191"/>
      <c r="I146" s="191"/>
    </row>
    <row r="147" spans="1:16" s="40" customFormat="1" ht="16.5">
      <c r="A147" s="189" t="s">
        <v>96</v>
      </c>
      <c r="B147" s="74"/>
      <c r="C147" s="74"/>
      <c r="D147" s="74"/>
      <c r="E147" s="190"/>
      <c r="F147" s="191"/>
      <c r="G147" s="191"/>
      <c r="H147" s="196"/>
      <c r="I147" s="191"/>
    </row>
    <row r="148" spans="1:16" s="40" customFormat="1" ht="16.5">
      <c r="A148" s="189" t="s">
        <v>96</v>
      </c>
      <c r="B148" s="74"/>
      <c r="C148" s="74"/>
      <c r="D148" s="74"/>
      <c r="E148" s="190"/>
      <c r="F148" s="191"/>
      <c r="G148" s="191"/>
      <c r="H148" s="191"/>
      <c r="I148" s="191"/>
    </row>
    <row r="149" spans="1:16" s="40" customFormat="1" ht="16.5">
      <c r="A149" s="189" t="s">
        <v>96</v>
      </c>
      <c r="B149" s="74"/>
      <c r="C149" s="74"/>
      <c r="D149" s="74"/>
      <c r="E149" s="190"/>
      <c r="F149" s="191"/>
      <c r="G149" s="191"/>
      <c r="H149" s="191"/>
      <c r="I149" s="191"/>
    </row>
    <row r="150" spans="1:16" s="40" customFormat="1" ht="16.5">
      <c r="A150" s="189" t="s">
        <v>96</v>
      </c>
      <c r="B150" s="74"/>
      <c r="C150" s="74"/>
      <c r="D150" s="74"/>
      <c r="E150" s="190"/>
      <c r="F150" s="191"/>
      <c r="G150" s="191"/>
      <c r="H150" s="191"/>
      <c r="I150" s="191"/>
      <c r="P150" s="199"/>
    </row>
    <row r="151" spans="1:16" s="40" customFormat="1" ht="16.5">
      <c r="A151" s="189" t="s">
        <v>96</v>
      </c>
      <c r="B151" s="74"/>
      <c r="C151" s="74"/>
      <c r="D151" s="74"/>
      <c r="E151" s="190"/>
      <c r="F151" s="191"/>
      <c r="G151" s="191"/>
      <c r="H151" s="191"/>
      <c r="I151" s="191"/>
    </row>
    <row r="152" spans="1:16" s="40" customFormat="1" ht="16.5">
      <c r="A152" s="189" t="s">
        <v>96</v>
      </c>
      <c r="B152" s="74"/>
      <c r="C152" s="74"/>
      <c r="D152" s="74"/>
      <c r="E152" s="190"/>
      <c r="F152" s="191"/>
      <c r="G152" s="191"/>
      <c r="H152" s="191"/>
      <c r="I152" s="191"/>
    </row>
    <row r="153" spans="1:16" s="40" customFormat="1" ht="16.5">
      <c r="A153" s="189" t="s">
        <v>96</v>
      </c>
      <c r="B153" s="74"/>
      <c r="C153" s="74"/>
      <c r="D153" s="74"/>
      <c r="E153" s="190"/>
      <c r="F153" s="191"/>
      <c r="G153" s="191"/>
      <c r="H153" s="196"/>
      <c r="I153" s="191"/>
    </row>
    <row r="154" spans="1:16" s="40" customFormat="1" ht="16.5">
      <c r="A154" s="189" t="s">
        <v>96</v>
      </c>
      <c r="B154" s="74"/>
      <c r="C154" s="74"/>
      <c r="D154" s="74"/>
      <c r="E154" s="190"/>
      <c r="F154" s="191"/>
      <c r="G154" s="191"/>
      <c r="H154" s="191"/>
      <c r="I154" s="191"/>
    </row>
    <row r="155" spans="1:16" s="40" customFormat="1" ht="16.5">
      <c r="A155" s="189" t="s">
        <v>96</v>
      </c>
      <c r="B155" s="74"/>
      <c r="C155" s="74"/>
      <c r="D155" s="74"/>
      <c r="E155" s="190"/>
      <c r="F155" s="191"/>
      <c r="G155" s="191"/>
      <c r="H155" s="196"/>
      <c r="I155" s="191"/>
    </row>
    <row r="156" spans="1:16" s="40" customFormat="1" ht="16.5">
      <c r="A156" s="189" t="s">
        <v>96</v>
      </c>
      <c r="B156" s="74"/>
      <c r="C156" s="74"/>
      <c r="D156" s="74"/>
      <c r="E156" s="190"/>
      <c r="F156" s="191"/>
      <c r="G156" s="191"/>
      <c r="H156" s="191"/>
      <c r="I156" s="191"/>
    </row>
    <row r="157" spans="1:16" s="40" customFormat="1" ht="16.5">
      <c r="A157" s="189" t="s">
        <v>96</v>
      </c>
      <c r="B157" s="74"/>
      <c r="C157" s="74"/>
      <c r="D157" s="74"/>
      <c r="E157" s="190"/>
      <c r="F157" s="191"/>
      <c r="G157" s="191"/>
      <c r="H157" s="191"/>
      <c r="I157" s="191"/>
    </row>
    <row r="158" spans="1:16" s="40" customFormat="1" ht="16.5">
      <c r="A158" s="189" t="s">
        <v>96</v>
      </c>
      <c r="B158" s="74"/>
      <c r="C158" s="74"/>
      <c r="D158" s="74"/>
      <c r="E158" s="190"/>
      <c r="F158" s="191"/>
      <c r="G158" s="191"/>
      <c r="H158" s="191"/>
      <c r="I158" s="191"/>
    </row>
    <row r="159" spans="1:16" s="40" customFormat="1" ht="16.5">
      <c r="A159" s="189" t="s">
        <v>96</v>
      </c>
      <c r="B159" s="74"/>
      <c r="C159" s="74"/>
      <c r="D159" s="74"/>
      <c r="E159" s="190"/>
      <c r="F159" s="191"/>
      <c r="G159" s="191"/>
      <c r="H159" s="191"/>
      <c r="I159" s="191"/>
    </row>
    <row r="160" spans="1:16" s="40" customFormat="1" ht="16.5">
      <c r="A160" s="189" t="s">
        <v>96</v>
      </c>
      <c r="B160" s="74"/>
      <c r="C160" s="74"/>
      <c r="D160" s="74"/>
      <c r="E160" s="190"/>
      <c r="F160" s="191"/>
      <c r="G160" s="191"/>
      <c r="H160" s="191"/>
      <c r="I160" s="191"/>
    </row>
    <row r="161" spans="1:16" s="40" customFormat="1" ht="16.5">
      <c r="A161" s="189" t="s">
        <v>96</v>
      </c>
      <c r="B161" s="74"/>
      <c r="C161" s="74"/>
      <c r="D161" s="74"/>
      <c r="E161" s="190"/>
      <c r="F161" s="191"/>
      <c r="G161" s="191"/>
      <c r="H161" s="191"/>
      <c r="I161" s="191"/>
    </row>
    <row r="162" spans="1:16" s="40" customFormat="1" ht="16.5">
      <c r="A162" s="189" t="s">
        <v>96</v>
      </c>
      <c r="B162" s="74"/>
      <c r="C162" s="74"/>
      <c r="D162" s="74"/>
      <c r="E162" s="190"/>
      <c r="F162" s="191"/>
      <c r="G162" s="191"/>
      <c r="H162" s="191"/>
      <c r="I162" s="191"/>
    </row>
    <row r="163" spans="1:16" s="40" customFormat="1" ht="16.5">
      <c r="A163" s="189" t="s">
        <v>96</v>
      </c>
      <c r="B163" s="74"/>
      <c r="C163" s="74"/>
      <c r="D163" s="74"/>
      <c r="E163" s="190"/>
      <c r="F163" s="191"/>
      <c r="G163" s="191"/>
      <c r="H163" s="191"/>
      <c r="I163" s="191"/>
    </row>
    <row r="164" spans="1:16" s="40" customFormat="1" ht="16.5">
      <c r="A164" s="189" t="s">
        <v>96</v>
      </c>
      <c r="B164" s="74"/>
      <c r="C164" s="74"/>
      <c r="D164" s="74"/>
      <c r="E164" s="190"/>
      <c r="F164" s="191"/>
      <c r="G164" s="191"/>
      <c r="H164" s="191"/>
      <c r="I164" s="191"/>
    </row>
    <row r="165" spans="1:16" s="58" customFormat="1">
      <c r="A165" s="51"/>
      <c r="B165" s="200"/>
      <c r="C165" s="201"/>
      <c r="D165" s="51"/>
      <c r="E165" s="202"/>
      <c r="F165" s="65"/>
      <c r="G165" s="65"/>
      <c r="H165" s="65"/>
      <c r="I165" s="65"/>
    </row>
    <row r="166" spans="1:16" s="58" customFormat="1" ht="16.5">
      <c r="A166" s="51" t="s">
        <v>107</v>
      </c>
      <c r="B166" s="74"/>
      <c r="C166" s="74"/>
      <c r="D166" s="51"/>
      <c r="E166" s="7"/>
      <c r="F166" s="65"/>
      <c r="G166" s="65"/>
      <c r="H166" s="65"/>
      <c r="I166" s="65"/>
      <c r="P166" s="93"/>
    </row>
    <row r="167" spans="1:16" s="58" customFormat="1" ht="16.5">
      <c r="A167" s="51" t="s">
        <v>107</v>
      </c>
      <c r="B167" s="74"/>
      <c r="C167" s="74"/>
      <c r="D167" s="51"/>
      <c r="E167" s="202"/>
      <c r="F167" s="65"/>
      <c r="G167" s="65"/>
      <c r="H167" s="65"/>
      <c r="I167" s="65"/>
    </row>
    <row r="168" spans="1:16" s="58" customFormat="1" ht="16.5">
      <c r="A168" s="51" t="s">
        <v>107</v>
      </c>
      <c r="B168" s="74"/>
      <c r="C168" s="74"/>
      <c r="D168" s="51"/>
      <c r="E168" s="202"/>
      <c r="F168" s="65"/>
      <c r="G168" s="65"/>
      <c r="H168" s="65"/>
      <c r="I168" s="65"/>
    </row>
    <row r="169" spans="1:16" s="58" customFormat="1" ht="16.5">
      <c r="A169" s="203" t="s">
        <v>107</v>
      </c>
      <c r="B169" s="74"/>
      <c r="C169" s="74"/>
      <c r="D169" s="51"/>
      <c r="E169" s="202"/>
      <c r="F169" s="65"/>
      <c r="G169" s="65"/>
      <c r="H169" s="65"/>
      <c r="I169" s="65"/>
    </row>
    <row r="170" spans="1:16" s="58" customFormat="1" ht="16.5">
      <c r="A170" s="203" t="s">
        <v>107</v>
      </c>
      <c r="B170" s="74"/>
      <c r="C170" s="74"/>
      <c r="D170" s="51"/>
      <c r="E170" s="202"/>
      <c r="F170" s="65"/>
      <c r="G170" s="65"/>
      <c r="H170" s="65"/>
      <c r="I170" s="65"/>
    </row>
    <row r="171" spans="1:16" s="58" customFormat="1" ht="16.5">
      <c r="A171" s="51" t="s">
        <v>107</v>
      </c>
      <c r="B171" s="63" t="str">
        <f>IF($E171="","",SUBTOTAL(3,$E$9:E171))</f>
        <v/>
      </c>
      <c r="C171" s="63" t="str">
        <f>A171&amp;"."&amp;B171</f>
        <v>N16.</v>
      </c>
      <c r="D171" s="51"/>
      <c r="E171" s="64"/>
      <c r="F171" s="65"/>
      <c r="G171" s="65"/>
      <c r="H171" s="65"/>
      <c r="I171" s="65"/>
    </row>
    <row r="172" spans="1:16" s="58" customFormat="1" ht="16.5">
      <c r="A172" s="51" t="s">
        <v>107</v>
      </c>
      <c r="B172" s="20" t="str">
        <f>IF($E172="","",SUBTOTAL(3,$E$9:E172))</f>
        <v/>
      </c>
      <c r="C172" s="20" t="str">
        <f>A172&amp;"."&amp;B172</f>
        <v>N16.</v>
      </c>
      <c r="D172" s="51"/>
      <c r="E172" s="64"/>
      <c r="F172" s="65"/>
      <c r="G172" s="65"/>
      <c r="H172" s="65"/>
      <c r="I172" s="65"/>
    </row>
    <row r="173" spans="1:16" s="58" customFormat="1" ht="16.5">
      <c r="A173" s="51" t="s">
        <v>107</v>
      </c>
      <c r="B173" s="20" t="str">
        <f>IF($E173="","",SUBTOTAL(3,$E$9:E173))</f>
        <v/>
      </c>
      <c r="C173" s="20" t="str">
        <f>A173&amp;"."&amp;B173</f>
        <v>N16.</v>
      </c>
      <c r="D173" s="51"/>
      <c r="E173" s="64"/>
      <c r="F173" s="65"/>
      <c r="G173" s="65"/>
      <c r="H173" s="65"/>
      <c r="I173" s="65"/>
    </row>
    <row r="174" spans="1:16" s="58" customFormat="1" ht="16.5">
      <c r="A174" s="51" t="s">
        <v>107</v>
      </c>
      <c r="B174" s="20" t="str">
        <f>IF($E174="","",SUBTOTAL(3,$E$9:E174))</f>
        <v/>
      </c>
      <c r="C174" s="20" t="str">
        <f>A174&amp;"."&amp;B174</f>
        <v>N16.</v>
      </c>
      <c r="D174" s="51"/>
      <c r="E174" s="64"/>
      <c r="F174" s="65"/>
      <c r="G174" s="65"/>
      <c r="H174" s="65"/>
      <c r="I174" s="65"/>
    </row>
    <row r="175" spans="1:16" s="58" customFormat="1" ht="16.5">
      <c r="A175" s="51"/>
      <c r="B175" s="51"/>
      <c r="C175" s="51"/>
      <c r="D175" s="51"/>
      <c r="E175" s="64"/>
      <c r="F175" s="65"/>
      <c r="G175" s="65"/>
      <c r="H175" s="65"/>
      <c r="I175" s="65"/>
      <c r="L175" s="649" t="s">
        <v>730</v>
      </c>
      <c r="M175" s="649"/>
      <c r="N175" s="649"/>
      <c r="O175" s="66"/>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row r="733" spans="1:9" s="58" customFormat="1">
      <c r="A733" s="51"/>
      <c r="B733" s="51"/>
      <c r="C733" s="51"/>
      <c r="D733" s="51"/>
      <c r="E733" s="64"/>
      <c r="F733" s="65"/>
      <c r="G733" s="65"/>
      <c r="H733" s="65"/>
      <c r="I733" s="65"/>
    </row>
  </sheetData>
  <mergeCells count="6">
    <mergeCell ref="L175:N175"/>
    <mergeCell ref="B1:E1"/>
    <mergeCell ref="B2:E2"/>
    <mergeCell ref="A3:N3"/>
    <mergeCell ref="A4:N4"/>
    <mergeCell ref="L53:N53"/>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S638"/>
  <sheetViews>
    <sheetView topLeftCell="B1" workbookViewId="0"/>
  </sheetViews>
  <sheetFormatPr defaultColWidth="4.375" defaultRowHeight="15.75"/>
  <cols>
    <col min="1" max="1" width="8.125" style="67" hidden="1" customWidth="1"/>
    <col min="2" max="2" width="8.125" style="67" customWidth="1"/>
    <col min="3" max="3" width="11" style="67" customWidth="1"/>
    <col min="4" max="4" width="10.125" style="67" customWidth="1"/>
    <col min="5" max="5" width="28.125" style="64" customWidth="1"/>
    <col min="6" max="8" width="10.5" style="68" customWidth="1"/>
    <col min="9" max="9" width="27.875" style="68" customWidth="1"/>
    <col min="10" max="10" width="27.375" style="66" customWidth="1"/>
    <col min="11" max="11" width="19.875" style="66" customWidth="1"/>
    <col min="12" max="12" width="16.5" style="66" customWidth="1"/>
    <col min="13" max="13" width="15.625" style="66" customWidth="1"/>
    <col min="14" max="14" width="12.625" style="66" customWidth="1"/>
    <col min="15"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c r="P1" s="79"/>
      <c r="Q1" s="33"/>
      <c r="R1" s="33"/>
      <c r="S1" s="33"/>
    </row>
    <row r="2" spans="1:19" s="28" customFormat="1" ht="28.5" customHeight="1">
      <c r="A2" s="4"/>
      <c r="B2" s="733" t="s">
        <v>607</v>
      </c>
      <c r="C2" s="733"/>
      <c r="D2" s="733"/>
      <c r="E2" s="733"/>
      <c r="P2" s="80"/>
      <c r="Q2" s="34"/>
      <c r="R2" s="34"/>
      <c r="S2" s="34"/>
    </row>
    <row r="3" spans="1:19" s="27" customFormat="1" ht="33.75" customHeight="1">
      <c r="A3" s="730" t="s">
        <v>474</v>
      </c>
      <c r="B3" s="730"/>
      <c r="C3" s="730"/>
      <c r="D3" s="730"/>
      <c r="E3" s="730"/>
      <c r="F3" s="730"/>
      <c r="G3" s="730"/>
      <c r="H3" s="730"/>
      <c r="I3" s="730"/>
      <c r="J3" s="730"/>
      <c r="K3" s="730"/>
      <c r="L3" s="730"/>
      <c r="M3" s="730"/>
      <c r="N3" s="730"/>
      <c r="O3" s="81"/>
      <c r="P3" s="82"/>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hidden="1">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hidden="1" customHeight="1">
      <c r="B8" s="13" t="s">
        <v>6</v>
      </c>
      <c r="C8" s="22" t="s">
        <v>7</v>
      </c>
      <c r="D8" s="22"/>
      <c r="E8" s="41"/>
      <c r="F8" s="22"/>
      <c r="G8" s="22"/>
      <c r="H8" s="22"/>
      <c r="I8" s="22"/>
      <c r="J8" s="42"/>
      <c r="K8" s="42"/>
      <c r="L8" s="42"/>
      <c r="M8" s="42"/>
      <c r="N8" s="42"/>
    </row>
    <row r="9" spans="1:19" s="40" customFormat="1" ht="50.1" hidden="1" customHeight="1">
      <c r="A9" s="15" t="s">
        <v>6</v>
      </c>
      <c r="B9" s="15">
        <f>IF($E9="","",SUBTOTAL(3,$E$9:E9))</f>
        <v>0</v>
      </c>
      <c r="C9" s="15" t="str">
        <f>A9&amp;"."&amp;B9</f>
        <v>N01.0</v>
      </c>
      <c r="D9" s="15" t="s">
        <v>292</v>
      </c>
      <c r="E9" s="43" t="s">
        <v>8</v>
      </c>
      <c r="F9" s="15" t="s">
        <v>3</v>
      </c>
      <c r="G9" s="15">
        <v>100</v>
      </c>
      <c r="H9" s="15">
        <f>G9*12</f>
        <v>1200</v>
      </c>
      <c r="I9" s="15" t="s">
        <v>608</v>
      </c>
      <c r="J9" s="164" t="s">
        <v>609</v>
      </c>
      <c r="K9" s="42"/>
      <c r="L9" s="42"/>
      <c r="M9" s="42"/>
      <c r="N9" s="42"/>
    </row>
    <row r="10" spans="1:19" s="40" customFormat="1" ht="50.1" hidden="1" customHeight="1">
      <c r="A10" s="15" t="s">
        <v>6</v>
      </c>
      <c r="B10" s="15">
        <f>IF($E10="","",SUBTOTAL(3,$E$9:E10))</f>
        <v>0</v>
      </c>
      <c r="C10" s="15" t="str">
        <f t="shared" ref="C10:C38" si="0">A10&amp;"."&amp;B10</f>
        <v>N01.0</v>
      </c>
      <c r="D10" s="15" t="s">
        <v>293</v>
      </c>
      <c r="E10" s="43" t="s">
        <v>9</v>
      </c>
      <c r="F10" s="15" t="s">
        <v>3</v>
      </c>
      <c r="G10" s="15">
        <v>4</v>
      </c>
      <c r="H10" s="15">
        <f t="shared" ref="H10:H38" si="1">G10*12</f>
        <v>48</v>
      </c>
      <c r="I10" s="47" t="s">
        <v>610</v>
      </c>
      <c r="J10" s="164" t="s">
        <v>609</v>
      </c>
      <c r="K10" s="42"/>
      <c r="L10" s="42"/>
      <c r="M10" s="42"/>
      <c r="N10" s="42"/>
    </row>
    <row r="11" spans="1:19" s="40" customFormat="1" ht="50.1" hidden="1" customHeight="1">
      <c r="A11" s="15" t="s">
        <v>6</v>
      </c>
      <c r="B11" s="15">
        <f>IF($E11="","",SUBTOTAL(3,$E$9:E11))</f>
        <v>0</v>
      </c>
      <c r="C11" s="15" t="str">
        <f t="shared" si="0"/>
        <v>N01.0</v>
      </c>
      <c r="D11" s="15" t="s">
        <v>295</v>
      </c>
      <c r="E11" s="43" t="s">
        <v>10</v>
      </c>
      <c r="F11" s="15" t="s">
        <v>3</v>
      </c>
      <c r="G11" s="15">
        <v>40</v>
      </c>
      <c r="H11" s="15">
        <f t="shared" si="1"/>
        <v>480</v>
      </c>
      <c r="I11" s="15" t="s">
        <v>608</v>
      </c>
      <c r="J11" s="164" t="s">
        <v>609</v>
      </c>
      <c r="K11" s="42"/>
      <c r="L11" s="42"/>
      <c r="M11" s="42"/>
      <c r="N11" s="42"/>
      <c r="P11" s="90" t="s">
        <v>296</v>
      </c>
    </row>
    <row r="12" spans="1:19" s="40" customFormat="1" ht="49.5" hidden="1" customHeight="1">
      <c r="A12" s="15" t="s">
        <v>6</v>
      </c>
      <c r="B12" s="15">
        <f>IF($E12="","",SUBTOTAL(3,$E$9:E12))</f>
        <v>0</v>
      </c>
      <c r="C12" s="15" t="str">
        <f t="shared" si="0"/>
        <v>N01.0</v>
      </c>
      <c r="D12" s="15" t="s">
        <v>299</v>
      </c>
      <c r="E12" s="43" t="s">
        <v>13</v>
      </c>
      <c r="F12" s="15" t="s">
        <v>3</v>
      </c>
      <c r="G12" s="15">
        <v>70</v>
      </c>
      <c r="H12" s="15">
        <f t="shared" si="1"/>
        <v>840</v>
      </c>
      <c r="I12" s="15" t="s">
        <v>608</v>
      </c>
      <c r="J12" s="164" t="s">
        <v>609</v>
      </c>
      <c r="K12" s="42"/>
      <c r="L12" s="42"/>
      <c r="M12" s="42"/>
      <c r="N12" s="42"/>
    </row>
    <row r="13" spans="1:19" s="40" customFormat="1" ht="324" hidden="1" customHeight="1">
      <c r="A13" s="15" t="s">
        <v>6</v>
      </c>
      <c r="B13" s="15">
        <f>IF($E13="","",SUBTOTAL(3,$E$9:E13))</f>
        <v>0</v>
      </c>
      <c r="C13" s="15" t="str">
        <f t="shared" si="0"/>
        <v>N01.0</v>
      </c>
      <c r="D13" s="15" t="s">
        <v>304</v>
      </c>
      <c r="E13" s="43" t="s">
        <v>17</v>
      </c>
      <c r="F13" s="15" t="s">
        <v>3</v>
      </c>
      <c r="G13" s="15">
        <v>110</v>
      </c>
      <c r="H13" s="15">
        <f t="shared" si="1"/>
        <v>1320</v>
      </c>
      <c r="I13" s="15" t="s">
        <v>611</v>
      </c>
      <c r="J13" s="165" t="s">
        <v>612</v>
      </c>
      <c r="K13" s="42"/>
      <c r="L13" s="42"/>
      <c r="M13" s="42"/>
      <c r="N13" s="42"/>
    </row>
    <row r="14" spans="1:19" s="40" customFormat="1" ht="143.25" hidden="1" customHeight="1">
      <c r="A14" s="15" t="s">
        <v>6</v>
      </c>
      <c r="B14" s="15">
        <f>IF($E14="","",SUBTOTAL(3,$E$9:E14))</f>
        <v>0</v>
      </c>
      <c r="C14" s="15" t="str">
        <f t="shared" si="0"/>
        <v>N01.0</v>
      </c>
      <c r="D14" s="15" t="s">
        <v>310</v>
      </c>
      <c r="E14" s="43" t="s">
        <v>268</v>
      </c>
      <c r="F14" s="15" t="s">
        <v>3</v>
      </c>
      <c r="G14" s="15"/>
      <c r="H14" s="15">
        <v>8</v>
      </c>
      <c r="I14" s="47" t="s">
        <v>613</v>
      </c>
      <c r="J14" s="164" t="s">
        <v>614</v>
      </c>
      <c r="K14" s="42"/>
      <c r="L14" s="42"/>
      <c r="M14" s="42"/>
      <c r="N14" s="42"/>
    </row>
    <row r="15" spans="1:19" s="40" customFormat="1" ht="245.25" hidden="1" customHeight="1">
      <c r="A15" s="15" t="s">
        <v>6</v>
      </c>
      <c r="B15" s="15">
        <f>IF($E15="","",SUBTOTAL(3,$E$9:E15))</f>
        <v>0</v>
      </c>
      <c r="C15" s="15" t="str">
        <f t="shared" si="0"/>
        <v>N01.0</v>
      </c>
      <c r="D15" s="15" t="s">
        <v>312</v>
      </c>
      <c r="E15" s="43" t="s">
        <v>266</v>
      </c>
      <c r="F15" s="15" t="s">
        <v>3</v>
      </c>
      <c r="G15" s="15">
        <v>110</v>
      </c>
      <c r="H15" s="15">
        <f t="shared" si="1"/>
        <v>1320</v>
      </c>
      <c r="I15" s="166" t="s">
        <v>615</v>
      </c>
      <c r="J15" s="164" t="s">
        <v>614</v>
      </c>
      <c r="K15" s="42"/>
      <c r="L15" s="42"/>
      <c r="M15" s="42"/>
      <c r="N15" s="42"/>
    </row>
    <row r="16" spans="1:19" s="40" customFormat="1" ht="243" hidden="1" customHeight="1">
      <c r="A16" s="15" t="s">
        <v>6</v>
      </c>
      <c r="B16" s="15">
        <f>IF($E16="","",SUBTOTAL(3,$E$9:E16))</f>
        <v>0</v>
      </c>
      <c r="C16" s="15" t="str">
        <f t="shared" si="0"/>
        <v>N01.0</v>
      </c>
      <c r="D16" s="15" t="s">
        <v>314</v>
      </c>
      <c r="E16" s="43" t="s">
        <v>19</v>
      </c>
      <c r="F16" s="15" t="s">
        <v>3</v>
      </c>
      <c r="G16" s="15">
        <v>30</v>
      </c>
      <c r="H16" s="15">
        <f t="shared" si="1"/>
        <v>360</v>
      </c>
      <c r="I16" s="166" t="s">
        <v>616</v>
      </c>
      <c r="J16" s="165" t="s">
        <v>617</v>
      </c>
      <c r="K16" s="42"/>
      <c r="L16" s="42"/>
      <c r="M16" s="42"/>
      <c r="N16" s="42"/>
    </row>
    <row r="17" spans="1:16" s="40" customFormat="1" ht="16.5" hidden="1">
      <c r="B17" s="13" t="s">
        <v>21</v>
      </c>
      <c r="C17" s="22" t="s">
        <v>22</v>
      </c>
      <c r="D17" s="22"/>
      <c r="E17" s="41"/>
      <c r="F17" s="22"/>
      <c r="G17" s="22"/>
      <c r="H17" s="22"/>
      <c r="I17" s="22"/>
      <c r="J17" s="42"/>
      <c r="K17" s="42"/>
      <c r="L17" s="42"/>
      <c r="M17" s="42"/>
      <c r="N17" s="42"/>
      <c r="P17" s="33"/>
    </row>
    <row r="18" spans="1:16" s="40" customFormat="1" ht="115.5" hidden="1">
      <c r="A18" s="15" t="s">
        <v>21</v>
      </c>
      <c r="B18" s="15">
        <f>IF($E18="","",SUBTOTAL(3,$E$9:E18))</f>
        <v>0</v>
      </c>
      <c r="C18" s="15" t="str">
        <f t="shared" si="0"/>
        <v>N02.0</v>
      </c>
      <c r="D18" s="15" t="s">
        <v>327</v>
      </c>
      <c r="E18" s="43" t="s">
        <v>328</v>
      </c>
      <c r="F18" s="47" t="s">
        <v>113</v>
      </c>
      <c r="G18" s="47">
        <v>5</v>
      </c>
      <c r="H18" s="15">
        <f>G18*12</f>
        <v>60</v>
      </c>
      <c r="I18" s="167" t="s">
        <v>618</v>
      </c>
      <c r="J18" s="168" t="s">
        <v>619</v>
      </c>
      <c r="K18" s="42"/>
      <c r="L18" s="42"/>
      <c r="M18" s="42"/>
      <c r="N18" s="42"/>
    </row>
    <row r="19" spans="1:16" s="40" customFormat="1" ht="99" hidden="1">
      <c r="A19" s="15" t="s">
        <v>21</v>
      </c>
      <c r="B19" s="15">
        <f>IF($E19="","",SUBTOTAL(3,$E$9:E19))</f>
        <v>0</v>
      </c>
      <c r="C19" s="15" t="str">
        <f t="shared" si="0"/>
        <v>N02.0</v>
      </c>
      <c r="D19" s="15" t="s">
        <v>335</v>
      </c>
      <c r="E19" s="43" t="s">
        <v>336</v>
      </c>
      <c r="F19" s="47" t="s">
        <v>113</v>
      </c>
      <c r="G19" s="47">
        <v>20</v>
      </c>
      <c r="H19" s="15">
        <f>G19*12</f>
        <v>240</v>
      </c>
      <c r="I19" s="166" t="s">
        <v>620</v>
      </c>
      <c r="J19" s="165" t="s">
        <v>621</v>
      </c>
      <c r="K19" s="42"/>
      <c r="L19" s="42"/>
      <c r="M19" s="42"/>
      <c r="N19" s="42"/>
    </row>
    <row r="20" spans="1:16" s="27" customFormat="1" ht="99" hidden="1">
      <c r="A20" s="15" t="s">
        <v>21</v>
      </c>
      <c r="B20" s="15">
        <f>IF($E20="","",SUBTOTAL(3,$E$9:E20))</f>
        <v>0</v>
      </c>
      <c r="C20" s="15" t="str">
        <f t="shared" si="0"/>
        <v>N02.0</v>
      </c>
      <c r="D20" s="15" t="s">
        <v>337</v>
      </c>
      <c r="E20" s="43" t="s">
        <v>338</v>
      </c>
      <c r="F20" s="47" t="s">
        <v>113</v>
      </c>
      <c r="G20" s="47">
        <v>15</v>
      </c>
      <c r="H20" s="15">
        <f t="shared" si="1"/>
        <v>180</v>
      </c>
      <c r="I20" s="166" t="s">
        <v>622</v>
      </c>
      <c r="J20" s="165" t="s">
        <v>621</v>
      </c>
      <c r="K20" s="5"/>
      <c r="L20" s="5"/>
      <c r="M20" s="5"/>
      <c r="N20" s="5"/>
      <c r="P20" s="40"/>
    </row>
    <row r="21" spans="1:16" s="27" customFormat="1" ht="99" hidden="1">
      <c r="A21" s="15" t="s">
        <v>21</v>
      </c>
      <c r="B21" s="15">
        <f>IF($E21="","",SUBTOTAL(3,$E$9:E21))</f>
        <v>0</v>
      </c>
      <c r="C21" s="15" t="str">
        <f t="shared" si="0"/>
        <v>N02.0</v>
      </c>
      <c r="D21" s="15" t="s">
        <v>339</v>
      </c>
      <c r="E21" s="43" t="s">
        <v>340</v>
      </c>
      <c r="F21" s="47" t="s">
        <v>113</v>
      </c>
      <c r="G21" s="47">
        <v>40</v>
      </c>
      <c r="H21" s="15">
        <f t="shared" si="1"/>
        <v>480</v>
      </c>
      <c r="I21" s="166" t="s">
        <v>622</v>
      </c>
      <c r="J21" s="165" t="s">
        <v>621</v>
      </c>
      <c r="K21" s="5"/>
      <c r="L21" s="5"/>
      <c r="M21" s="5"/>
      <c r="N21" s="5"/>
      <c r="P21" s="40"/>
    </row>
    <row r="22" spans="1:16" s="40" customFormat="1" ht="99" hidden="1">
      <c r="A22" s="15" t="s">
        <v>21</v>
      </c>
      <c r="B22" s="15">
        <f>IF($E22="","",SUBTOTAL(3,$E$9:E22))</f>
        <v>0</v>
      </c>
      <c r="C22" s="15" t="str">
        <f t="shared" si="0"/>
        <v>N02.0</v>
      </c>
      <c r="D22" s="15" t="s">
        <v>341</v>
      </c>
      <c r="E22" s="43" t="s">
        <v>342</v>
      </c>
      <c r="F22" s="47" t="s">
        <v>113</v>
      </c>
      <c r="G22" s="47">
        <v>65</v>
      </c>
      <c r="H22" s="15">
        <f t="shared" si="1"/>
        <v>780</v>
      </c>
      <c r="I22" s="166" t="s">
        <v>622</v>
      </c>
      <c r="J22" s="165" t="s">
        <v>621</v>
      </c>
      <c r="K22" s="42"/>
      <c r="L22" s="42"/>
      <c r="M22" s="42"/>
      <c r="N22" s="42"/>
    </row>
    <row r="23" spans="1:16" s="40" customFormat="1" ht="115.5" hidden="1">
      <c r="A23" s="15" t="s">
        <v>21</v>
      </c>
      <c r="B23" s="15">
        <f>IF($E23="","",SUBTOTAL(3,$E$9:E23))</f>
        <v>0</v>
      </c>
      <c r="C23" s="15" t="str">
        <f t="shared" si="0"/>
        <v>N02.0</v>
      </c>
      <c r="D23" s="15" t="s">
        <v>349</v>
      </c>
      <c r="E23" s="43" t="s">
        <v>350</v>
      </c>
      <c r="F23" s="47" t="s">
        <v>113</v>
      </c>
      <c r="G23" s="47">
        <v>1</v>
      </c>
      <c r="H23" s="15">
        <f t="shared" si="1"/>
        <v>12</v>
      </c>
      <c r="I23" s="166" t="s">
        <v>623</v>
      </c>
      <c r="J23" s="165" t="s">
        <v>624</v>
      </c>
      <c r="K23" s="42"/>
      <c r="L23" s="42"/>
      <c r="M23" s="42"/>
      <c r="N23" s="42"/>
      <c r="P23" s="91"/>
    </row>
    <row r="24" spans="1:16" s="40" customFormat="1" ht="82.5" hidden="1">
      <c r="A24" s="15" t="s">
        <v>21</v>
      </c>
      <c r="B24" s="15">
        <f>IF($E24="","",SUBTOTAL(3,$E$9:E24))</f>
        <v>0</v>
      </c>
      <c r="C24" s="15" t="str">
        <f t="shared" si="0"/>
        <v>N02.0</v>
      </c>
      <c r="D24" s="15" t="s">
        <v>351</v>
      </c>
      <c r="E24" s="43" t="s">
        <v>352</v>
      </c>
      <c r="F24" s="47" t="s">
        <v>113</v>
      </c>
      <c r="G24" s="47">
        <v>15</v>
      </c>
      <c r="H24" s="15">
        <f t="shared" si="1"/>
        <v>180</v>
      </c>
      <c r="I24" s="166" t="s">
        <v>625</v>
      </c>
      <c r="J24" s="164" t="s">
        <v>626</v>
      </c>
      <c r="K24" s="42"/>
      <c r="L24" s="42"/>
      <c r="M24" s="42"/>
      <c r="N24" s="42"/>
    </row>
    <row r="25" spans="1:16" s="40" customFormat="1" ht="82.5" hidden="1">
      <c r="A25" s="15" t="s">
        <v>21</v>
      </c>
      <c r="B25" s="15">
        <f>IF($E25="","",SUBTOTAL(3,$E$9:E25))</f>
        <v>0</v>
      </c>
      <c r="C25" s="15" t="str">
        <f t="shared" si="0"/>
        <v>N02.0</v>
      </c>
      <c r="D25" s="15" t="s">
        <v>353</v>
      </c>
      <c r="E25" s="43" t="s">
        <v>354</v>
      </c>
      <c r="F25" s="47" t="s">
        <v>113</v>
      </c>
      <c r="G25" s="47">
        <v>35</v>
      </c>
      <c r="H25" s="15">
        <f t="shared" si="1"/>
        <v>420</v>
      </c>
      <c r="I25" s="166" t="s">
        <v>625</v>
      </c>
      <c r="J25" s="164" t="s">
        <v>626</v>
      </c>
      <c r="K25" s="42"/>
      <c r="L25" s="42"/>
      <c r="M25" s="42"/>
      <c r="N25" s="42"/>
    </row>
    <row r="26" spans="1:16" s="40" customFormat="1" ht="82.5" hidden="1">
      <c r="A26" s="15" t="s">
        <v>21</v>
      </c>
      <c r="B26" s="15">
        <f>IF($E26="","",SUBTOTAL(3,$E$9:E26))</f>
        <v>0</v>
      </c>
      <c r="C26" s="15" t="str">
        <f t="shared" si="0"/>
        <v>N02.0</v>
      </c>
      <c r="D26" s="15" t="s">
        <v>355</v>
      </c>
      <c r="E26" s="43" t="s">
        <v>356</v>
      </c>
      <c r="F26" s="47" t="s">
        <v>113</v>
      </c>
      <c r="G26" s="47">
        <v>50</v>
      </c>
      <c r="H26" s="15">
        <f t="shared" si="1"/>
        <v>600</v>
      </c>
      <c r="I26" s="166" t="s">
        <v>625</v>
      </c>
      <c r="J26" s="164" t="s">
        <v>626</v>
      </c>
      <c r="K26" s="42"/>
      <c r="L26" s="42"/>
      <c r="M26" s="42"/>
      <c r="N26" s="42"/>
    </row>
    <row r="27" spans="1:16" s="40" customFormat="1" ht="16.5" hidden="1">
      <c r="B27" s="13" t="s">
        <v>32</v>
      </c>
      <c r="C27" s="22" t="s">
        <v>33</v>
      </c>
      <c r="D27" s="22"/>
      <c r="E27" s="41"/>
      <c r="F27" s="22"/>
      <c r="G27" s="22"/>
      <c r="H27" s="22"/>
      <c r="I27" s="22"/>
      <c r="J27" s="42"/>
      <c r="K27" s="42"/>
      <c r="L27" s="42"/>
      <c r="M27" s="42"/>
      <c r="N27" s="42"/>
    </row>
    <row r="28" spans="1:16" s="40" customFormat="1" ht="231" hidden="1">
      <c r="A28" s="40" t="s">
        <v>32</v>
      </c>
      <c r="B28" s="15">
        <f>IF($E28="","",SUBTOTAL(3,$E$9:E28))</f>
        <v>0</v>
      </c>
      <c r="C28" s="15" t="str">
        <f t="shared" si="0"/>
        <v>N03.0</v>
      </c>
      <c r="D28" s="15" t="s">
        <v>359</v>
      </c>
      <c r="E28" s="43" t="s">
        <v>34</v>
      </c>
      <c r="F28" s="47" t="s">
        <v>114</v>
      </c>
      <c r="G28" s="47">
        <v>100</v>
      </c>
      <c r="H28" s="15">
        <f t="shared" si="1"/>
        <v>1200</v>
      </c>
      <c r="I28" s="166" t="s">
        <v>627</v>
      </c>
      <c r="J28" s="165" t="s">
        <v>628</v>
      </c>
      <c r="K28" s="42"/>
      <c r="L28" s="42"/>
      <c r="M28" s="42"/>
      <c r="N28" s="42"/>
    </row>
    <row r="29" spans="1:16" s="40" customFormat="1" ht="198" hidden="1">
      <c r="A29" s="40" t="s">
        <v>32</v>
      </c>
      <c r="B29" s="15">
        <f>IF($E29="","",SUBTOTAL(3,$E$9:E29))</f>
        <v>0</v>
      </c>
      <c r="C29" s="15" t="str">
        <f t="shared" si="0"/>
        <v>N03.0</v>
      </c>
      <c r="D29" s="15" t="s">
        <v>360</v>
      </c>
      <c r="E29" s="43" t="s">
        <v>35</v>
      </c>
      <c r="F29" s="47" t="s">
        <v>3</v>
      </c>
      <c r="G29" s="47">
        <v>2</v>
      </c>
      <c r="H29" s="47">
        <f t="shared" si="1"/>
        <v>24</v>
      </c>
      <c r="I29" s="166" t="s">
        <v>629</v>
      </c>
      <c r="J29" s="165" t="s">
        <v>630</v>
      </c>
      <c r="K29" s="42"/>
      <c r="L29" s="42"/>
      <c r="M29" s="42"/>
      <c r="N29" s="42"/>
    </row>
    <row r="30" spans="1:16" s="40" customFormat="1" ht="49.5" hidden="1">
      <c r="A30" s="40" t="s">
        <v>32</v>
      </c>
      <c r="B30" s="15">
        <f>IF($E30="","",SUBTOTAL(3,$E$9:E30))</f>
        <v>0</v>
      </c>
      <c r="C30" s="15" t="str">
        <f t="shared" si="0"/>
        <v>N03.0</v>
      </c>
      <c r="D30" s="15" t="s">
        <v>362</v>
      </c>
      <c r="E30" s="43" t="s">
        <v>37</v>
      </c>
      <c r="F30" s="47" t="s">
        <v>3</v>
      </c>
      <c r="G30" s="47">
        <v>90</v>
      </c>
      <c r="H30" s="47">
        <f t="shared" si="1"/>
        <v>1080</v>
      </c>
      <c r="I30" s="166" t="s">
        <v>631</v>
      </c>
      <c r="J30" s="165" t="s">
        <v>632</v>
      </c>
      <c r="K30" s="42"/>
      <c r="L30" s="42"/>
      <c r="M30" s="42"/>
      <c r="N30" s="42"/>
    </row>
    <row r="31" spans="1:16" s="40" customFormat="1" ht="132">
      <c r="A31" s="40" t="s">
        <v>32</v>
      </c>
      <c r="B31" s="15">
        <f>IF($E31="","",SUBTOTAL(3,$E$9:E31))</f>
        <v>1</v>
      </c>
      <c r="C31" s="15" t="str">
        <f t="shared" si="0"/>
        <v>N03.1</v>
      </c>
      <c r="D31" s="15" t="s">
        <v>368</v>
      </c>
      <c r="E31" s="43" t="s">
        <v>132</v>
      </c>
      <c r="F31" s="47" t="s">
        <v>3</v>
      </c>
      <c r="G31" s="47">
        <v>17</v>
      </c>
      <c r="H31" s="47">
        <f t="shared" si="1"/>
        <v>204</v>
      </c>
      <c r="I31" s="166" t="s">
        <v>633</v>
      </c>
      <c r="J31" s="165" t="s">
        <v>634</v>
      </c>
      <c r="K31" s="42"/>
      <c r="L31" s="42"/>
      <c r="M31" s="42"/>
      <c r="N31" s="42"/>
    </row>
    <row r="32" spans="1:16" s="40" customFormat="1" ht="115.5" hidden="1">
      <c r="A32" s="40" t="s">
        <v>32</v>
      </c>
      <c r="B32" s="15">
        <f>IF($E32="","",SUBTOTAL(3,$E$9:E32))</f>
        <v>1</v>
      </c>
      <c r="C32" s="15" t="str">
        <f t="shared" si="0"/>
        <v>N03.1</v>
      </c>
      <c r="D32" s="15" t="s">
        <v>369</v>
      </c>
      <c r="E32" s="43" t="s">
        <v>42</v>
      </c>
      <c r="F32" s="47" t="s">
        <v>3</v>
      </c>
      <c r="G32" s="47"/>
      <c r="H32" s="47">
        <v>4</v>
      </c>
      <c r="I32" s="165" t="s">
        <v>635</v>
      </c>
      <c r="J32" s="165" t="s">
        <v>636</v>
      </c>
      <c r="K32" s="42"/>
      <c r="L32" s="42"/>
      <c r="M32" s="42"/>
      <c r="N32" s="42"/>
    </row>
    <row r="33" spans="1:16" s="40" customFormat="1" ht="16.5" hidden="1">
      <c r="B33" s="13" t="s">
        <v>45</v>
      </c>
      <c r="C33" s="22" t="s">
        <v>46</v>
      </c>
      <c r="D33" s="22"/>
      <c r="E33" s="41"/>
      <c r="F33" s="22"/>
      <c r="G33" s="22"/>
      <c r="H33" s="22"/>
      <c r="I33" s="22"/>
      <c r="J33" s="42"/>
      <c r="K33" s="42"/>
      <c r="L33" s="42"/>
      <c r="M33" s="42"/>
      <c r="N33" s="42"/>
    </row>
    <row r="34" spans="1:16" s="40" customFormat="1" ht="231" hidden="1">
      <c r="A34" s="40" t="s">
        <v>45</v>
      </c>
      <c r="B34" s="15">
        <f>IF($E34="","",SUBTOTAL(3,$E$9:E34))</f>
        <v>1</v>
      </c>
      <c r="C34" s="15" t="str">
        <f t="shared" si="0"/>
        <v>N04.1</v>
      </c>
      <c r="D34" s="15" t="s">
        <v>372</v>
      </c>
      <c r="E34" s="43" t="s">
        <v>47</v>
      </c>
      <c r="F34" s="47" t="s">
        <v>3</v>
      </c>
      <c r="G34" s="47">
        <v>15</v>
      </c>
      <c r="H34" s="47">
        <f t="shared" si="1"/>
        <v>180</v>
      </c>
      <c r="I34" s="169" t="s">
        <v>637</v>
      </c>
      <c r="J34" s="169" t="s">
        <v>638</v>
      </c>
      <c r="K34" s="42"/>
      <c r="L34" s="42"/>
      <c r="M34" s="42"/>
      <c r="N34" s="42"/>
    </row>
    <row r="35" spans="1:16" s="40" customFormat="1" ht="118.5" hidden="1">
      <c r="A35" s="40" t="s">
        <v>45</v>
      </c>
      <c r="B35" s="15">
        <f>IF($E35="","",SUBTOTAL(3,$E$9:E35))</f>
        <v>1</v>
      </c>
      <c r="C35" s="15" t="str">
        <f t="shared" si="0"/>
        <v>N04.1</v>
      </c>
      <c r="D35" s="15" t="s">
        <v>374</v>
      </c>
      <c r="E35" s="43" t="s">
        <v>48</v>
      </c>
      <c r="F35" s="47" t="s">
        <v>5</v>
      </c>
      <c r="G35" s="47">
        <v>10</v>
      </c>
      <c r="H35" s="47">
        <f t="shared" si="1"/>
        <v>120</v>
      </c>
      <c r="I35" s="169" t="s">
        <v>639</v>
      </c>
      <c r="J35" s="169" t="s">
        <v>640</v>
      </c>
      <c r="K35" s="42"/>
      <c r="L35" s="42"/>
      <c r="M35" s="42"/>
      <c r="N35" s="42"/>
    </row>
    <row r="36" spans="1:16" s="40" customFormat="1" ht="49.5" hidden="1">
      <c r="A36" s="40" t="s">
        <v>45</v>
      </c>
      <c r="B36" s="15">
        <f>IF($E36="","",SUBTOTAL(3,$E$9:E36))</f>
        <v>1</v>
      </c>
      <c r="C36" s="15" t="str">
        <f t="shared" si="0"/>
        <v>N04.1</v>
      </c>
      <c r="D36" s="15" t="s">
        <v>376</v>
      </c>
      <c r="E36" s="43" t="s">
        <v>50</v>
      </c>
      <c r="F36" s="47" t="s">
        <v>114</v>
      </c>
      <c r="G36" s="47">
        <v>20</v>
      </c>
      <c r="H36" s="47">
        <f t="shared" si="1"/>
        <v>240</v>
      </c>
      <c r="I36" s="169" t="s">
        <v>641</v>
      </c>
      <c r="J36" s="72" t="s">
        <v>642</v>
      </c>
      <c r="K36" s="42"/>
      <c r="L36" s="42"/>
      <c r="M36" s="42"/>
      <c r="N36" s="42"/>
    </row>
    <row r="37" spans="1:16" s="40" customFormat="1" ht="82.5" hidden="1">
      <c r="A37" s="40" t="s">
        <v>45</v>
      </c>
      <c r="B37" s="15">
        <f>IF($E37="","",SUBTOTAL(3,$E$9:E37))</f>
        <v>1</v>
      </c>
      <c r="C37" s="15" t="str">
        <f t="shared" si="0"/>
        <v>N04.1</v>
      </c>
      <c r="D37" s="15" t="s">
        <v>379</v>
      </c>
      <c r="E37" s="43" t="s">
        <v>53</v>
      </c>
      <c r="F37" s="47" t="s">
        <v>3</v>
      </c>
      <c r="G37" s="47">
        <v>30</v>
      </c>
      <c r="H37" s="47">
        <f t="shared" si="1"/>
        <v>360</v>
      </c>
      <c r="I37" s="169" t="s">
        <v>643</v>
      </c>
      <c r="J37" s="169" t="s">
        <v>644</v>
      </c>
      <c r="K37" s="42"/>
      <c r="L37" s="42"/>
      <c r="M37" s="42"/>
      <c r="N37" s="42"/>
    </row>
    <row r="38" spans="1:16" s="40" customFormat="1" ht="82.5" hidden="1">
      <c r="A38" s="40" t="s">
        <v>45</v>
      </c>
      <c r="B38" s="15">
        <f>IF($E38="","",SUBTOTAL(3,$E$9:E38))</f>
        <v>1</v>
      </c>
      <c r="C38" s="15" t="str">
        <f t="shared" si="0"/>
        <v>N04.1</v>
      </c>
      <c r="D38" s="15" t="s">
        <v>380</v>
      </c>
      <c r="E38" s="43" t="s">
        <v>54</v>
      </c>
      <c r="F38" s="47" t="s">
        <v>3</v>
      </c>
      <c r="G38" s="47">
        <v>30</v>
      </c>
      <c r="H38" s="47">
        <f t="shared" si="1"/>
        <v>360</v>
      </c>
      <c r="I38" s="169" t="s">
        <v>645</v>
      </c>
      <c r="J38" s="169" t="s">
        <v>646</v>
      </c>
      <c r="K38" s="42"/>
      <c r="L38" s="42"/>
      <c r="M38" s="42"/>
      <c r="N38" s="42"/>
    </row>
    <row r="39" spans="1:16" s="40" customFormat="1" ht="16.5" hidden="1">
      <c r="B39" s="13" t="s">
        <v>58</v>
      </c>
      <c r="C39" s="24" t="s">
        <v>59</v>
      </c>
      <c r="D39" s="24"/>
      <c r="E39" s="50"/>
      <c r="F39" s="22"/>
      <c r="G39" s="22"/>
      <c r="H39" s="22"/>
      <c r="I39" s="22"/>
      <c r="J39" s="42"/>
      <c r="K39" s="42"/>
      <c r="L39" s="42"/>
      <c r="M39" s="42"/>
      <c r="N39" s="42"/>
    </row>
    <row r="40" spans="1:16" s="40" customFormat="1" ht="49.5" hidden="1">
      <c r="A40" s="40" t="s">
        <v>58</v>
      </c>
      <c r="B40" s="15">
        <f>IF($E40="","",SUBTOTAL(3,$E$9:E40))</f>
        <v>1</v>
      </c>
      <c r="C40" s="15" t="str">
        <f>A40&amp;"."&amp;B40</f>
        <v>N05.1</v>
      </c>
      <c r="D40" s="15" t="s">
        <v>384</v>
      </c>
      <c r="E40" s="43" t="s">
        <v>60</v>
      </c>
      <c r="F40" s="47" t="s">
        <v>3</v>
      </c>
      <c r="G40" s="47">
        <v>5</v>
      </c>
      <c r="H40" s="15">
        <f>G40*12</f>
        <v>60</v>
      </c>
      <c r="I40" s="166" t="s">
        <v>535</v>
      </c>
      <c r="J40" s="165" t="s">
        <v>647</v>
      </c>
      <c r="K40" s="42"/>
      <c r="L40" s="42"/>
      <c r="M40" s="42"/>
      <c r="N40" s="42"/>
    </row>
    <row r="41" spans="1:16" s="40" customFormat="1" ht="99" hidden="1">
      <c r="A41" s="40" t="s">
        <v>58</v>
      </c>
      <c r="B41" s="15">
        <f>IF($E41="","",SUBTOTAL(3,$E$9:E41))</f>
        <v>1</v>
      </c>
      <c r="C41" s="15" t="str">
        <f>A41&amp;"."&amp;B41</f>
        <v>N05.1</v>
      </c>
      <c r="D41" s="15" t="s">
        <v>385</v>
      </c>
      <c r="E41" s="43" t="s">
        <v>193</v>
      </c>
      <c r="F41" s="47" t="s">
        <v>3</v>
      </c>
      <c r="G41" s="47">
        <v>10</v>
      </c>
      <c r="H41" s="15">
        <f>G41*12</f>
        <v>120</v>
      </c>
      <c r="I41" s="166" t="s">
        <v>648</v>
      </c>
      <c r="J41" s="165" t="s">
        <v>647</v>
      </c>
      <c r="K41" s="72" t="s">
        <v>649</v>
      </c>
      <c r="L41" s="42"/>
      <c r="M41" s="42"/>
      <c r="N41" s="42"/>
    </row>
    <row r="42" spans="1:16" s="40" customFormat="1" ht="49.5" hidden="1">
      <c r="A42" s="40" t="s">
        <v>58</v>
      </c>
      <c r="B42" s="15">
        <f>IF($E42="","",SUBTOTAL(3,$E$9:E42))</f>
        <v>1</v>
      </c>
      <c r="C42" s="15" t="str">
        <f>A42&amp;"."&amp;B42</f>
        <v>N05.1</v>
      </c>
      <c r="D42" s="15" t="s">
        <v>387</v>
      </c>
      <c r="E42" s="43" t="s">
        <v>61</v>
      </c>
      <c r="F42" s="47" t="s">
        <v>3</v>
      </c>
      <c r="G42" s="47">
        <v>80</v>
      </c>
      <c r="H42" s="15">
        <f>G42*12</f>
        <v>960</v>
      </c>
      <c r="I42" s="166" t="s">
        <v>535</v>
      </c>
      <c r="J42" s="165" t="s">
        <v>647</v>
      </c>
      <c r="K42" s="42"/>
      <c r="L42" s="42"/>
      <c r="M42" s="42"/>
      <c r="N42" s="42"/>
    </row>
    <row r="43" spans="1:16" s="40" customFormat="1" ht="16.5" hidden="1">
      <c r="B43" s="13" t="s">
        <v>62</v>
      </c>
      <c r="C43" s="24" t="s">
        <v>63</v>
      </c>
      <c r="D43" s="24"/>
      <c r="E43" s="50"/>
      <c r="F43" s="22"/>
      <c r="G43" s="22"/>
      <c r="H43" s="22"/>
      <c r="I43" s="22"/>
      <c r="J43" s="42"/>
      <c r="K43" s="42"/>
      <c r="L43" s="42"/>
      <c r="M43" s="42"/>
      <c r="N43" s="42"/>
    </row>
    <row r="44" spans="1:16" s="40" customFormat="1" ht="66" hidden="1">
      <c r="A44" s="40" t="s">
        <v>45</v>
      </c>
      <c r="B44" s="15">
        <f>IF($E44="","",SUBTOTAL(3,$E$9:E44))</f>
        <v>1</v>
      </c>
      <c r="C44" s="15" t="str">
        <f t="shared" ref="C44:C79" si="2">A44&amp;"."&amp;B44</f>
        <v>N04.1</v>
      </c>
      <c r="D44" s="15" t="s">
        <v>391</v>
      </c>
      <c r="E44" s="43" t="s">
        <v>67</v>
      </c>
      <c r="F44" s="47" t="s">
        <v>115</v>
      </c>
      <c r="G44" s="47">
        <v>15</v>
      </c>
      <c r="H44" s="15">
        <f>G44*12</f>
        <v>180</v>
      </c>
      <c r="I44" s="166" t="s">
        <v>650</v>
      </c>
      <c r="J44" s="165" t="s">
        <v>651</v>
      </c>
      <c r="K44" s="42"/>
      <c r="L44" s="42"/>
      <c r="M44" s="42"/>
      <c r="N44" s="42"/>
      <c r="P44" s="92"/>
    </row>
    <row r="45" spans="1:16" s="40" customFormat="1" ht="99" hidden="1">
      <c r="A45" s="40" t="s">
        <v>45</v>
      </c>
      <c r="B45" s="15">
        <f>IF($E45="","",SUBTOTAL(3,$E$9:E45))</f>
        <v>1</v>
      </c>
      <c r="C45" s="15" t="str">
        <f t="shared" si="2"/>
        <v>N04.1</v>
      </c>
      <c r="D45" s="15" t="s">
        <v>393</v>
      </c>
      <c r="E45" s="43" t="s">
        <v>69</v>
      </c>
      <c r="F45" s="47" t="s">
        <v>115</v>
      </c>
      <c r="G45" s="47">
        <v>1</v>
      </c>
      <c r="H45" s="15">
        <v>12</v>
      </c>
      <c r="I45" s="166" t="s">
        <v>652</v>
      </c>
      <c r="J45" s="165" t="s">
        <v>653</v>
      </c>
      <c r="K45" s="42"/>
      <c r="L45" s="42"/>
      <c r="M45" s="42"/>
      <c r="N45" s="42"/>
    </row>
    <row r="46" spans="1:16" s="40" customFormat="1" ht="82.5" hidden="1">
      <c r="A46" s="40" t="s">
        <v>45</v>
      </c>
      <c r="B46" s="15">
        <f>IF($E46="","",SUBTOTAL(3,$E$9:E46))</f>
        <v>1</v>
      </c>
      <c r="C46" s="15" t="str">
        <f t="shared" si="2"/>
        <v>N04.1</v>
      </c>
      <c r="D46" s="15" t="s">
        <v>394</v>
      </c>
      <c r="E46" s="43" t="s">
        <v>70</v>
      </c>
      <c r="F46" s="47" t="s">
        <v>115</v>
      </c>
      <c r="G46" s="47">
        <v>12</v>
      </c>
      <c r="H46" s="15">
        <f>G46*12</f>
        <v>144</v>
      </c>
      <c r="I46" s="166" t="s">
        <v>654</v>
      </c>
      <c r="J46" s="165" t="s">
        <v>655</v>
      </c>
      <c r="K46" s="42"/>
      <c r="L46" s="42"/>
      <c r="M46" s="42"/>
      <c r="N46" s="42"/>
    </row>
    <row r="47" spans="1:16" s="40" customFormat="1" ht="115.5" hidden="1">
      <c r="A47" s="40" t="s">
        <v>45</v>
      </c>
      <c r="B47" s="15">
        <f>IF($E47="","",SUBTOTAL(3,$E$9:E47))</f>
        <v>1</v>
      </c>
      <c r="C47" s="15" t="str">
        <f t="shared" si="2"/>
        <v>N04.1</v>
      </c>
      <c r="D47" s="15" t="s">
        <v>395</v>
      </c>
      <c r="E47" s="43" t="s">
        <v>71</v>
      </c>
      <c r="F47" s="47" t="s">
        <v>116</v>
      </c>
      <c r="G47" s="47">
        <v>70</v>
      </c>
      <c r="H47" s="15">
        <f>G47*12</f>
        <v>840</v>
      </c>
      <c r="I47" s="166" t="s">
        <v>656</v>
      </c>
      <c r="J47" s="165" t="s">
        <v>657</v>
      </c>
      <c r="K47" s="42"/>
      <c r="L47" s="42"/>
      <c r="M47" s="42"/>
      <c r="N47" s="42"/>
    </row>
    <row r="48" spans="1:16" s="40" customFormat="1" ht="33" hidden="1">
      <c r="A48" s="40" t="s">
        <v>45</v>
      </c>
      <c r="B48" s="15">
        <f>IF($E48="","",SUBTOTAL(3,$E$9:E48))</f>
        <v>1</v>
      </c>
      <c r="C48" s="15" t="str">
        <f t="shared" si="2"/>
        <v>N04.1</v>
      </c>
      <c r="D48" s="15" t="s">
        <v>396</v>
      </c>
      <c r="E48" s="43" t="s">
        <v>72</v>
      </c>
      <c r="F48" s="47" t="s">
        <v>114</v>
      </c>
      <c r="G48" s="47"/>
      <c r="H48" s="15">
        <v>6</v>
      </c>
      <c r="I48" s="47" t="s">
        <v>658</v>
      </c>
      <c r="J48" s="42" t="s">
        <v>651</v>
      </c>
      <c r="K48" s="42"/>
      <c r="L48" s="42"/>
      <c r="M48" s="42"/>
      <c r="N48" s="42"/>
    </row>
    <row r="49" spans="1:16" s="40" customFormat="1" ht="16.5" hidden="1">
      <c r="B49" s="13" t="s">
        <v>73</v>
      </c>
      <c r="C49" s="24" t="s">
        <v>74</v>
      </c>
      <c r="D49" s="24"/>
      <c r="E49" s="50"/>
      <c r="F49" s="22"/>
      <c r="G49" s="22"/>
      <c r="H49" s="22"/>
      <c r="I49" s="22"/>
      <c r="J49" s="42"/>
      <c r="K49" s="42"/>
      <c r="L49" s="42"/>
      <c r="M49" s="42"/>
      <c r="N49" s="42"/>
    </row>
    <row r="50" spans="1:16" s="40" customFormat="1" ht="82.5" hidden="1">
      <c r="A50" s="40" t="s">
        <v>45</v>
      </c>
      <c r="B50" s="15">
        <f>IF($E50="","",SUBTOTAL(3,$E$9:E50))</f>
        <v>1</v>
      </c>
      <c r="C50" s="15" t="str">
        <f t="shared" si="2"/>
        <v>N04.1</v>
      </c>
      <c r="D50" s="15" t="s">
        <v>397</v>
      </c>
      <c r="E50" s="43" t="s">
        <v>75</v>
      </c>
      <c r="F50" s="47" t="s">
        <v>117</v>
      </c>
      <c r="G50" s="47">
        <v>300</v>
      </c>
      <c r="H50" s="15">
        <f>G50*12</f>
        <v>3600</v>
      </c>
      <c r="I50" s="166" t="s">
        <v>659</v>
      </c>
      <c r="J50" s="165" t="s">
        <v>660</v>
      </c>
      <c r="K50" s="42"/>
      <c r="L50" s="42"/>
      <c r="M50" s="42"/>
      <c r="N50" s="42"/>
    </row>
    <row r="51" spans="1:16" s="40" customFormat="1" ht="49.5" hidden="1">
      <c r="A51" s="40" t="s">
        <v>45</v>
      </c>
      <c r="B51" s="15">
        <f>IF($E51="","",SUBTOTAL(3,$E$9:E51))</f>
        <v>1</v>
      </c>
      <c r="C51" s="15" t="str">
        <f t="shared" si="2"/>
        <v>N04.1</v>
      </c>
      <c r="D51" s="15" t="s">
        <v>400</v>
      </c>
      <c r="E51" s="43" t="s">
        <v>76</v>
      </c>
      <c r="F51" s="47" t="s">
        <v>117</v>
      </c>
      <c r="G51" s="47">
        <v>250</v>
      </c>
      <c r="H51" s="15">
        <f>G51*12</f>
        <v>3000</v>
      </c>
      <c r="I51" s="166" t="s">
        <v>661</v>
      </c>
      <c r="J51" s="165" t="s">
        <v>662</v>
      </c>
      <c r="K51" s="42"/>
      <c r="L51" s="42"/>
      <c r="M51" s="42"/>
      <c r="N51" s="42"/>
    </row>
    <row r="52" spans="1:16" s="40" customFormat="1" ht="16.5" hidden="1">
      <c r="B52" s="13" t="s">
        <v>77</v>
      </c>
      <c r="C52" s="26" t="s">
        <v>78</v>
      </c>
      <c r="D52" s="26"/>
      <c r="E52" s="50"/>
      <c r="F52" s="22"/>
      <c r="G52" s="22"/>
      <c r="H52" s="22"/>
      <c r="I52" s="22"/>
      <c r="J52" s="42"/>
      <c r="K52" s="42"/>
      <c r="L52" s="42"/>
      <c r="M52" s="42"/>
      <c r="N52" s="42"/>
    </row>
    <row r="53" spans="1:16" s="40" customFormat="1" ht="16.5" hidden="1">
      <c r="A53" s="40" t="s">
        <v>77</v>
      </c>
      <c r="B53" s="15">
        <f>IF($E53="","",SUBTOTAL(3,$E$9:E53))</f>
        <v>1</v>
      </c>
      <c r="C53" s="15" t="str">
        <f t="shared" si="2"/>
        <v>N08.1</v>
      </c>
      <c r="D53" s="15" t="s">
        <v>401</v>
      </c>
      <c r="E53" s="43" t="s">
        <v>402</v>
      </c>
      <c r="F53" s="47" t="s">
        <v>118</v>
      </c>
      <c r="G53" s="47"/>
      <c r="H53" s="47">
        <v>1</v>
      </c>
      <c r="I53" s="166" t="s">
        <v>663</v>
      </c>
      <c r="J53" s="42"/>
      <c r="K53" s="42"/>
      <c r="L53" s="42"/>
      <c r="M53" s="42"/>
      <c r="N53" s="42"/>
    </row>
    <row r="54" spans="1:16" s="40" customFormat="1" ht="148.5" hidden="1">
      <c r="A54" s="40" t="s">
        <v>77</v>
      </c>
      <c r="B54" s="15">
        <f>IF($E54="","",SUBTOTAL(3,$E$9:E54))</f>
        <v>1</v>
      </c>
      <c r="C54" s="15" t="str">
        <f t="shared" si="2"/>
        <v>N08.1</v>
      </c>
      <c r="D54" s="15" t="s">
        <v>405</v>
      </c>
      <c r="E54" s="43" t="s">
        <v>406</v>
      </c>
      <c r="F54" s="47" t="s">
        <v>116</v>
      </c>
      <c r="G54" s="47">
        <v>3000</v>
      </c>
      <c r="H54" s="15">
        <f t="shared" ref="H54:H59" si="3">G54*12</f>
        <v>36000</v>
      </c>
      <c r="I54" s="166" t="s">
        <v>574</v>
      </c>
      <c r="J54" s="164" t="s">
        <v>664</v>
      </c>
      <c r="K54" s="42"/>
      <c r="L54" s="42"/>
      <c r="M54" s="42"/>
      <c r="N54" s="42"/>
      <c r="P54" s="91"/>
    </row>
    <row r="55" spans="1:16" s="40" customFormat="1" ht="148.5" hidden="1">
      <c r="A55" s="40" t="s">
        <v>77</v>
      </c>
      <c r="B55" s="15">
        <f>IF($E55="","",SUBTOTAL(3,$E$9:E55))</f>
        <v>1</v>
      </c>
      <c r="C55" s="15" t="str">
        <f t="shared" si="2"/>
        <v>N08.1</v>
      </c>
      <c r="D55" s="15" t="s">
        <v>407</v>
      </c>
      <c r="E55" s="43" t="s">
        <v>408</v>
      </c>
      <c r="F55" s="47" t="s">
        <v>116</v>
      </c>
      <c r="G55" s="47">
        <v>10</v>
      </c>
      <c r="H55" s="15">
        <f t="shared" si="3"/>
        <v>120</v>
      </c>
      <c r="I55" s="166" t="s">
        <v>665</v>
      </c>
      <c r="J55" s="164" t="s">
        <v>664</v>
      </c>
      <c r="K55" s="42"/>
      <c r="L55" s="42"/>
      <c r="M55" s="42"/>
      <c r="N55" s="42"/>
      <c r="P55" s="91"/>
    </row>
    <row r="56" spans="1:16" s="40" customFormat="1" ht="148.5" hidden="1">
      <c r="A56" s="40" t="s">
        <v>77</v>
      </c>
      <c r="B56" s="15">
        <f>IF($E56="","",SUBTOTAL(3,$E$9:E56))</f>
        <v>1</v>
      </c>
      <c r="C56" s="15" t="str">
        <f t="shared" si="2"/>
        <v>N08.1</v>
      </c>
      <c r="D56" s="15" t="s">
        <v>409</v>
      </c>
      <c r="E56" s="43" t="s">
        <v>81</v>
      </c>
      <c r="F56" s="47" t="s">
        <v>116</v>
      </c>
      <c r="G56" s="47">
        <v>5</v>
      </c>
      <c r="H56" s="15">
        <f t="shared" si="3"/>
        <v>60</v>
      </c>
      <c r="I56" s="166" t="s">
        <v>665</v>
      </c>
      <c r="J56" s="164" t="s">
        <v>664</v>
      </c>
      <c r="K56" s="42"/>
      <c r="L56" s="42"/>
      <c r="M56" s="42"/>
      <c r="N56" s="42"/>
      <c r="P56" s="91"/>
    </row>
    <row r="57" spans="1:16" s="40" customFormat="1" ht="99" hidden="1">
      <c r="A57" s="40" t="s">
        <v>77</v>
      </c>
      <c r="B57" s="15">
        <f>IF($E57="","",SUBTOTAL(3,$E$9:E57))</f>
        <v>1</v>
      </c>
      <c r="C57" s="15" t="str">
        <f t="shared" si="2"/>
        <v>N08.1</v>
      </c>
      <c r="D57" s="15" t="s">
        <v>412</v>
      </c>
      <c r="E57" s="43" t="s">
        <v>278</v>
      </c>
      <c r="F57" s="47" t="s">
        <v>116</v>
      </c>
      <c r="G57" s="47">
        <v>15</v>
      </c>
      <c r="H57" s="15">
        <f t="shared" si="3"/>
        <v>180</v>
      </c>
      <c r="I57" s="166" t="s">
        <v>666</v>
      </c>
      <c r="J57" s="165" t="s">
        <v>667</v>
      </c>
      <c r="K57" s="42"/>
      <c r="L57" s="42"/>
      <c r="M57" s="42"/>
      <c r="N57" s="42"/>
      <c r="P57" s="92"/>
    </row>
    <row r="58" spans="1:16" s="40" customFormat="1" ht="16.5" hidden="1">
      <c r="B58" s="13" t="s">
        <v>83</v>
      </c>
      <c r="C58" s="24" t="s">
        <v>86</v>
      </c>
      <c r="D58" s="24"/>
      <c r="E58" s="50"/>
      <c r="F58" s="22"/>
      <c r="G58" s="47"/>
      <c r="H58" s="22"/>
      <c r="I58" s="22"/>
      <c r="J58" s="42"/>
      <c r="K58" s="42"/>
      <c r="L58" s="42"/>
      <c r="M58" s="42"/>
      <c r="N58" s="42"/>
    </row>
    <row r="59" spans="1:16" s="40" customFormat="1" ht="33" hidden="1">
      <c r="A59" s="40" t="s">
        <v>83</v>
      </c>
      <c r="B59" s="15">
        <f>IF($E59="","",SUBTOTAL(3,$E$9:E59))</f>
        <v>1</v>
      </c>
      <c r="C59" s="15" t="str">
        <f t="shared" si="2"/>
        <v>N09.1</v>
      </c>
      <c r="D59" s="15" t="s">
        <v>415</v>
      </c>
      <c r="E59" s="43" t="s">
        <v>416</v>
      </c>
      <c r="F59" s="47" t="s">
        <v>119</v>
      </c>
      <c r="G59" s="47">
        <v>328</v>
      </c>
      <c r="H59" s="15">
        <f t="shared" si="3"/>
        <v>3936</v>
      </c>
      <c r="I59" s="166" t="s">
        <v>668</v>
      </c>
      <c r="J59" s="42"/>
      <c r="K59" s="42"/>
      <c r="L59" s="42"/>
      <c r="M59" s="42"/>
      <c r="N59" s="42"/>
    </row>
    <row r="60" spans="1:16" s="40" customFormat="1" ht="16.5" hidden="1">
      <c r="A60" s="13" t="s">
        <v>93</v>
      </c>
      <c r="B60" s="13" t="s">
        <v>93</v>
      </c>
      <c r="C60" s="24" t="s">
        <v>94</v>
      </c>
      <c r="D60" s="24"/>
      <c r="E60" s="50"/>
      <c r="F60" s="22"/>
      <c r="G60" s="22"/>
      <c r="H60" s="22"/>
      <c r="I60" s="22"/>
      <c r="J60" s="42"/>
      <c r="K60" s="42"/>
      <c r="L60" s="42"/>
      <c r="M60" s="42"/>
      <c r="N60" s="42"/>
    </row>
    <row r="61" spans="1:16" s="40" customFormat="1" ht="115.5" hidden="1">
      <c r="A61" s="13" t="s">
        <v>93</v>
      </c>
      <c r="B61" s="15">
        <f>IF($E61="","",SUBTOTAL(3,$E$9:E61))</f>
        <v>1</v>
      </c>
      <c r="C61" s="15" t="str">
        <f t="shared" si="2"/>
        <v>N14.1</v>
      </c>
      <c r="D61" s="15" t="s">
        <v>441</v>
      </c>
      <c r="E61" s="43" t="s">
        <v>95</v>
      </c>
      <c r="F61" s="47" t="s">
        <v>3</v>
      </c>
      <c r="G61" s="47">
        <v>400</v>
      </c>
      <c r="H61" s="15">
        <f>G61*12</f>
        <v>4800</v>
      </c>
      <c r="I61" s="166" t="s">
        <v>669</v>
      </c>
      <c r="J61" s="165" t="s">
        <v>670</v>
      </c>
      <c r="K61" s="42"/>
      <c r="L61" s="42"/>
      <c r="M61" s="42"/>
      <c r="N61" s="42"/>
      <c r="P61" s="92"/>
    </row>
    <row r="62" spans="1:16" s="40" customFormat="1" ht="16.5" hidden="1">
      <c r="B62" s="13" t="s">
        <v>96</v>
      </c>
      <c r="C62" s="24" t="s">
        <v>97</v>
      </c>
      <c r="D62" s="24"/>
      <c r="E62" s="50"/>
      <c r="F62" s="22"/>
      <c r="G62" s="22"/>
      <c r="H62" s="22"/>
      <c r="I62" s="22"/>
      <c r="J62" s="42"/>
      <c r="K62" s="42"/>
      <c r="L62" s="42"/>
      <c r="M62" s="42"/>
      <c r="N62" s="42"/>
    </row>
    <row r="63" spans="1:16" s="40" customFormat="1" ht="66" hidden="1">
      <c r="A63" s="15" t="s">
        <v>96</v>
      </c>
      <c r="B63" s="15">
        <f>IF($E63="","",SUBTOTAL(3,$E$9:E63))</f>
        <v>1</v>
      </c>
      <c r="C63" s="15" t="str">
        <f t="shared" si="2"/>
        <v>N15.1</v>
      </c>
      <c r="D63" s="15" t="s">
        <v>443</v>
      </c>
      <c r="E63" s="43" t="s">
        <v>98</v>
      </c>
      <c r="F63" s="47" t="s">
        <v>3</v>
      </c>
      <c r="G63" s="47">
        <v>15</v>
      </c>
      <c r="H63" s="15">
        <f t="shared" ref="H63:H70" si="4">G63*12</f>
        <v>180</v>
      </c>
      <c r="I63" s="166" t="s">
        <v>671</v>
      </c>
      <c r="J63" s="42"/>
      <c r="K63" s="42"/>
      <c r="L63" s="42"/>
      <c r="M63" s="42"/>
      <c r="N63" s="42"/>
    </row>
    <row r="64" spans="1:16" s="40" customFormat="1" ht="121.5" hidden="1">
      <c r="A64" s="15" t="s">
        <v>96</v>
      </c>
      <c r="B64" s="15">
        <f>IF($E64="","",SUBTOTAL(3,$E$9:E64))</f>
        <v>1</v>
      </c>
      <c r="C64" s="15" t="str">
        <f t="shared" si="2"/>
        <v>N15.1</v>
      </c>
      <c r="D64" s="15" t="s">
        <v>444</v>
      </c>
      <c r="E64" s="43" t="s">
        <v>274</v>
      </c>
      <c r="F64" s="47" t="s">
        <v>5</v>
      </c>
      <c r="G64" s="47"/>
      <c r="H64" s="15">
        <v>2</v>
      </c>
      <c r="I64" s="47" t="s">
        <v>672</v>
      </c>
      <c r="J64" s="170" t="s">
        <v>673</v>
      </c>
      <c r="K64" s="42"/>
      <c r="L64" s="42"/>
      <c r="M64" s="42"/>
      <c r="N64" s="42"/>
    </row>
    <row r="65" spans="1:16" s="40" customFormat="1" ht="115.5" hidden="1">
      <c r="A65" s="15" t="s">
        <v>96</v>
      </c>
      <c r="B65" s="15">
        <f>IF($E65="","",SUBTOTAL(3,$E$9:E65))</f>
        <v>1</v>
      </c>
      <c r="C65" s="15" t="str">
        <f t="shared" si="2"/>
        <v>N15.1</v>
      </c>
      <c r="D65" s="15" t="s">
        <v>445</v>
      </c>
      <c r="E65" s="43" t="s">
        <v>275</v>
      </c>
      <c r="F65" s="47" t="s">
        <v>5</v>
      </c>
      <c r="G65" s="47"/>
      <c r="H65" s="15">
        <v>1</v>
      </c>
      <c r="I65" s="47" t="s">
        <v>672</v>
      </c>
      <c r="J65" s="170" t="s">
        <v>673</v>
      </c>
      <c r="K65" s="42"/>
      <c r="L65" s="42"/>
      <c r="M65" s="42"/>
      <c r="N65" s="42"/>
    </row>
    <row r="66" spans="1:16" s="40" customFormat="1" ht="132" hidden="1">
      <c r="A66" s="15" t="s">
        <v>96</v>
      </c>
      <c r="B66" s="15">
        <f>IF($E66="","",SUBTOTAL(3,$E$9:E66))</f>
        <v>1</v>
      </c>
      <c r="C66" s="15" t="str">
        <f t="shared" si="2"/>
        <v>N15.1</v>
      </c>
      <c r="D66" s="15" t="s">
        <v>447</v>
      </c>
      <c r="E66" s="43" t="s">
        <v>251</v>
      </c>
      <c r="F66" s="47" t="s">
        <v>3</v>
      </c>
      <c r="G66" s="47">
        <v>15</v>
      </c>
      <c r="H66" s="15">
        <f t="shared" si="4"/>
        <v>180</v>
      </c>
      <c r="I66" s="166" t="s">
        <v>674</v>
      </c>
      <c r="J66" s="42"/>
      <c r="K66" s="42"/>
      <c r="L66" s="42"/>
      <c r="M66" s="42"/>
      <c r="N66" s="42"/>
    </row>
    <row r="67" spans="1:16" s="40" customFormat="1" ht="48.75" hidden="1">
      <c r="A67" s="15" t="s">
        <v>96</v>
      </c>
      <c r="B67" s="15">
        <f>IF($E67="","",SUBTOTAL(3,$E$9:E67))</f>
        <v>1</v>
      </c>
      <c r="C67" s="15" t="str">
        <f t="shared" si="2"/>
        <v>N15.1</v>
      </c>
      <c r="D67" s="15" t="s">
        <v>448</v>
      </c>
      <c r="E67" s="43" t="s">
        <v>99</v>
      </c>
      <c r="F67" s="47" t="s">
        <v>3</v>
      </c>
      <c r="G67" s="47">
        <v>1</v>
      </c>
      <c r="H67" s="15">
        <v>6</v>
      </c>
      <c r="I67" s="166" t="s">
        <v>675</v>
      </c>
      <c r="J67" s="42"/>
      <c r="K67" s="42"/>
      <c r="L67" s="42"/>
      <c r="M67" s="42"/>
      <c r="N67" s="42"/>
    </row>
    <row r="68" spans="1:16" s="40" customFormat="1" ht="115.5" hidden="1">
      <c r="A68" s="15" t="s">
        <v>96</v>
      </c>
      <c r="B68" s="15">
        <f>IF($E68="","",SUBTOTAL(3,$E$9:E68))</f>
        <v>1</v>
      </c>
      <c r="C68" s="15" t="str">
        <f t="shared" si="2"/>
        <v>N15.1</v>
      </c>
      <c r="D68" s="15" t="s">
        <v>450</v>
      </c>
      <c r="E68" s="43" t="s">
        <v>100</v>
      </c>
      <c r="F68" s="47" t="s">
        <v>3</v>
      </c>
      <c r="G68" s="47">
        <v>200</v>
      </c>
      <c r="H68" s="15">
        <f t="shared" si="4"/>
        <v>2400</v>
      </c>
      <c r="I68" s="166" t="s">
        <v>676</v>
      </c>
      <c r="J68" s="42"/>
      <c r="K68" s="42"/>
      <c r="L68" s="42"/>
      <c r="M68" s="42"/>
      <c r="N68" s="42"/>
    </row>
    <row r="69" spans="1:16" s="40" customFormat="1" ht="33" hidden="1">
      <c r="A69" s="15" t="s">
        <v>96</v>
      </c>
      <c r="B69" s="15">
        <f>IF($E69="","",SUBTOTAL(3,$E$9:E69))</f>
        <v>1</v>
      </c>
      <c r="C69" s="15" t="str">
        <f t="shared" si="2"/>
        <v>N15.1</v>
      </c>
      <c r="D69" s="15" t="s">
        <v>451</v>
      </c>
      <c r="E69" s="43" t="s">
        <v>101</v>
      </c>
      <c r="F69" s="47" t="s">
        <v>3</v>
      </c>
      <c r="G69" s="47">
        <v>4</v>
      </c>
      <c r="H69" s="15">
        <f t="shared" si="4"/>
        <v>48</v>
      </c>
      <c r="I69" s="166" t="s">
        <v>677</v>
      </c>
      <c r="J69" s="42"/>
      <c r="K69" s="42"/>
      <c r="L69" s="42"/>
      <c r="M69" s="42"/>
      <c r="N69" s="42"/>
    </row>
    <row r="70" spans="1:16" s="40" customFormat="1" ht="33" hidden="1">
      <c r="A70" s="15" t="s">
        <v>96</v>
      </c>
      <c r="B70" s="15">
        <f>IF($E70="","",SUBTOTAL(3,$E$9:E70))</f>
        <v>1</v>
      </c>
      <c r="C70" s="15" t="str">
        <f t="shared" si="2"/>
        <v>N15.1</v>
      </c>
      <c r="D70" s="15" t="s">
        <v>459</v>
      </c>
      <c r="E70" s="43" t="s">
        <v>256</v>
      </c>
      <c r="F70" s="47" t="s">
        <v>3</v>
      </c>
      <c r="G70" s="47">
        <v>4</v>
      </c>
      <c r="H70" s="15">
        <f t="shared" si="4"/>
        <v>48</v>
      </c>
      <c r="I70" s="166" t="s">
        <v>678</v>
      </c>
      <c r="J70" s="42"/>
      <c r="K70" s="42"/>
      <c r="L70" s="42"/>
      <c r="M70" s="42"/>
      <c r="N70" s="42"/>
    </row>
    <row r="71" spans="1:16" s="40" customFormat="1" ht="33" hidden="1">
      <c r="A71" s="15" t="s">
        <v>96</v>
      </c>
      <c r="B71" s="15">
        <f>IF($E71="","",SUBTOTAL(3,$E$9:E71))</f>
        <v>1</v>
      </c>
      <c r="C71" s="15" t="str">
        <f t="shared" si="2"/>
        <v>N15.1</v>
      </c>
      <c r="D71" s="15" t="s">
        <v>460</v>
      </c>
      <c r="E71" s="43" t="s">
        <v>194</v>
      </c>
      <c r="F71" s="47" t="s">
        <v>3</v>
      </c>
      <c r="G71" s="47">
        <v>15</v>
      </c>
      <c r="H71" s="15">
        <f>G71*12</f>
        <v>180</v>
      </c>
      <c r="I71" s="47" t="s">
        <v>679</v>
      </c>
      <c r="J71" s="42"/>
      <c r="K71" s="42"/>
      <c r="L71" s="42"/>
      <c r="M71" s="42"/>
      <c r="N71" s="42"/>
    </row>
    <row r="72" spans="1:16" s="40" customFormat="1" ht="49.5" hidden="1">
      <c r="A72" s="15" t="s">
        <v>96</v>
      </c>
      <c r="B72" s="15">
        <f>IF($E72="","",SUBTOTAL(3,$E$9:E72))</f>
        <v>1</v>
      </c>
      <c r="C72" s="15" t="str">
        <f t="shared" si="2"/>
        <v>N15.1</v>
      </c>
      <c r="D72" s="15" t="s">
        <v>461</v>
      </c>
      <c r="E72" s="43" t="s">
        <v>271</v>
      </c>
      <c r="F72" s="47" t="s">
        <v>3</v>
      </c>
      <c r="G72" s="47">
        <v>5</v>
      </c>
      <c r="H72" s="15">
        <f>G72*12</f>
        <v>60</v>
      </c>
      <c r="I72" s="47" t="s">
        <v>680</v>
      </c>
      <c r="J72" s="42"/>
      <c r="K72" s="42"/>
      <c r="L72" s="42"/>
      <c r="M72" s="42"/>
      <c r="N72" s="42"/>
    </row>
    <row r="73" spans="1:16" s="40" customFormat="1" ht="49.5" hidden="1">
      <c r="A73" s="15" t="s">
        <v>96</v>
      </c>
      <c r="B73" s="15">
        <f>IF($E73="","",SUBTOTAL(3,$E$9:E73))</f>
        <v>1</v>
      </c>
      <c r="C73" s="15" t="str">
        <f t="shared" si="2"/>
        <v>N15.1</v>
      </c>
      <c r="D73" s="15" t="s">
        <v>463</v>
      </c>
      <c r="E73" s="43" t="s">
        <v>270</v>
      </c>
      <c r="F73" s="47" t="s">
        <v>3</v>
      </c>
      <c r="G73" s="47">
        <v>30</v>
      </c>
      <c r="H73" s="15">
        <f>G73*12</f>
        <v>360</v>
      </c>
      <c r="I73" s="166" t="s">
        <v>681</v>
      </c>
      <c r="J73" s="72" t="s">
        <v>682</v>
      </c>
      <c r="K73" s="42"/>
      <c r="L73" s="42"/>
      <c r="M73" s="42"/>
      <c r="N73" s="42"/>
    </row>
    <row r="74" spans="1:16" s="58" customFormat="1" hidden="1">
      <c r="A74" s="51"/>
      <c r="B74" s="52" t="s">
        <v>107</v>
      </c>
      <c r="C74" s="53" t="s">
        <v>464</v>
      </c>
      <c r="D74" s="54"/>
      <c r="E74" s="55"/>
      <c r="F74" s="56"/>
      <c r="G74" s="56"/>
      <c r="H74" s="56"/>
      <c r="I74" s="56"/>
      <c r="J74" s="57"/>
      <c r="K74" s="57"/>
      <c r="L74" s="57"/>
      <c r="M74" s="57"/>
      <c r="N74" s="57"/>
    </row>
    <row r="75" spans="1:16" s="58" customFormat="1" ht="132">
      <c r="A75" s="51" t="s">
        <v>107</v>
      </c>
      <c r="B75" s="15">
        <f>IF($E75="","",SUBTOTAL(3,$E$9:E75))</f>
        <v>2</v>
      </c>
      <c r="C75" s="15" t="str">
        <f t="shared" si="2"/>
        <v>N16.2</v>
      </c>
      <c r="D75" s="54"/>
      <c r="E75" s="2" t="s">
        <v>683</v>
      </c>
      <c r="F75" s="47" t="s">
        <v>3</v>
      </c>
      <c r="G75" s="56"/>
      <c r="H75" s="15"/>
      <c r="I75" s="166" t="s">
        <v>633</v>
      </c>
      <c r="J75" s="165" t="s">
        <v>634</v>
      </c>
      <c r="K75" s="57"/>
      <c r="L75" s="57"/>
      <c r="M75" s="57"/>
      <c r="N75" s="57"/>
      <c r="P75" s="93"/>
    </row>
    <row r="76" spans="1:16" s="58" customFormat="1" ht="16.5" hidden="1">
      <c r="A76" s="51" t="s">
        <v>107</v>
      </c>
      <c r="B76" s="63" t="str">
        <f>IF($E76="","",SUBTOTAL(3,$E$9:E76))</f>
        <v/>
      </c>
      <c r="C76" s="63" t="str">
        <f t="shared" si="2"/>
        <v>N16.</v>
      </c>
      <c r="D76" s="51"/>
      <c r="E76" s="64"/>
      <c r="F76" s="65"/>
      <c r="G76" s="65"/>
      <c r="H76" s="65"/>
      <c r="I76" s="65"/>
    </row>
    <row r="77" spans="1:16" s="58" customFormat="1" ht="16.5" hidden="1">
      <c r="A77" s="51" t="s">
        <v>107</v>
      </c>
      <c r="B77" s="20" t="str">
        <f>IF($E77="","",SUBTOTAL(3,$E$9:E77))</f>
        <v/>
      </c>
      <c r="C77" s="20" t="str">
        <f t="shared" si="2"/>
        <v>N16.</v>
      </c>
      <c r="D77" s="51"/>
      <c r="E77" s="64"/>
      <c r="F77" s="65"/>
      <c r="G77" s="65"/>
      <c r="H77" s="65"/>
      <c r="I77" s="65"/>
    </row>
    <row r="78" spans="1:16" s="58" customFormat="1" ht="16.5" hidden="1">
      <c r="A78" s="51" t="s">
        <v>107</v>
      </c>
      <c r="B78" s="20" t="str">
        <f>IF($E78="","",SUBTOTAL(3,$E$9:E78))</f>
        <v/>
      </c>
      <c r="C78" s="20" t="str">
        <f t="shared" si="2"/>
        <v>N16.</v>
      </c>
      <c r="D78" s="51"/>
      <c r="E78" s="64"/>
      <c r="F78" s="65"/>
      <c r="G78" s="65"/>
      <c r="H78" s="65"/>
      <c r="I78" s="65"/>
    </row>
    <row r="79" spans="1:16" s="58" customFormat="1" ht="16.5" hidden="1">
      <c r="A79" s="51" t="s">
        <v>107</v>
      </c>
      <c r="B79" s="20" t="str">
        <f>IF($E79="","",SUBTOTAL(3,$E$9:E79))</f>
        <v/>
      </c>
      <c r="C79" s="20" t="str">
        <f t="shared" si="2"/>
        <v>N16.</v>
      </c>
      <c r="D79" s="51"/>
      <c r="E79" s="64"/>
      <c r="F79" s="65"/>
      <c r="G79" s="65"/>
      <c r="H79" s="65"/>
      <c r="I79" s="65"/>
    </row>
    <row r="80" spans="1:16" s="58" customFormat="1" ht="16.5" hidden="1">
      <c r="A80" s="51"/>
      <c r="B80" s="51"/>
      <c r="C80" s="51"/>
      <c r="D80" s="51"/>
      <c r="E80" s="64"/>
      <c r="F80" s="65"/>
      <c r="G80" s="65"/>
      <c r="H80" s="65"/>
      <c r="I80" s="65"/>
      <c r="L80" s="649" t="s">
        <v>684</v>
      </c>
      <c r="M80" s="649"/>
      <c r="N80" s="649"/>
      <c r="O80" s="66"/>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sheetData>
  <autoFilter ref="A6:S80">
    <filterColumn colId="4">
      <filters>
        <filter val="Mask gây mê số 4"/>
        <filter val="MASK GÂY MÊ SỐ 5"/>
      </filters>
    </filterColumn>
  </autoFilter>
  <mergeCells count="5">
    <mergeCell ref="B1:E1"/>
    <mergeCell ref="B2:E2"/>
    <mergeCell ref="A3:N3"/>
    <mergeCell ref="A4:N4"/>
    <mergeCell ref="L80:N80"/>
  </mergeCell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W813"/>
  <sheetViews>
    <sheetView workbookViewId="0"/>
  </sheetViews>
  <sheetFormatPr defaultColWidth="4.375" defaultRowHeight="16.5"/>
  <cols>
    <col min="1" max="1" width="6.375" style="94" customWidth="1"/>
    <col min="2" max="3" width="13.875" style="94" customWidth="1"/>
    <col min="4" max="4" width="36.125" style="94" customWidth="1"/>
    <col min="5" max="5" width="8.625" style="94" customWidth="1"/>
    <col min="6" max="6" width="8.625" style="142" customWidth="1"/>
    <col min="7" max="7" width="10.125" style="97" customWidth="1"/>
    <col min="8" max="8" width="29.125" style="98" customWidth="1"/>
    <col min="9" max="9" width="36.125" style="98" customWidth="1"/>
    <col min="10" max="10" width="13.625" style="99" customWidth="1"/>
    <col min="11" max="14" width="12.625" style="99" customWidth="1"/>
    <col min="15" max="16384" width="4.375" style="99"/>
  </cols>
  <sheetData>
    <row r="1" spans="1:101" ht="42.75" customHeight="1">
      <c r="D1" s="95" t="s">
        <v>511</v>
      </c>
      <c r="F1" s="96"/>
      <c r="J1" s="31" t="s">
        <v>195</v>
      </c>
    </row>
    <row r="2" spans="1:101" ht="55.5" customHeight="1">
      <c r="F2" s="96"/>
    </row>
    <row r="3" spans="1:101" s="100" customFormat="1" ht="39" customHeight="1">
      <c r="A3" s="158" t="s">
        <v>474</v>
      </c>
      <c r="B3" s="158"/>
      <c r="C3" s="158"/>
      <c r="D3" s="158"/>
      <c r="E3" s="158"/>
      <c r="F3" s="158"/>
      <c r="G3" s="158"/>
      <c r="H3" s="158"/>
      <c r="I3" s="158"/>
      <c r="J3" s="158"/>
    </row>
    <row r="4" spans="1:101" s="100" customFormat="1" ht="38.25" customHeight="1">
      <c r="A4" s="159" t="s">
        <v>476</v>
      </c>
      <c r="B4" s="159"/>
      <c r="C4" s="159"/>
      <c r="D4" s="159"/>
      <c r="E4" s="159"/>
      <c r="F4" s="159"/>
      <c r="G4" s="159"/>
      <c r="H4" s="159"/>
      <c r="I4" s="159"/>
      <c r="J4" s="159"/>
    </row>
    <row r="5" spans="1:101" s="100" customFormat="1" ht="27" customHeight="1">
      <c r="E5" s="101"/>
      <c r="F5" s="101"/>
      <c r="G5" s="97"/>
      <c r="H5" s="101"/>
      <c r="I5" s="101"/>
    </row>
    <row r="6" spans="1:101" s="103" customFormat="1" ht="45.75" customHeight="1">
      <c r="A6" s="95"/>
      <c r="B6" s="102"/>
      <c r="C6" s="102">
        <v>1</v>
      </c>
      <c r="D6" s="102">
        <v>2</v>
      </c>
      <c r="E6" s="102">
        <v>3</v>
      </c>
      <c r="F6" s="102">
        <v>4</v>
      </c>
      <c r="G6" s="102">
        <v>5</v>
      </c>
      <c r="H6" s="102">
        <v>6</v>
      </c>
      <c r="I6" s="102">
        <v>7</v>
      </c>
      <c r="J6" s="102">
        <v>8</v>
      </c>
      <c r="K6" s="102">
        <v>9</v>
      </c>
      <c r="L6" s="102">
        <v>10</v>
      </c>
      <c r="M6" s="102">
        <v>11</v>
      </c>
    </row>
    <row r="7" spans="1:101" s="103" customFormat="1" ht="48" customHeight="1">
      <c r="A7" s="104" t="s">
        <v>0</v>
      </c>
      <c r="B7" s="104" t="s">
        <v>284</v>
      </c>
      <c r="C7" s="104"/>
      <c r="D7" s="104" t="s">
        <v>1</v>
      </c>
      <c r="E7" s="104" t="s">
        <v>2</v>
      </c>
      <c r="F7" s="104" t="s">
        <v>477</v>
      </c>
      <c r="G7" s="104" t="s">
        <v>478</v>
      </c>
      <c r="H7" s="104" t="s">
        <v>197</v>
      </c>
      <c r="I7" s="105" t="s">
        <v>479</v>
      </c>
      <c r="J7" s="105" t="s">
        <v>198</v>
      </c>
      <c r="K7" s="105" t="s">
        <v>203</v>
      </c>
      <c r="L7" s="105" t="s">
        <v>480</v>
      </c>
      <c r="M7" s="105" t="s">
        <v>199</v>
      </c>
    </row>
    <row r="8" spans="1:101" s="100" customFormat="1" ht="37.5" hidden="1" customHeight="1">
      <c r="A8" s="106" t="s">
        <v>135</v>
      </c>
      <c r="B8" s="106" t="s">
        <v>196</v>
      </c>
      <c r="C8" s="106"/>
      <c r="D8" s="106" t="s">
        <v>136</v>
      </c>
      <c r="E8" s="105" t="s">
        <v>137</v>
      </c>
      <c r="F8" s="106" t="s">
        <v>138</v>
      </c>
      <c r="G8" s="106" t="s">
        <v>291</v>
      </c>
      <c r="H8" s="106" t="s">
        <v>512</v>
      </c>
      <c r="I8" s="106" t="s">
        <v>513</v>
      </c>
      <c r="J8" s="105" t="s">
        <v>202</v>
      </c>
      <c r="K8" s="106" t="s">
        <v>219</v>
      </c>
      <c r="L8" s="106" t="s">
        <v>204</v>
      </c>
      <c r="M8" s="107" t="s">
        <v>237</v>
      </c>
    </row>
    <row r="9" spans="1:101" ht="46.5" hidden="1" customHeight="1">
      <c r="A9" s="13" t="s">
        <v>6</v>
      </c>
      <c r="B9" s="150" t="s">
        <v>7</v>
      </c>
      <c r="C9" s="151"/>
      <c r="D9" s="151"/>
      <c r="E9" s="151"/>
      <c r="F9" s="151"/>
      <c r="G9" s="152"/>
      <c r="H9" s="108"/>
      <c r="I9" s="108"/>
      <c r="J9" s="109"/>
      <c r="K9" s="109"/>
      <c r="L9" s="110"/>
      <c r="M9" s="109"/>
    </row>
    <row r="10" spans="1:101" ht="49.5" customHeight="1">
      <c r="A10" s="111">
        <v>1</v>
      </c>
      <c r="B10" s="111" t="s">
        <v>139</v>
      </c>
      <c r="C10" s="111" t="s">
        <v>292</v>
      </c>
      <c r="D10" s="112" t="s">
        <v>8</v>
      </c>
      <c r="E10" s="111" t="s">
        <v>3</v>
      </c>
      <c r="F10" s="113">
        <v>130</v>
      </c>
      <c r="G10" s="114">
        <v>1500</v>
      </c>
      <c r="H10" s="143" t="s">
        <v>514</v>
      </c>
      <c r="I10" s="143" t="s">
        <v>515</v>
      </c>
      <c r="J10" s="109"/>
      <c r="K10" s="109"/>
      <c r="L10" s="120"/>
      <c r="M10" s="111"/>
      <c r="N10" s="115"/>
    </row>
    <row r="11" spans="1:101" ht="49.5" customHeight="1">
      <c r="A11" s="111">
        <v>2</v>
      </c>
      <c r="B11" s="111" t="s">
        <v>140</v>
      </c>
      <c r="C11" s="111" t="s">
        <v>293</v>
      </c>
      <c r="D11" s="112" t="s">
        <v>9</v>
      </c>
      <c r="E11" s="111" t="s">
        <v>3</v>
      </c>
      <c r="F11" s="113">
        <v>4</v>
      </c>
      <c r="G11" s="114">
        <v>50</v>
      </c>
      <c r="H11" s="143" t="s">
        <v>514</v>
      </c>
      <c r="I11" s="143" t="s">
        <v>515</v>
      </c>
      <c r="J11" s="109"/>
      <c r="K11" s="109"/>
      <c r="L11" s="120"/>
      <c r="M11" s="111"/>
      <c r="N11" s="115"/>
    </row>
    <row r="12" spans="1:101" ht="49.5" customHeight="1">
      <c r="A12" s="111">
        <v>4</v>
      </c>
      <c r="B12" s="111" t="s">
        <v>145</v>
      </c>
      <c r="C12" s="111" t="s">
        <v>299</v>
      </c>
      <c r="D12" s="112" t="s">
        <v>13</v>
      </c>
      <c r="E12" s="111" t="s">
        <v>3</v>
      </c>
      <c r="F12" s="113">
        <v>208</v>
      </c>
      <c r="G12" s="114">
        <v>2500</v>
      </c>
      <c r="H12" s="143" t="s">
        <v>514</v>
      </c>
      <c r="I12" s="143" t="s">
        <v>515</v>
      </c>
      <c r="J12" s="109"/>
      <c r="K12" s="109"/>
      <c r="L12" s="120"/>
      <c r="M12" s="111"/>
      <c r="N12" s="115"/>
      <c r="O12" s="115"/>
    </row>
    <row r="13" spans="1:101" ht="138.75" customHeight="1">
      <c r="A13" s="111">
        <v>5</v>
      </c>
      <c r="B13" s="111" t="s">
        <v>149</v>
      </c>
      <c r="C13" s="111" t="s">
        <v>304</v>
      </c>
      <c r="D13" s="111" t="s">
        <v>17</v>
      </c>
      <c r="E13" s="111" t="s">
        <v>3</v>
      </c>
      <c r="F13" s="113">
        <v>123</v>
      </c>
      <c r="G13" s="114">
        <v>1485</v>
      </c>
      <c r="H13" s="116" t="s">
        <v>516</v>
      </c>
      <c r="I13" s="117" t="s">
        <v>517</v>
      </c>
      <c r="J13" s="109"/>
      <c r="K13" s="109"/>
      <c r="L13" s="120"/>
      <c r="M13" s="111"/>
      <c r="N13" s="115"/>
      <c r="O13" s="115"/>
    </row>
    <row r="14" spans="1:101" ht="188.25" customHeight="1">
      <c r="A14" s="108">
        <v>6</v>
      </c>
      <c r="B14" s="111" t="s">
        <v>154</v>
      </c>
      <c r="C14" s="111" t="s">
        <v>310</v>
      </c>
      <c r="D14" s="112" t="s">
        <v>127</v>
      </c>
      <c r="E14" s="112" t="s">
        <v>3</v>
      </c>
      <c r="F14" s="118"/>
      <c r="G14" s="116">
        <v>4</v>
      </c>
      <c r="H14" s="119" t="s">
        <v>518</v>
      </c>
      <c r="I14" s="120" t="s">
        <v>519</v>
      </c>
      <c r="J14" s="109"/>
      <c r="K14" s="109"/>
      <c r="L14" s="157"/>
      <c r="M14" s="111"/>
      <c r="N14" s="115"/>
      <c r="O14" s="115"/>
    </row>
    <row r="15" spans="1:101" s="109" customFormat="1" ht="238.5" customHeight="1">
      <c r="A15" s="111">
        <v>7</v>
      </c>
      <c r="B15" s="111" t="s">
        <v>156</v>
      </c>
      <c r="C15" s="111" t="s">
        <v>312</v>
      </c>
      <c r="D15" s="112" t="s">
        <v>130</v>
      </c>
      <c r="E15" s="112" t="s">
        <v>3</v>
      </c>
      <c r="F15" s="118">
        <v>50</v>
      </c>
      <c r="G15" s="119">
        <v>600</v>
      </c>
      <c r="H15" s="116" t="s">
        <v>520</v>
      </c>
      <c r="I15" s="120" t="s">
        <v>521</v>
      </c>
      <c r="L15" s="157"/>
      <c r="M15" s="111"/>
      <c r="N15" s="115"/>
      <c r="O15" s="115"/>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row>
    <row r="16" spans="1:101" ht="148.5" customHeight="1">
      <c r="A16" s="111">
        <v>8</v>
      </c>
      <c r="B16" s="111" t="s">
        <v>522</v>
      </c>
      <c r="C16" s="15" t="s">
        <v>318</v>
      </c>
      <c r="D16" s="112" t="s">
        <v>20</v>
      </c>
      <c r="E16" s="112" t="s">
        <v>4</v>
      </c>
      <c r="F16" s="118">
        <v>5</v>
      </c>
      <c r="G16" s="116">
        <v>60</v>
      </c>
      <c r="H16" s="119" t="s">
        <v>523</v>
      </c>
      <c r="I16" s="119"/>
      <c r="J16" s="109"/>
      <c r="K16" s="109"/>
      <c r="L16" s="119"/>
      <c r="M16" s="110"/>
      <c r="N16" s="115"/>
      <c r="O16" s="115"/>
    </row>
    <row r="17" spans="1:15" hidden="1">
      <c r="A17" s="108">
        <v>9</v>
      </c>
      <c r="B17" s="160" t="s">
        <v>22</v>
      </c>
      <c r="C17" s="161"/>
      <c r="D17" s="161"/>
      <c r="E17" s="161"/>
      <c r="F17" s="161"/>
      <c r="G17" s="162"/>
      <c r="H17" s="119"/>
      <c r="I17" s="119"/>
      <c r="J17" s="109"/>
      <c r="K17" s="109"/>
      <c r="L17" s="110"/>
      <c r="M17" s="110"/>
      <c r="N17" s="115"/>
      <c r="O17" s="115"/>
    </row>
    <row r="18" spans="1:15" ht="48.75" customHeight="1">
      <c r="A18" s="111">
        <v>10</v>
      </c>
      <c r="B18" s="111" t="s">
        <v>164</v>
      </c>
      <c r="C18" s="15" t="s">
        <v>325</v>
      </c>
      <c r="D18" s="112" t="s">
        <v>24</v>
      </c>
      <c r="E18" s="111" t="s">
        <v>113</v>
      </c>
      <c r="F18" s="113">
        <v>3</v>
      </c>
      <c r="G18" s="114">
        <v>36</v>
      </c>
      <c r="H18" s="120" t="s">
        <v>524</v>
      </c>
      <c r="I18" s="120" t="s">
        <v>525</v>
      </c>
      <c r="J18" s="109"/>
      <c r="K18" s="109"/>
      <c r="L18" s="120"/>
      <c r="M18" s="109"/>
    </row>
    <row r="19" spans="1:15" ht="82.5">
      <c r="A19" s="111">
        <v>11</v>
      </c>
      <c r="B19" s="111" t="s">
        <v>165</v>
      </c>
      <c r="C19" s="15" t="s">
        <v>327</v>
      </c>
      <c r="D19" s="112" t="s">
        <v>25</v>
      </c>
      <c r="E19" s="111" t="s">
        <v>113</v>
      </c>
      <c r="F19" s="118">
        <v>7</v>
      </c>
      <c r="G19" s="116">
        <v>84</v>
      </c>
      <c r="H19" s="120" t="s">
        <v>524</v>
      </c>
      <c r="I19" s="120" t="s">
        <v>525</v>
      </c>
      <c r="J19" s="109"/>
      <c r="K19" s="109"/>
      <c r="L19" s="120"/>
      <c r="M19" s="109"/>
    </row>
    <row r="20" spans="1:15" ht="82.5">
      <c r="A20" s="108">
        <v>12</v>
      </c>
      <c r="B20" s="111" t="s">
        <v>167</v>
      </c>
      <c r="C20" s="111" t="s">
        <v>331</v>
      </c>
      <c r="D20" s="112" t="s">
        <v>26</v>
      </c>
      <c r="E20" s="111" t="s">
        <v>113</v>
      </c>
      <c r="F20" s="113">
        <v>3</v>
      </c>
      <c r="G20" s="114">
        <v>30</v>
      </c>
      <c r="H20" s="120" t="s">
        <v>524</v>
      </c>
      <c r="I20" s="120" t="s">
        <v>525</v>
      </c>
      <c r="J20" s="109"/>
      <c r="K20" s="109"/>
      <c r="L20" s="120"/>
      <c r="M20" s="109"/>
    </row>
    <row r="21" spans="1:15" ht="49.5">
      <c r="A21" s="111">
        <v>13</v>
      </c>
      <c r="B21" s="111" t="s">
        <v>169</v>
      </c>
      <c r="C21" s="111" t="s">
        <v>337</v>
      </c>
      <c r="D21" s="43" t="s">
        <v>338</v>
      </c>
      <c r="E21" s="111" t="s">
        <v>113</v>
      </c>
      <c r="F21" s="118">
        <v>20</v>
      </c>
      <c r="G21" s="119">
        <v>240</v>
      </c>
      <c r="H21" s="120" t="s">
        <v>524</v>
      </c>
      <c r="I21" s="120" t="s">
        <v>526</v>
      </c>
      <c r="J21" s="109"/>
      <c r="K21" s="109"/>
      <c r="L21" s="120"/>
      <c r="M21" s="109"/>
    </row>
    <row r="22" spans="1:15" ht="49.5">
      <c r="A22" s="111">
        <v>14</v>
      </c>
      <c r="B22" s="111" t="s">
        <v>170</v>
      </c>
      <c r="C22" s="111" t="s">
        <v>339</v>
      </c>
      <c r="D22" s="43" t="s">
        <v>340</v>
      </c>
      <c r="E22" s="111" t="s">
        <v>113</v>
      </c>
      <c r="F22" s="118">
        <v>30</v>
      </c>
      <c r="G22" s="119">
        <v>360</v>
      </c>
      <c r="H22" s="120" t="s">
        <v>524</v>
      </c>
      <c r="I22" s="120" t="s">
        <v>526</v>
      </c>
      <c r="J22" s="109"/>
      <c r="K22" s="109"/>
      <c r="L22" s="120"/>
      <c r="M22" s="109"/>
    </row>
    <row r="23" spans="1:15" ht="33">
      <c r="A23" s="108">
        <v>15</v>
      </c>
      <c r="B23" s="111" t="s">
        <v>171</v>
      </c>
      <c r="C23" s="111" t="s">
        <v>341</v>
      </c>
      <c r="D23" s="43" t="s">
        <v>342</v>
      </c>
      <c r="E23" s="111" t="s">
        <v>113</v>
      </c>
      <c r="F23" s="118">
        <v>20</v>
      </c>
      <c r="G23" s="119">
        <v>240</v>
      </c>
      <c r="H23" s="120" t="s">
        <v>524</v>
      </c>
      <c r="I23" s="120" t="s">
        <v>526</v>
      </c>
      <c r="J23" s="109"/>
      <c r="K23" s="109"/>
      <c r="L23" s="120"/>
      <c r="M23" s="109"/>
    </row>
    <row r="24" spans="1:15" ht="33">
      <c r="A24" s="111">
        <v>16</v>
      </c>
      <c r="B24" s="111" t="s">
        <v>172</v>
      </c>
      <c r="C24" s="111" t="s">
        <v>343</v>
      </c>
      <c r="D24" s="43" t="s">
        <v>344</v>
      </c>
      <c r="E24" s="121" t="s">
        <v>113</v>
      </c>
      <c r="F24" s="122">
        <v>6</v>
      </c>
      <c r="G24" s="123">
        <v>70</v>
      </c>
      <c r="H24" s="120" t="s">
        <v>524</v>
      </c>
      <c r="I24" s="120" t="s">
        <v>526</v>
      </c>
      <c r="J24" s="124"/>
      <c r="K24" s="124"/>
      <c r="L24" s="120"/>
      <c r="M24" s="124"/>
    </row>
    <row r="25" spans="1:15" hidden="1">
      <c r="A25" s="111">
        <v>17</v>
      </c>
      <c r="B25" s="153" t="s">
        <v>33</v>
      </c>
      <c r="C25" s="154"/>
      <c r="D25" s="154"/>
      <c r="E25" s="154"/>
      <c r="F25" s="154"/>
      <c r="G25" s="155"/>
      <c r="H25" s="125"/>
      <c r="I25" s="125"/>
      <c r="J25" s="125"/>
      <c r="K25" s="125"/>
      <c r="L25" s="125"/>
      <c r="M25" s="125"/>
    </row>
    <row r="26" spans="1:15" ht="181.5">
      <c r="A26" s="108">
        <v>18</v>
      </c>
      <c r="B26" s="111" t="s">
        <v>527</v>
      </c>
      <c r="C26" s="111" t="s">
        <v>359</v>
      </c>
      <c r="D26" s="47" t="s">
        <v>34</v>
      </c>
      <c r="E26" s="126" t="s">
        <v>114</v>
      </c>
      <c r="F26" s="127">
        <v>120</v>
      </c>
      <c r="G26" s="128">
        <v>1440</v>
      </c>
      <c r="H26" s="129" t="s">
        <v>528</v>
      </c>
      <c r="I26" s="129" t="s">
        <v>529</v>
      </c>
      <c r="J26" s="130"/>
      <c r="K26" s="130"/>
      <c r="L26" s="119"/>
      <c r="M26" s="130"/>
    </row>
    <row r="27" spans="1:15" hidden="1">
      <c r="A27" s="111">
        <v>19</v>
      </c>
      <c r="B27" s="153" t="s">
        <v>46</v>
      </c>
      <c r="C27" s="154"/>
      <c r="D27" s="154"/>
      <c r="E27" s="154"/>
      <c r="F27" s="154"/>
      <c r="G27" s="155"/>
      <c r="H27" s="125"/>
      <c r="I27" s="125"/>
      <c r="J27" s="125"/>
      <c r="K27" s="125"/>
      <c r="L27" s="125"/>
      <c r="M27" s="125"/>
    </row>
    <row r="28" spans="1:15" ht="82.5">
      <c r="A28" s="111">
        <v>20</v>
      </c>
      <c r="B28" s="111" t="s">
        <v>185</v>
      </c>
      <c r="C28" s="15" t="s">
        <v>379</v>
      </c>
      <c r="D28" s="112" t="s">
        <v>53</v>
      </c>
      <c r="E28" s="112" t="s">
        <v>3</v>
      </c>
      <c r="F28" s="118">
        <v>5</v>
      </c>
      <c r="G28" s="116">
        <v>60</v>
      </c>
      <c r="H28" s="131" t="s">
        <v>530</v>
      </c>
      <c r="I28" s="131" t="s">
        <v>531</v>
      </c>
      <c r="J28" s="109"/>
      <c r="K28" s="109"/>
      <c r="L28" s="120"/>
      <c r="M28" s="109"/>
    </row>
    <row r="29" spans="1:15" ht="99">
      <c r="A29" s="108">
        <v>21</v>
      </c>
      <c r="B29" s="111" t="s">
        <v>186</v>
      </c>
      <c r="C29" s="15" t="s">
        <v>380</v>
      </c>
      <c r="D29" s="112" t="s">
        <v>54</v>
      </c>
      <c r="E29" s="112" t="s">
        <v>3</v>
      </c>
      <c r="F29" s="113">
        <v>6</v>
      </c>
      <c r="G29" s="114">
        <v>80</v>
      </c>
      <c r="H29" s="131" t="s">
        <v>532</v>
      </c>
      <c r="I29" s="131" t="s">
        <v>533</v>
      </c>
      <c r="J29" s="109"/>
      <c r="K29" s="109"/>
      <c r="L29" s="120"/>
      <c r="M29" s="109"/>
    </row>
    <row r="30" spans="1:15" hidden="1">
      <c r="A30" s="111">
        <v>22</v>
      </c>
      <c r="B30" s="153" t="s">
        <v>59</v>
      </c>
      <c r="C30" s="154"/>
      <c r="D30" s="154"/>
      <c r="E30" s="154"/>
      <c r="F30" s="154"/>
      <c r="G30" s="155"/>
      <c r="H30" s="119"/>
      <c r="I30" s="119"/>
      <c r="J30" s="109"/>
      <c r="K30" s="109"/>
      <c r="L30" s="110"/>
      <c r="M30" s="109"/>
    </row>
    <row r="31" spans="1:15" ht="33">
      <c r="A31" s="111">
        <v>23</v>
      </c>
      <c r="B31" s="111" t="s">
        <v>534</v>
      </c>
      <c r="C31" s="111" t="s">
        <v>385</v>
      </c>
      <c r="D31" s="112" t="s">
        <v>193</v>
      </c>
      <c r="E31" s="112" t="s">
        <v>3</v>
      </c>
      <c r="F31" s="113">
        <v>70</v>
      </c>
      <c r="G31" s="114">
        <v>850</v>
      </c>
      <c r="H31" s="131" t="s">
        <v>535</v>
      </c>
      <c r="I31" s="131" t="s">
        <v>536</v>
      </c>
      <c r="J31" s="109"/>
      <c r="K31" s="109"/>
      <c r="L31" s="157"/>
      <c r="M31" s="109"/>
    </row>
    <row r="32" spans="1:15" ht="33">
      <c r="A32" s="108">
        <v>24</v>
      </c>
      <c r="B32" s="111" t="s">
        <v>537</v>
      </c>
      <c r="C32" s="111" t="s">
        <v>387</v>
      </c>
      <c r="D32" s="112" t="s">
        <v>61</v>
      </c>
      <c r="E32" s="112" t="s">
        <v>3</v>
      </c>
      <c r="F32" s="113">
        <v>66</v>
      </c>
      <c r="G32" s="114">
        <v>800</v>
      </c>
      <c r="H32" s="131"/>
      <c r="I32" s="131"/>
      <c r="J32" s="109"/>
      <c r="K32" s="109"/>
      <c r="L32" s="157"/>
      <c r="M32" s="109"/>
    </row>
    <row r="33" spans="1:13" hidden="1">
      <c r="A33" s="111">
        <v>25</v>
      </c>
      <c r="B33" s="153" t="s">
        <v>63</v>
      </c>
      <c r="C33" s="154"/>
      <c r="D33" s="154"/>
      <c r="E33" s="154"/>
      <c r="F33" s="154"/>
      <c r="G33" s="155"/>
      <c r="H33" s="119"/>
      <c r="I33" s="119"/>
      <c r="J33" s="109"/>
      <c r="K33" s="109"/>
      <c r="L33" s="110"/>
      <c r="M33" s="109"/>
    </row>
    <row r="34" spans="1:13" ht="16.5" customHeight="1">
      <c r="A34" s="111">
        <v>26</v>
      </c>
      <c r="B34" s="111" t="s">
        <v>538</v>
      </c>
      <c r="C34" s="111" t="s">
        <v>388</v>
      </c>
      <c r="D34" s="112" t="s">
        <v>64</v>
      </c>
      <c r="E34" s="112" t="s">
        <v>115</v>
      </c>
      <c r="F34" s="118">
        <v>120</v>
      </c>
      <c r="G34" s="116">
        <v>1440</v>
      </c>
      <c r="H34" s="139" t="s">
        <v>539</v>
      </c>
      <c r="I34" s="116" t="s">
        <v>540</v>
      </c>
      <c r="J34" s="109"/>
      <c r="K34" s="109"/>
      <c r="L34" s="120"/>
      <c r="M34" s="109"/>
    </row>
    <row r="35" spans="1:13">
      <c r="A35" s="108">
        <v>27</v>
      </c>
      <c r="B35" s="111" t="s">
        <v>541</v>
      </c>
      <c r="C35" s="111" t="s">
        <v>389</v>
      </c>
      <c r="D35" s="112" t="s">
        <v>65</v>
      </c>
      <c r="E35" s="112" t="s">
        <v>115</v>
      </c>
      <c r="F35" s="118">
        <v>100</v>
      </c>
      <c r="G35" s="116">
        <v>1200</v>
      </c>
      <c r="H35" s="139"/>
      <c r="I35" s="116"/>
      <c r="J35" s="109"/>
      <c r="K35" s="109"/>
      <c r="L35" s="120"/>
      <c r="M35" s="109"/>
    </row>
    <row r="36" spans="1:13" ht="115.5">
      <c r="A36" s="111">
        <v>28</v>
      </c>
      <c r="B36" s="111" t="s">
        <v>542</v>
      </c>
      <c r="C36" s="111" t="s">
        <v>390</v>
      </c>
      <c r="D36" s="132" t="s">
        <v>66</v>
      </c>
      <c r="E36" s="112" t="s">
        <v>115</v>
      </c>
      <c r="F36" s="113">
        <v>10</v>
      </c>
      <c r="G36" s="133">
        <v>120</v>
      </c>
      <c r="H36" s="120" t="s">
        <v>543</v>
      </c>
      <c r="I36" s="120" t="s">
        <v>544</v>
      </c>
      <c r="J36" s="109"/>
      <c r="K36" s="109"/>
      <c r="L36" s="120"/>
      <c r="M36" s="109"/>
    </row>
    <row r="37" spans="1:13" ht="115.5">
      <c r="A37" s="111">
        <v>29</v>
      </c>
      <c r="B37" s="111" t="s">
        <v>545</v>
      </c>
      <c r="C37" s="111" t="s">
        <v>391</v>
      </c>
      <c r="D37" s="112" t="s">
        <v>67</v>
      </c>
      <c r="E37" s="112" t="s">
        <v>115</v>
      </c>
      <c r="F37" s="113">
        <v>25</v>
      </c>
      <c r="G37" s="133">
        <v>300</v>
      </c>
      <c r="H37" s="120" t="s">
        <v>543</v>
      </c>
      <c r="I37" s="120" t="s">
        <v>546</v>
      </c>
      <c r="J37" s="109"/>
      <c r="K37" s="109"/>
      <c r="L37" s="120"/>
      <c r="M37" s="109"/>
    </row>
    <row r="38" spans="1:13" ht="66">
      <c r="A38" s="108">
        <v>30</v>
      </c>
      <c r="B38" s="111" t="s">
        <v>547</v>
      </c>
      <c r="C38" s="15" t="s">
        <v>392</v>
      </c>
      <c r="D38" s="112" t="s">
        <v>68</v>
      </c>
      <c r="E38" s="112" t="s">
        <v>115</v>
      </c>
      <c r="F38" s="113">
        <v>130</v>
      </c>
      <c r="G38" s="114">
        <v>1575</v>
      </c>
      <c r="H38" s="116" t="s">
        <v>548</v>
      </c>
      <c r="I38" s="116" t="s">
        <v>549</v>
      </c>
      <c r="J38" s="109"/>
      <c r="K38" s="109"/>
      <c r="L38" s="120"/>
      <c r="M38" s="109"/>
    </row>
    <row r="39" spans="1:13" ht="115.5">
      <c r="A39" s="111">
        <v>31</v>
      </c>
      <c r="B39" s="111" t="s">
        <v>550</v>
      </c>
      <c r="C39" s="15" t="s">
        <v>393</v>
      </c>
      <c r="D39" s="112" t="s">
        <v>69</v>
      </c>
      <c r="E39" s="111" t="s">
        <v>115</v>
      </c>
      <c r="F39" s="118"/>
      <c r="G39" s="116">
        <v>6</v>
      </c>
      <c r="H39" s="116" t="s">
        <v>551</v>
      </c>
      <c r="I39" s="116" t="s">
        <v>552</v>
      </c>
      <c r="J39" s="109"/>
      <c r="K39" s="109"/>
      <c r="L39" s="119"/>
      <c r="M39" s="109"/>
    </row>
    <row r="40" spans="1:13" ht="82.5">
      <c r="A40" s="111">
        <v>32</v>
      </c>
      <c r="B40" s="111" t="s">
        <v>553</v>
      </c>
      <c r="C40" s="15" t="s">
        <v>394</v>
      </c>
      <c r="D40" s="112" t="s">
        <v>70</v>
      </c>
      <c r="E40" s="112" t="s">
        <v>115</v>
      </c>
      <c r="F40" s="113">
        <v>73</v>
      </c>
      <c r="G40" s="114">
        <v>882</v>
      </c>
      <c r="H40" s="116" t="s">
        <v>554</v>
      </c>
      <c r="I40" s="116" t="s">
        <v>555</v>
      </c>
      <c r="J40" s="109"/>
      <c r="K40" s="109"/>
      <c r="L40" s="119"/>
      <c r="M40" s="109"/>
    </row>
    <row r="41" spans="1:13">
      <c r="A41" s="108">
        <v>33</v>
      </c>
      <c r="B41" s="111" t="s">
        <v>556</v>
      </c>
      <c r="C41" s="111"/>
      <c r="D41" s="112" t="s">
        <v>72</v>
      </c>
      <c r="E41" s="112" t="s">
        <v>114</v>
      </c>
      <c r="F41" s="118"/>
      <c r="G41" s="116">
        <v>8</v>
      </c>
      <c r="H41" s="116" t="s">
        <v>557</v>
      </c>
      <c r="I41" s="119"/>
      <c r="J41" s="109"/>
      <c r="K41" s="109"/>
      <c r="L41" s="119"/>
      <c r="M41" s="109"/>
    </row>
    <row r="42" spans="1:13" hidden="1">
      <c r="A42" s="111">
        <v>34</v>
      </c>
      <c r="B42" s="153" t="s">
        <v>74</v>
      </c>
      <c r="C42" s="154"/>
      <c r="D42" s="154"/>
      <c r="E42" s="154"/>
      <c r="F42" s="154"/>
      <c r="G42" s="155"/>
      <c r="H42" s="119"/>
      <c r="I42" s="119"/>
      <c r="J42" s="109"/>
      <c r="K42" s="109"/>
      <c r="L42" s="110"/>
      <c r="M42" s="109"/>
    </row>
    <row r="43" spans="1:13" ht="99">
      <c r="A43" s="111">
        <v>35</v>
      </c>
      <c r="B43" s="111" t="s">
        <v>558</v>
      </c>
      <c r="C43" s="15" t="s">
        <v>397</v>
      </c>
      <c r="D43" s="134" t="s">
        <v>75</v>
      </c>
      <c r="E43" s="111" t="s">
        <v>117</v>
      </c>
      <c r="F43" s="118">
        <v>70</v>
      </c>
      <c r="G43" s="116">
        <v>820</v>
      </c>
      <c r="H43" s="135" t="s">
        <v>559</v>
      </c>
      <c r="I43" s="116" t="s">
        <v>560</v>
      </c>
      <c r="J43" s="109"/>
      <c r="K43" s="109"/>
      <c r="L43" s="120"/>
      <c r="M43" s="109"/>
    </row>
    <row r="44" spans="1:13" ht="99">
      <c r="A44" s="108">
        <v>36</v>
      </c>
      <c r="B44" s="111" t="s">
        <v>561</v>
      </c>
      <c r="C44" s="15" t="s">
        <v>398</v>
      </c>
      <c r="D44" s="134" t="s">
        <v>399</v>
      </c>
      <c r="E44" s="111" t="s">
        <v>117</v>
      </c>
      <c r="F44" s="113">
        <v>243</v>
      </c>
      <c r="G44" s="114">
        <v>2925</v>
      </c>
      <c r="H44" s="116" t="s">
        <v>562</v>
      </c>
      <c r="I44" s="116" t="s">
        <v>563</v>
      </c>
      <c r="J44" s="109"/>
      <c r="K44" s="109"/>
      <c r="L44" s="120"/>
      <c r="M44" s="109"/>
    </row>
    <row r="45" spans="1:13" ht="115.5">
      <c r="A45" s="111">
        <v>37</v>
      </c>
      <c r="B45" s="111" t="s">
        <v>564</v>
      </c>
      <c r="C45" s="15" t="s">
        <v>400</v>
      </c>
      <c r="D45" s="134" t="s">
        <v>76</v>
      </c>
      <c r="E45" s="111" t="s">
        <v>117</v>
      </c>
      <c r="F45" s="113">
        <v>1750</v>
      </c>
      <c r="G45" s="114">
        <v>21000</v>
      </c>
      <c r="H45" s="131" t="s">
        <v>565</v>
      </c>
      <c r="I45" s="131" t="s">
        <v>566</v>
      </c>
      <c r="J45" s="109"/>
      <c r="K45" s="109"/>
      <c r="L45" s="116"/>
      <c r="M45" s="109"/>
    </row>
    <row r="46" spans="1:13" hidden="1">
      <c r="A46" s="111">
        <v>38</v>
      </c>
      <c r="B46" s="153" t="s">
        <v>78</v>
      </c>
      <c r="C46" s="154"/>
      <c r="D46" s="154"/>
      <c r="E46" s="154"/>
      <c r="F46" s="154"/>
      <c r="G46" s="155"/>
      <c r="H46" s="119"/>
      <c r="I46" s="119"/>
      <c r="J46" s="109"/>
      <c r="K46" s="109"/>
      <c r="L46" s="110"/>
      <c r="M46" s="109"/>
    </row>
    <row r="47" spans="1:13" ht="33">
      <c r="A47" s="108">
        <v>39</v>
      </c>
      <c r="B47" s="111" t="s">
        <v>567</v>
      </c>
      <c r="C47" s="15" t="s">
        <v>401</v>
      </c>
      <c r="D47" s="112" t="s">
        <v>402</v>
      </c>
      <c r="E47" s="112" t="s">
        <v>118</v>
      </c>
      <c r="F47" s="113">
        <v>2</v>
      </c>
      <c r="G47" s="114">
        <v>20</v>
      </c>
      <c r="H47" s="116" t="s">
        <v>568</v>
      </c>
      <c r="I47" s="116" t="s">
        <v>569</v>
      </c>
      <c r="J47" s="109"/>
      <c r="K47" s="109"/>
      <c r="L47" s="120"/>
      <c r="M47" s="109"/>
    </row>
    <row r="48" spans="1:13" ht="66">
      <c r="A48" s="111">
        <v>40</v>
      </c>
      <c r="B48" s="111" t="s">
        <v>570</v>
      </c>
      <c r="C48" s="15" t="s">
        <v>403</v>
      </c>
      <c r="D48" s="112" t="s">
        <v>404</v>
      </c>
      <c r="E48" s="112" t="s">
        <v>118</v>
      </c>
      <c r="F48" s="113">
        <v>3</v>
      </c>
      <c r="G48" s="114">
        <v>36</v>
      </c>
      <c r="H48" s="119" t="s">
        <v>571</v>
      </c>
      <c r="I48" s="116" t="s">
        <v>572</v>
      </c>
      <c r="J48" s="109"/>
      <c r="K48" s="109"/>
      <c r="L48" s="120"/>
      <c r="M48" s="109"/>
    </row>
    <row r="49" spans="1:14" ht="82.5">
      <c r="A49" s="111">
        <v>41</v>
      </c>
      <c r="B49" s="111" t="s">
        <v>573</v>
      </c>
      <c r="C49" s="15" t="s">
        <v>407</v>
      </c>
      <c r="D49" s="112" t="s">
        <v>406</v>
      </c>
      <c r="E49" s="112" t="s">
        <v>116</v>
      </c>
      <c r="F49" s="113">
        <v>8400</v>
      </c>
      <c r="G49" s="114">
        <v>101300</v>
      </c>
      <c r="H49" s="116" t="s">
        <v>574</v>
      </c>
      <c r="I49" s="116" t="s">
        <v>575</v>
      </c>
      <c r="J49" s="109"/>
      <c r="K49" s="109"/>
      <c r="L49" s="120"/>
      <c r="M49" s="109"/>
    </row>
    <row r="50" spans="1:14" ht="49.5">
      <c r="A50" s="108">
        <v>42</v>
      </c>
      <c r="B50" s="111" t="s">
        <v>576</v>
      </c>
      <c r="C50" s="15" t="s">
        <v>411</v>
      </c>
      <c r="D50" s="112" t="s">
        <v>82</v>
      </c>
      <c r="E50" s="111" t="s">
        <v>115</v>
      </c>
      <c r="F50" s="118">
        <v>3</v>
      </c>
      <c r="G50" s="116">
        <v>36</v>
      </c>
      <c r="H50" s="116" t="s">
        <v>577</v>
      </c>
      <c r="I50" s="116" t="s">
        <v>578</v>
      </c>
      <c r="J50" s="109"/>
      <c r="K50" s="109"/>
      <c r="L50" s="120"/>
      <c r="M50" s="109"/>
    </row>
    <row r="51" spans="1:14" hidden="1">
      <c r="A51" s="111">
        <v>43</v>
      </c>
      <c r="B51" s="125" t="s">
        <v>86</v>
      </c>
      <c r="C51" s="125"/>
      <c r="D51" s="125"/>
      <c r="E51" s="125"/>
      <c r="F51" s="125"/>
      <c r="G51" s="116"/>
      <c r="H51" s="119"/>
      <c r="I51" s="119"/>
      <c r="J51" s="109"/>
      <c r="K51" s="109"/>
      <c r="L51" s="110"/>
      <c r="M51" s="109"/>
    </row>
    <row r="52" spans="1:14" ht="33">
      <c r="A52" s="111">
        <v>44</v>
      </c>
      <c r="B52" s="111" t="s">
        <v>579</v>
      </c>
      <c r="C52" s="15" t="s">
        <v>415</v>
      </c>
      <c r="D52" s="112" t="s">
        <v>88</v>
      </c>
      <c r="E52" s="111" t="s">
        <v>119</v>
      </c>
      <c r="F52" s="113">
        <v>246</v>
      </c>
      <c r="G52" s="114">
        <v>2952</v>
      </c>
      <c r="H52" s="119" t="s">
        <v>580</v>
      </c>
      <c r="I52" s="119"/>
      <c r="J52" s="109"/>
      <c r="K52" s="109"/>
      <c r="L52" s="119"/>
      <c r="M52" s="109"/>
      <c r="N52" s="136"/>
    </row>
    <row r="53" spans="1:14" hidden="1">
      <c r="A53" s="111">
        <v>45</v>
      </c>
      <c r="B53" s="156" t="s">
        <v>216</v>
      </c>
      <c r="C53" s="156"/>
      <c r="D53" s="156"/>
      <c r="E53" s="156"/>
      <c r="F53" s="156"/>
      <c r="G53" s="116"/>
      <c r="H53" s="119"/>
      <c r="I53" s="119"/>
      <c r="J53" s="109"/>
      <c r="K53" s="109"/>
      <c r="L53" s="110"/>
      <c r="M53" s="109"/>
    </row>
    <row r="54" spans="1:14" ht="66">
      <c r="A54" s="111">
        <v>46</v>
      </c>
      <c r="B54" s="111" t="s">
        <v>581</v>
      </c>
      <c r="C54" s="15" t="s">
        <v>426</v>
      </c>
      <c r="D54" s="116" t="s">
        <v>205</v>
      </c>
      <c r="E54" s="116" t="s">
        <v>3</v>
      </c>
      <c r="F54" s="137">
        <v>4</v>
      </c>
      <c r="G54" s="116">
        <v>48</v>
      </c>
      <c r="H54" s="116" t="s">
        <v>582</v>
      </c>
      <c r="I54" s="116" t="s">
        <v>583</v>
      </c>
      <c r="J54" s="138"/>
      <c r="K54" s="138"/>
      <c r="L54" s="157"/>
      <c r="M54" s="109"/>
    </row>
    <row r="55" spans="1:14" ht="33">
      <c r="A55" s="111">
        <v>47</v>
      </c>
      <c r="B55" s="111" t="s">
        <v>584</v>
      </c>
      <c r="C55" s="15" t="s">
        <v>428</v>
      </c>
      <c r="D55" s="116" t="s">
        <v>206</v>
      </c>
      <c r="E55" s="116" t="s">
        <v>207</v>
      </c>
      <c r="F55" s="137">
        <v>5</v>
      </c>
      <c r="G55" s="116">
        <v>60</v>
      </c>
      <c r="H55" s="116" t="s">
        <v>585</v>
      </c>
      <c r="I55" s="116" t="s">
        <v>586</v>
      </c>
      <c r="J55" s="138"/>
      <c r="K55" s="138"/>
      <c r="L55" s="157"/>
      <c r="M55" s="109"/>
    </row>
    <row r="56" spans="1:14" ht="82.5">
      <c r="A56" s="111">
        <v>48</v>
      </c>
      <c r="B56" s="111" t="s">
        <v>587</v>
      </c>
      <c r="C56" s="15" t="s">
        <v>429</v>
      </c>
      <c r="D56" s="116" t="s">
        <v>208</v>
      </c>
      <c r="E56" s="116" t="s">
        <v>3</v>
      </c>
      <c r="F56" s="137">
        <v>5</v>
      </c>
      <c r="G56" s="116">
        <v>60</v>
      </c>
      <c r="H56" s="116" t="s">
        <v>588</v>
      </c>
      <c r="I56" s="116" t="s">
        <v>589</v>
      </c>
      <c r="J56" s="138"/>
      <c r="K56" s="138"/>
      <c r="L56" s="157"/>
      <c r="M56" s="109"/>
    </row>
    <row r="57" spans="1:14" ht="99">
      <c r="A57" s="111">
        <v>49</v>
      </c>
      <c r="B57" s="111" t="s">
        <v>590</v>
      </c>
      <c r="C57" s="15" t="s">
        <v>432</v>
      </c>
      <c r="D57" s="116" t="s">
        <v>210</v>
      </c>
      <c r="E57" s="116" t="s">
        <v>3</v>
      </c>
      <c r="F57" s="137">
        <v>5</v>
      </c>
      <c r="G57" s="116">
        <v>60</v>
      </c>
      <c r="H57" s="116" t="s">
        <v>591</v>
      </c>
      <c r="I57" s="139" t="s">
        <v>592</v>
      </c>
      <c r="J57" s="138"/>
      <c r="K57" s="138"/>
      <c r="L57" s="157"/>
      <c r="M57" s="109"/>
    </row>
    <row r="58" spans="1:14" ht="66">
      <c r="A58" s="111">
        <v>50</v>
      </c>
      <c r="B58" s="111" t="s">
        <v>593</v>
      </c>
      <c r="C58" s="15" t="s">
        <v>433</v>
      </c>
      <c r="D58" s="116" t="s">
        <v>211</v>
      </c>
      <c r="E58" s="116" t="s">
        <v>3</v>
      </c>
      <c r="F58" s="137">
        <v>2</v>
      </c>
      <c r="G58" s="116">
        <v>24</v>
      </c>
      <c r="H58" s="116" t="s">
        <v>594</v>
      </c>
      <c r="I58" s="116" t="s">
        <v>595</v>
      </c>
      <c r="J58" s="138"/>
      <c r="K58" s="138"/>
      <c r="L58" s="157"/>
      <c r="M58" s="109"/>
    </row>
    <row r="59" spans="1:14" ht="33">
      <c r="A59" s="111">
        <v>51</v>
      </c>
      <c r="B59" s="111" t="s">
        <v>596</v>
      </c>
      <c r="C59" s="15" t="s">
        <v>434</v>
      </c>
      <c r="D59" s="116" t="s">
        <v>212</v>
      </c>
      <c r="E59" s="116" t="s">
        <v>3</v>
      </c>
      <c r="F59" s="137">
        <v>5</v>
      </c>
      <c r="G59" s="116">
        <v>60</v>
      </c>
      <c r="H59" s="116" t="s">
        <v>597</v>
      </c>
      <c r="I59" s="116" t="s">
        <v>598</v>
      </c>
      <c r="J59" s="138"/>
      <c r="K59" s="138"/>
      <c r="L59" s="157"/>
      <c r="M59" s="109"/>
    </row>
    <row r="60" spans="1:14" ht="115.5">
      <c r="A60" s="111">
        <v>52</v>
      </c>
      <c r="B60" s="111" t="s">
        <v>599</v>
      </c>
      <c r="C60" s="15" t="s">
        <v>435</v>
      </c>
      <c r="D60" s="116" t="s">
        <v>213</v>
      </c>
      <c r="E60" s="116" t="s">
        <v>3</v>
      </c>
      <c r="F60" s="137">
        <v>10</v>
      </c>
      <c r="G60" s="116">
        <v>120</v>
      </c>
      <c r="H60" s="116" t="s">
        <v>600</v>
      </c>
      <c r="I60" s="116" t="s">
        <v>601</v>
      </c>
      <c r="J60" s="108"/>
      <c r="K60" s="108"/>
      <c r="L60" s="157"/>
      <c r="M60" s="109"/>
    </row>
    <row r="61" spans="1:14" s="101" customFormat="1" hidden="1">
      <c r="A61" s="111">
        <v>53</v>
      </c>
      <c r="B61" s="153" t="s">
        <v>94</v>
      </c>
      <c r="C61" s="154"/>
      <c r="D61" s="154"/>
      <c r="E61" s="154"/>
      <c r="F61" s="154"/>
      <c r="G61" s="155"/>
      <c r="H61" s="119"/>
      <c r="I61" s="119"/>
      <c r="J61" s="109"/>
      <c r="K61" s="109"/>
      <c r="L61" s="110"/>
      <c r="M61" s="109"/>
    </row>
    <row r="62" spans="1:14" s="101" customFormat="1" ht="115.5">
      <c r="A62" s="111">
        <v>54</v>
      </c>
      <c r="B62" s="111" t="s">
        <v>191</v>
      </c>
      <c r="C62" s="15" t="s">
        <v>441</v>
      </c>
      <c r="D62" s="112" t="s">
        <v>95</v>
      </c>
      <c r="E62" s="112" t="s">
        <v>3</v>
      </c>
      <c r="F62" s="118">
        <v>440</v>
      </c>
      <c r="G62" s="116">
        <v>5280</v>
      </c>
      <c r="H62" s="116" t="s">
        <v>602</v>
      </c>
      <c r="I62" s="140" t="s">
        <v>603</v>
      </c>
      <c r="J62" s="109"/>
      <c r="K62" s="109"/>
      <c r="L62" s="119"/>
      <c r="M62" s="109"/>
    </row>
    <row r="63" spans="1:14" hidden="1">
      <c r="A63" s="111">
        <v>55</v>
      </c>
      <c r="B63" s="125" t="s">
        <v>97</v>
      </c>
      <c r="C63" s="125"/>
      <c r="D63" s="125"/>
      <c r="E63" s="125"/>
      <c r="F63" s="125"/>
      <c r="G63" s="116"/>
      <c r="H63" s="119"/>
      <c r="I63" s="119"/>
      <c r="J63" s="109"/>
      <c r="K63" s="109"/>
      <c r="L63" s="110"/>
      <c r="M63" s="109"/>
    </row>
    <row r="64" spans="1:14" ht="66">
      <c r="A64" s="111">
        <v>56</v>
      </c>
      <c r="B64" s="111" t="s">
        <v>217</v>
      </c>
      <c r="C64" s="15" t="s">
        <v>451</v>
      </c>
      <c r="D64" s="112" t="s">
        <v>101</v>
      </c>
      <c r="E64" s="112" t="s">
        <v>121</v>
      </c>
      <c r="F64" s="118">
        <v>4</v>
      </c>
      <c r="G64" s="116">
        <v>48</v>
      </c>
      <c r="H64" s="131" t="s">
        <v>604</v>
      </c>
      <c r="I64" s="131" t="s">
        <v>605</v>
      </c>
      <c r="J64" s="110"/>
      <c r="K64" s="110"/>
      <c r="L64" s="119"/>
      <c r="M64" s="109"/>
    </row>
    <row r="65" spans="1:12">
      <c r="A65" s="97"/>
      <c r="B65" s="97"/>
      <c r="C65" s="97"/>
      <c r="D65" s="141"/>
      <c r="E65" s="97"/>
      <c r="H65" s="101"/>
      <c r="I65" s="101"/>
      <c r="J65" s="100"/>
      <c r="K65" s="100"/>
    </row>
    <row r="66" spans="1:12" ht="16.5" customHeight="1">
      <c r="A66" s="97"/>
      <c r="B66" s="97"/>
      <c r="C66" s="97"/>
      <c r="D66" s="141"/>
      <c r="E66" s="97"/>
      <c r="H66" s="101"/>
      <c r="I66" s="97" t="s">
        <v>606</v>
      </c>
      <c r="J66" s="97"/>
      <c r="K66" s="97"/>
      <c r="L66" s="97"/>
    </row>
    <row r="67" spans="1:12">
      <c r="A67" s="97"/>
      <c r="B67" s="97"/>
      <c r="C67" s="97"/>
      <c r="D67" s="141"/>
      <c r="E67" s="97"/>
      <c r="H67" s="101"/>
      <c r="I67" s="101"/>
      <c r="J67" s="100"/>
      <c r="K67" s="100"/>
    </row>
    <row r="68" spans="1:12">
      <c r="A68" s="97"/>
      <c r="B68" s="97"/>
      <c r="C68" s="97"/>
      <c r="D68" s="141"/>
      <c r="E68" s="97"/>
      <c r="H68" s="101"/>
      <c r="I68" s="101"/>
      <c r="J68" s="100"/>
      <c r="K68" s="100"/>
    </row>
    <row r="69" spans="1:12">
      <c r="A69" s="97"/>
      <c r="B69" s="97"/>
      <c r="C69" s="97"/>
      <c r="D69" s="141"/>
      <c r="E69" s="97"/>
      <c r="H69" s="101"/>
      <c r="I69" s="101"/>
      <c r="J69" s="100"/>
      <c r="K69" s="100"/>
    </row>
    <row r="70" spans="1:12">
      <c r="A70" s="97"/>
      <c r="B70" s="97"/>
      <c r="C70" s="97"/>
      <c r="D70" s="141"/>
      <c r="E70" s="97"/>
      <c r="H70" s="101"/>
      <c r="I70" s="101"/>
      <c r="J70" s="100"/>
      <c r="K70" s="100"/>
    </row>
    <row r="71" spans="1:12">
      <c r="A71" s="97"/>
      <c r="B71" s="97"/>
      <c r="C71" s="97"/>
      <c r="D71" s="141"/>
      <c r="E71" s="97"/>
      <c r="H71" s="101"/>
      <c r="I71" s="101"/>
      <c r="J71" s="100"/>
      <c r="K71" s="100"/>
    </row>
    <row r="72" spans="1:12">
      <c r="A72" s="97"/>
      <c r="B72" s="97"/>
      <c r="C72" s="97"/>
      <c r="D72" s="141"/>
      <c r="E72" s="97"/>
      <c r="H72" s="101"/>
      <c r="I72" s="101"/>
      <c r="J72" s="100"/>
      <c r="K72" s="100"/>
    </row>
    <row r="73" spans="1:12">
      <c r="A73" s="97"/>
      <c r="B73" s="97"/>
      <c r="C73" s="97"/>
      <c r="D73" s="141"/>
      <c r="E73" s="97"/>
      <c r="H73" s="101"/>
      <c r="I73" s="101"/>
      <c r="J73" s="100"/>
      <c r="K73" s="100"/>
    </row>
    <row r="74" spans="1:12">
      <c r="A74" s="97"/>
      <c r="B74" s="97"/>
      <c r="C74" s="97"/>
      <c r="D74" s="141"/>
      <c r="E74" s="97"/>
      <c r="H74" s="101"/>
      <c r="I74" s="101"/>
      <c r="J74" s="100"/>
      <c r="K74" s="100"/>
    </row>
    <row r="75" spans="1:12">
      <c r="A75" s="97"/>
      <c r="B75" s="97"/>
      <c r="C75" s="97"/>
      <c r="D75" s="141"/>
      <c r="E75" s="97"/>
      <c r="H75" s="101"/>
      <c r="I75" s="101"/>
      <c r="J75" s="100"/>
      <c r="K75" s="100"/>
    </row>
    <row r="76" spans="1:12">
      <c r="A76" s="97"/>
      <c r="B76" s="97"/>
      <c r="C76" s="97"/>
      <c r="D76" s="141"/>
      <c r="E76" s="97"/>
      <c r="H76" s="101"/>
      <c r="I76" s="101"/>
      <c r="J76" s="100"/>
      <c r="K76" s="100"/>
    </row>
    <row r="77" spans="1:12">
      <c r="A77" s="97"/>
      <c r="B77" s="97"/>
      <c r="C77" s="97"/>
      <c r="D77" s="141"/>
      <c r="E77" s="97"/>
      <c r="H77" s="101"/>
      <c r="I77" s="101"/>
      <c r="J77" s="100"/>
      <c r="K77" s="100"/>
    </row>
    <row r="78" spans="1:12">
      <c r="A78" s="97"/>
      <c r="B78" s="97"/>
      <c r="C78" s="97"/>
      <c r="D78" s="141"/>
      <c r="E78" s="97"/>
      <c r="H78" s="101"/>
      <c r="I78" s="101"/>
      <c r="J78" s="100"/>
      <c r="K78" s="100"/>
    </row>
    <row r="79" spans="1:12">
      <c r="A79" s="97"/>
      <c r="B79" s="97"/>
      <c r="C79" s="97"/>
      <c r="D79" s="141"/>
      <c r="E79" s="97"/>
      <c r="H79" s="101"/>
      <c r="I79" s="101"/>
      <c r="J79" s="100"/>
      <c r="K79" s="100"/>
    </row>
    <row r="80" spans="1:12">
      <c r="A80" s="97"/>
      <c r="B80" s="97"/>
      <c r="C80" s="97"/>
      <c r="D80" s="141"/>
      <c r="E80" s="97"/>
      <c r="H80" s="101"/>
      <c r="I80" s="101"/>
      <c r="J80" s="100"/>
      <c r="K80" s="100"/>
    </row>
    <row r="81" spans="1:11">
      <c r="A81" s="97"/>
      <c r="B81" s="97"/>
      <c r="C81" s="97"/>
      <c r="D81" s="141"/>
      <c r="E81" s="97"/>
      <c r="H81" s="101"/>
      <c r="I81" s="101"/>
      <c r="J81" s="100"/>
      <c r="K81" s="100"/>
    </row>
    <row r="82" spans="1:11">
      <c r="A82" s="97"/>
      <c r="B82" s="97"/>
      <c r="C82" s="97"/>
      <c r="D82" s="141"/>
      <c r="E82" s="97"/>
      <c r="H82" s="101"/>
      <c r="I82" s="101"/>
      <c r="J82" s="100"/>
      <c r="K82" s="100"/>
    </row>
    <row r="83" spans="1:11">
      <c r="A83" s="97"/>
      <c r="B83" s="97"/>
      <c r="C83" s="97"/>
      <c r="D83" s="141"/>
      <c r="E83" s="97"/>
      <c r="H83" s="101"/>
      <c r="I83" s="101"/>
      <c r="J83" s="100"/>
      <c r="K83" s="100"/>
    </row>
    <row r="84" spans="1:11">
      <c r="A84" s="97"/>
      <c r="B84" s="97"/>
      <c r="C84" s="97"/>
      <c r="D84" s="141"/>
      <c r="E84" s="97"/>
      <c r="H84" s="101"/>
      <c r="I84" s="101"/>
      <c r="J84" s="100"/>
      <c r="K84" s="100"/>
    </row>
    <row r="85" spans="1:11">
      <c r="A85" s="97"/>
      <c r="B85" s="97"/>
      <c r="C85" s="97"/>
      <c r="D85" s="141"/>
      <c r="E85" s="97"/>
      <c r="H85" s="101"/>
      <c r="I85" s="101"/>
      <c r="J85" s="100"/>
      <c r="K85" s="100"/>
    </row>
    <row r="86" spans="1:11">
      <c r="A86" s="97"/>
      <c r="B86" s="97"/>
      <c r="C86" s="97"/>
      <c r="D86" s="141"/>
      <c r="E86" s="97"/>
      <c r="H86" s="101"/>
      <c r="I86" s="101"/>
      <c r="J86" s="100"/>
      <c r="K86" s="100"/>
    </row>
    <row r="87" spans="1:11">
      <c r="A87" s="97"/>
      <c r="B87" s="97"/>
      <c r="C87" s="97"/>
      <c r="D87" s="141"/>
      <c r="E87" s="97"/>
      <c r="H87" s="101"/>
      <c r="I87" s="101"/>
      <c r="J87" s="100"/>
      <c r="K87" s="100"/>
    </row>
    <row r="88" spans="1:11">
      <c r="A88" s="97"/>
      <c r="B88" s="97"/>
      <c r="C88" s="97"/>
      <c r="D88" s="141"/>
      <c r="E88" s="97"/>
      <c r="H88" s="101"/>
      <c r="K88" s="100"/>
    </row>
    <row r="89" spans="1:11">
      <c r="A89" s="97"/>
      <c r="B89" s="97"/>
      <c r="C89" s="97"/>
      <c r="D89" s="141"/>
      <c r="E89" s="97"/>
      <c r="H89" s="101"/>
      <c r="I89" s="101"/>
      <c r="J89" s="100"/>
      <c r="K89" s="100"/>
    </row>
    <row r="90" spans="1:11">
      <c r="A90" s="97"/>
      <c r="B90" s="97"/>
      <c r="C90" s="97"/>
      <c r="D90" s="141"/>
      <c r="E90" s="97"/>
      <c r="H90" s="101"/>
      <c r="I90" s="101"/>
      <c r="J90" s="100"/>
      <c r="K90" s="100"/>
    </row>
    <row r="91" spans="1:11">
      <c r="A91" s="97"/>
      <c r="B91" s="97"/>
      <c r="C91" s="97"/>
      <c r="D91" s="141"/>
      <c r="E91" s="97"/>
      <c r="H91" s="101"/>
      <c r="I91" s="101"/>
      <c r="J91" s="100"/>
      <c r="K91" s="100"/>
    </row>
    <row r="92" spans="1:11">
      <c r="A92" s="97"/>
      <c r="B92" s="97"/>
      <c r="C92" s="97"/>
      <c r="D92" s="141"/>
      <c r="E92" s="97"/>
      <c r="H92" s="101"/>
      <c r="I92" s="101"/>
      <c r="J92" s="100"/>
      <c r="K92" s="100"/>
    </row>
    <row r="93" spans="1:11">
      <c r="A93" s="97"/>
      <c r="B93" s="97"/>
      <c r="C93" s="97"/>
      <c r="D93" s="141"/>
      <c r="E93" s="97"/>
      <c r="H93" s="101"/>
      <c r="I93" s="101"/>
      <c r="J93" s="100"/>
      <c r="K93" s="100"/>
    </row>
    <row r="94" spans="1:11">
      <c r="A94" s="97"/>
      <c r="B94" s="97"/>
      <c r="C94" s="97"/>
      <c r="D94" s="141"/>
      <c r="E94" s="97"/>
      <c r="H94" s="101"/>
      <c r="I94" s="101"/>
      <c r="J94" s="100"/>
      <c r="K94" s="100"/>
    </row>
    <row r="95" spans="1:11">
      <c r="A95" s="97"/>
      <c r="B95" s="97"/>
      <c r="C95" s="97"/>
      <c r="D95" s="141"/>
      <c r="E95" s="97"/>
      <c r="H95" s="101"/>
      <c r="I95" s="101"/>
      <c r="J95" s="100"/>
      <c r="K95" s="100"/>
    </row>
    <row r="96" spans="1:11">
      <c r="A96" s="97"/>
      <c r="B96" s="97"/>
      <c r="C96" s="97"/>
      <c r="D96" s="141"/>
      <c r="E96" s="97"/>
      <c r="H96" s="101"/>
      <c r="I96" s="101"/>
      <c r="J96" s="100"/>
      <c r="K96" s="100"/>
    </row>
    <row r="97" spans="1:11">
      <c r="A97" s="97"/>
      <c r="B97" s="97"/>
      <c r="C97" s="97"/>
      <c r="D97" s="141"/>
      <c r="E97" s="97"/>
      <c r="H97" s="101"/>
      <c r="I97" s="101"/>
      <c r="J97" s="100"/>
      <c r="K97" s="100"/>
    </row>
    <row r="98" spans="1:11">
      <c r="A98" s="97"/>
      <c r="B98" s="97"/>
      <c r="C98" s="97"/>
      <c r="D98" s="141"/>
      <c r="E98" s="97"/>
      <c r="H98" s="101"/>
      <c r="I98" s="101"/>
      <c r="J98" s="100"/>
      <c r="K98" s="100"/>
    </row>
    <row r="99" spans="1:11">
      <c r="A99" s="97"/>
      <c r="B99" s="97"/>
      <c r="C99" s="97"/>
      <c r="D99" s="141"/>
      <c r="E99" s="97"/>
      <c r="H99" s="101"/>
      <c r="I99" s="101"/>
      <c r="J99" s="100"/>
      <c r="K99" s="100"/>
    </row>
    <row r="100" spans="1:11">
      <c r="A100" s="97"/>
      <c r="B100" s="97"/>
      <c r="C100" s="97"/>
      <c r="D100" s="141"/>
      <c r="E100" s="97"/>
      <c r="H100" s="101"/>
      <c r="I100" s="101"/>
      <c r="J100" s="100"/>
      <c r="K100" s="100"/>
    </row>
    <row r="101" spans="1:11">
      <c r="A101" s="97"/>
      <c r="B101" s="97"/>
      <c r="C101" s="97"/>
      <c r="D101" s="141"/>
      <c r="E101" s="97"/>
      <c r="H101" s="101"/>
      <c r="I101" s="101"/>
      <c r="J101" s="100"/>
      <c r="K101" s="100"/>
    </row>
    <row r="102" spans="1:11">
      <c r="A102" s="97"/>
      <c r="B102" s="97"/>
      <c r="C102" s="97"/>
      <c r="D102" s="141"/>
      <c r="E102" s="97"/>
      <c r="H102" s="101"/>
      <c r="I102" s="101"/>
      <c r="J102" s="100"/>
      <c r="K102" s="100"/>
    </row>
    <row r="103" spans="1:11">
      <c r="A103" s="97"/>
      <c r="B103" s="97"/>
      <c r="C103" s="97"/>
      <c r="D103" s="141"/>
      <c r="E103" s="97"/>
      <c r="H103" s="101"/>
      <c r="I103" s="101"/>
      <c r="J103" s="100"/>
      <c r="K103" s="100"/>
    </row>
    <row r="104" spans="1:11">
      <c r="A104" s="97"/>
      <c r="B104" s="97"/>
      <c r="C104" s="97"/>
      <c r="D104" s="141"/>
      <c r="E104" s="97"/>
      <c r="H104" s="101"/>
      <c r="I104" s="101"/>
      <c r="J104" s="100"/>
      <c r="K104" s="100"/>
    </row>
    <row r="105" spans="1:11" s="115" customFormat="1">
      <c r="A105" s="97"/>
      <c r="B105" s="97"/>
      <c r="C105" s="97"/>
      <c r="D105" s="141"/>
      <c r="E105" s="97"/>
      <c r="F105" s="142"/>
      <c r="G105" s="97"/>
      <c r="H105" s="101"/>
      <c r="I105" s="101"/>
      <c r="J105" s="100"/>
      <c r="K105" s="100"/>
    </row>
    <row r="106" spans="1:11">
      <c r="A106" s="97"/>
      <c r="B106" s="97"/>
      <c r="C106" s="97"/>
      <c r="D106" s="141"/>
      <c r="E106" s="97"/>
      <c r="H106" s="101"/>
      <c r="I106" s="101"/>
      <c r="J106" s="100"/>
      <c r="K106" s="100"/>
    </row>
    <row r="107" spans="1:11">
      <c r="A107" s="97"/>
      <c r="B107" s="97"/>
      <c r="C107" s="97"/>
      <c r="D107" s="141"/>
      <c r="E107" s="97"/>
      <c r="H107" s="101"/>
      <c r="I107" s="101"/>
      <c r="J107" s="100"/>
      <c r="K107" s="100"/>
    </row>
    <row r="108" spans="1:11">
      <c r="A108" s="97"/>
      <c r="B108" s="97"/>
      <c r="C108" s="97"/>
      <c r="D108" s="141"/>
      <c r="E108" s="97"/>
      <c r="H108" s="101"/>
      <c r="I108" s="101"/>
      <c r="J108" s="100"/>
      <c r="K108" s="100"/>
    </row>
    <row r="109" spans="1:11">
      <c r="A109" s="97"/>
      <c r="B109" s="97"/>
      <c r="C109" s="97"/>
      <c r="D109" s="141"/>
      <c r="E109" s="97"/>
      <c r="H109" s="101"/>
      <c r="I109" s="101"/>
      <c r="J109" s="100"/>
      <c r="K109" s="100"/>
    </row>
    <row r="110" spans="1:11">
      <c r="A110" s="97"/>
      <c r="B110" s="97"/>
      <c r="C110" s="97"/>
      <c r="D110" s="141"/>
      <c r="E110" s="97"/>
      <c r="H110" s="101"/>
      <c r="I110" s="101"/>
      <c r="J110" s="100"/>
      <c r="K110" s="100"/>
    </row>
    <row r="111" spans="1:11">
      <c r="A111" s="97"/>
      <c r="B111" s="97"/>
      <c r="C111" s="97"/>
      <c r="D111" s="141"/>
      <c r="E111" s="97"/>
      <c r="H111" s="101"/>
      <c r="I111" s="101"/>
      <c r="J111" s="100"/>
      <c r="K111" s="100"/>
    </row>
    <row r="112" spans="1:11">
      <c r="A112" s="97"/>
      <c r="B112" s="97"/>
      <c r="C112" s="97"/>
      <c r="D112" s="141"/>
      <c r="E112" s="97"/>
      <c r="H112" s="101"/>
      <c r="I112" s="101"/>
      <c r="J112" s="100"/>
      <c r="K112" s="100"/>
    </row>
    <row r="113" spans="1:11">
      <c r="A113" s="97"/>
      <c r="B113" s="97"/>
      <c r="C113" s="97"/>
      <c r="D113" s="141"/>
      <c r="E113" s="97"/>
      <c r="H113" s="101"/>
      <c r="I113" s="101"/>
      <c r="J113" s="100"/>
      <c r="K113" s="100"/>
    </row>
    <row r="114" spans="1:11">
      <c r="A114" s="97"/>
      <c r="B114" s="97"/>
      <c r="C114" s="97"/>
      <c r="D114" s="141"/>
      <c r="E114" s="97"/>
      <c r="H114" s="101"/>
      <c r="I114" s="101"/>
      <c r="J114" s="100"/>
      <c r="K114" s="100"/>
    </row>
    <row r="115" spans="1:11">
      <c r="A115" s="97"/>
      <c r="B115" s="97"/>
      <c r="C115" s="97"/>
      <c r="D115" s="141"/>
      <c r="E115" s="97"/>
      <c r="H115" s="101"/>
      <c r="I115" s="101"/>
      <c r="J115" s="100"/>
      <c r="K115" s="100"/>
    </row>
    <row r="116" spans="1:11">
      <c r="A116" s="97"/>
      <c r="B116" s="97"/>
      <c r="C116" s="97"/>
      <c r="D116" s="141"/>
      <c r="E116" s="97"/>
      <c r="H116" s="101"/>
      <c r="I116" s="101"/>
      <c r="J116" s="100"/>
      <c r="K116" s="100"/>
    </row>
    <row r="117" spans="1:11">
      <c r="A117" s="97"/>
      <c r="B117" s="97"/>
      <c r="C117" s="97"/>
      <c r="D117" s="141"/>
      <c r="E117" s="97"/>
      <c r="H117" s="101"/>
      <c r="I117" s="101"/>
      <c r="J117" s="100"/>
      <c r="K117" s="100"/>
    </row>
    <row r="118" spans="1:11">
      <c r="A118" s="97"/>
      <c r="B118" s="97"/>
      <c r="C118" s="97"/>
      <c r="D118" s="141"/>
      <c r="E118" s="97"/>
      <c r="H118" s="101"/>
      <c r="I118" s="101"/>
      <c r="J118" s="100"/>
      <c r="K118" s="100"/>
    </row>
    <row r="119" spans="1:11">
      <c r="A119" s="97"/>
      <c r="B119" s="97"/>
      <c r="C119" s="97"/>
      <c r="D119" s="141"/>
      <c r="E119" s="97"/>
      <c r="H119" s="101"/>
      <c r="I119" s="101"/>
      <c r="J119" s="100"/>
      <c r="K119" s="100"/>
    </row>
    <row r="120" spans="1:11">
      <c r="A120" s="97"/>
      <c r="B120" s="97"/>
      <c r="C120" s="97"/>
      <c r="D120" s="141"/>
      <c r="E120" s="97"/>
      <c r="H120" s="101"/>
      <c r="I120" s="101"/>
      <c r="J120" s="100"/>
      <c r="K120" s="100"/>
    </row>
    <row r="121" spans="1:11">
      <c r="A121" s="97"/>
      <c r="B121" s="97"/>
      <c r="C121" s="97"/>
      <c r="D121" s="141"/>
      <c r="E121" s="97"/>
      <c r="H121" s="101"/>
      <c r="I121" s="101"/>
      <c r="J121" s="100"/>
      <c r="K121" s="100"/>
    </row>
    <row r="122" spans="1:11">
      <c r="A122" s="97"/>
      <c r="B122" s="97"/>
      <c r="C122" s="97"/>
      <c r="D122" s="141"/>
      <c r="E122" s="97"/>
      <c r="H122" s="101"/>
      <c r="I122" s="101"/>
      <c r="J122" s="100"/>
      <c r="K122" s="100"/>
    </row>
    <row r="123" spans="1:11">
      <c r="A123" s="97"/>
      <c r="B123" s="97"/>
      <c r="C123" s="97"/>
      <c r="D123" s="141"/>
      <c r="E123" s="97"/>
      <c r="H123" s="101"/>
      <c r="I123" s="101"/>
      <c r="J123" s="100"/>
      <c r="K123" s="100"/>
    </row>
    <row r="124" spans="1:11">
      <c r="A124" s="97"/>
      <c r="B124" s="97"/>
      <c r="C124" s="97"/>
      <c r="D124" s="141"/>
      <c r="E124" s="97"/>
      <c r="H124" s="101"/>
      <c r="I124" s="101"/>
      <c r="J124" s="100"/>
      <c r="K124" s="100"/>
    </row>
    <row r="125" spans="1:11">
      <c r="A125" s="97"/>
      <c r="B125" s="97"/>
      <c r="C125" s="97"/>
      <c r="D125" s="141"/>
      <c r="E125" s="97"/>
      <c r="H125" s="101"/>
      <c r="I125" s="101"/>
      <c r="J125" s="100"/>
      <c r="K125" s="100"/>
    </row>
    <row r="126" spans="1:11">
      <c r="A126" s="97"/>
      <c r="B126" s="97"/>
      <c r="C126" s="97"/>
      <c r="D126" s="141"/>
      <c r="E126" s="97"/>
      <c r="H126" s="101"/>
      <c r="I126" s="101"/>
      <c r="J126" s="100"/>
      <c r="K126" s="100"/>
    </row>
    <row r="127" spans="1:11">
      <c r="A127" s="97"/>
      <c r="B127" s="97"/>
      <c r="C127" s="97"/>
      <c r="D127" s="141"/>
      <c r="E127" s="97"/>
      <c r="H127" s="101"/>
      <c r="I127" s="101"/>
      <c r="J127" s="100"/>
      <c r="K127" s="100"/>
    </row>
    <row r="128" spans="1:11" s="100" customFormat="1">
      <c r="A128" s="97"/>
      <c r="B128" s="97"/>
      <c r="C128" s="97"/>
      <c r="D128" s="141"/>
      <c r="E128" s="97"/>
      <c r="F128" s="142"/>
      <c r="G128" s="97"/>
      <c r="H128" s="101"/>
      <c r="I128" s="101"/>
    </row>
    <row r="129" spans="1:9" s="100" customFormat="1">
      <c r="A129" s="97"/>
      <c r="B129" s="97"/>
      <c r="C129" s="97"/>
      <c r="D129" s="141"/>
      <c r="E129" s="97"/>
      <c r="F129" s="142"/>
      <c r="G129" s="97"/>
      <c r="H129" s="101"/>
      <c r="I129" s="101"/>
    </row>
    <row r="130" spans="1:9" s="100" customFormat="1">
      <c r="A130" s="97"/>
      <c r="B130" s="97"/>
      <c r="C130" s="97"/>
      <c r="D130" s="141"/>
      <c r="E130" s="97"/>
      <c r="F130" s="142"/>
      <c r="G130" s="97"/>
      <c r="H130" s="101"/>
      <c r="I130" s="101"/>
    </row>
    <row r="131" spans="1:9" s="100" customFormat="1">
      <c r="A131" s="97"/>
      <c r="B131" s="97"/>
      <c r="C131" s="97"/>
      <c r="D131" s="141"/>
      <c r="E131" s="97"/>
      <c r="F131" s="142"/>
      <c r="G131" s="97"/>
      <c r="H131" s="101"/>
      <c r="I131" s="101"/>
    </row>
    <row r="132" spans="1:9" s="100" customFormat="1">
      <c r="A132" s="97"/>
      <c r="B132" s="97"/>
      <c r="C132" s="97"/>
      <c r="D132" s="141"/>
      <c r="E132" s="97"/>
      <c r="F132" s="142"/>
      <c r="G132" s="97"/>
      <c r="H132" s="101"/>
      <c r="I132" s="101"/>
    </row>
    <row r="133" spans="1:9" s="100" customFormat="1">
      <c r="A133" s="97"/>
      <c r="B133" s="97"/>
      <c r="C133" s="97"/>
      <c r="D133" s="141"/>
      <c r="E133" s="97"/>
      <c r="F133" s="142"/>
      <c r="G133" s="97"/>
      <c r="H133" s="101"/>
      <c r="I133" s="101"/>
    </row>
    <row r="134" spans="1:9" s="100" customFormat="1">
      <c r="A134" s="97"/>
      <c r="B134" s="97"/>
      <c r="C134" s="97"/>
      <c r="D134" s="141"/>
      <c r="E134" s="97"/>
      <c r="F134" s="142"/>
      <c r="G134" s="97"/>
      <c r="H134" s="101"/>
      <c r="I134" s="101"/>
    </row>
    <row r="135" spans="1:9" s="100" customFormat="1">
      <c r="A135" s="97"/>
      <c r="B135" s="97"/>
      <c r="C135" s="97"/>
      <c r="D135" s="141"/>
      <c r="E135" s="97"/>
      <c r="F135" s="142"/>
      <c r="G135" s="97"/>
      <c r="H135" s="101"/>
      <c r="I135" s="101"/>
    </row>
    <row r="136" spans="1:9" s="100" customFormat="1">
      <c r="A136" s="97"/>
      <c r="B136" s="97"/>
      <c r="C136" s="97"/>
      <c r="D136" s="141"/>
      <c r="E136" s="97"/>
      <c r="F136" s="142"/>
      <c r="G136" s="97"/>
      <c r="H136" s="101"/>
      <c r="I136" s="101"/>
    </row>
    <row r="137" spans="1:9" s="100" customFormat="1">
      <c r="A137" s="97"/>
      <c r="B137" s="97"/>
      <c r="C137" s="97"/>
      <c r="D137" s="141"/>
      <c r="E137" s="97"/>
      <c r="F137" s="142"/>
      <c r="G137" s="97"/>
      <c r="H137" s="101"/>
      <c r="I137" s="101"/>
    </row>
    <row r="138" spans="1:9" s="100" customFormat="1">
      <c r="A138" s="97"/>
      <c r="B138" s="97"/>
      <c r="C138" s="97"/>
      <c r="D138" s="141"/>
      <c r="E138" s="97"/>
      <c r="F138" s="142"/>
      <c r="G138" s="97"/>
      <c r="H138" s="101"/>
      <c r="I138" s="101"/>
    </row>
    <row r="139" spans="1:9" s="100" customFormat="1">
      <c r="A139" s="97"/>
      <c r="B139" s="97"/>
      <c r="C139" s="97"/>
      <c r="D139" s="141"/>
      <c r="E139" s="97"/>
      <c r="F139" s="142"/>
      <c r="G139" s="97"/>
      <c r="H139" s="101"/>
      <c r="I139" s="101"/>
    </row>
    <row r="140" spans="1:9" s="100" customFormat="1">
      <c r="A140" s="97"/>
      <c r="B140" s="97"/>
      <c r="C140" s="97"/>
      <c r="D140" s="141"/>
      <c r="E140" s="97"/>
      <c r="F140" s="142"/>
      <c r="G140" s="97"/>
      <c r="H140" s="101"/>
      <c r="I140" s="101"/>
    </row>
    <row r="141" spans="1:9" s="100" customFormat="1">
      <c r="A141" s="97"/>
      <c r="B141" s="97"/>
      <c r="C141" s="97"/>
      <c r="D141" s="141"/>
      <c r="E141" s="97"/>
      <c r="F141" s="142"/>
      <c r="G141" s="97"/>
      <c r="H141" s="101"/>
      <c r="I141" s="101"/>
    </row>
    <row r="142" spans="1:9" s="100" customFormat="1">
      <c r="A142" s="97"/>
      <c r="B142" s="97"/>
      <c r="C142" s="97"/>
      <c r="D142" s="141"/>
      <c r="E142" s="97"/>
      <c r="F142" s="142"/>
      <c r="G142" s="97"/>
      <c r="H142" s="101"/>
      <c r="I142" s="101"/>
    </row>
    <row r="143" spans="1:9" s="100" customFormat="1">
      <c r="A143" s="97"/>
      <c r="B143" s="97"/>
      <c r="C143" s="97"/>
      <c r="D143" s="141"/>
      <c r="E143" s="97"/>
      <c r="F143" s="142"/>
      <c r="G143" s="97"/>
      <c r="H143" s="101"/>
      <c r="I143" s="101"/>
    </row>
    <row r="144" spans="1:9" s="100" customFormat="1">
      <c r="A144" s="97"/>
      <c r="B144" s="97"/>
      <c r="C144" s="97"/>
      <c r="D144" s="141"/>
      <c r="E144" s="97"/>
      <c r="F144" s="142"/>
      <c r="G144" s="97"/>
      <c r="H144" s="101"/>
      <c r="I144" s="101"/>
    </row>
    <row r="145" spans="1:9" s="100" customFormat="1">
      <c r="A145" s="97"/>
      <c r="B145" s="97"/>
      <c r="C145" s="97"/>
      <c r="D145" s="141"/>
      <c r="E145" s="97"/>
      <c r="F145" s="142"/>
      <c r="G145" s="97"/>
      <c r="H145" s="101"/>
      <c r="I145" s="101"/>
    </row>
    <row r="146" spans="1:9" s="100" customFormat="1">
      <c r="A146" s="97"/>
      <c r="B146" s="97"/>
      <c r="C146" s="97"/>
      <c r="D146" s="141"/>
      <c r="E146" s="97"/>
      <c r="F146" s="142"/>
      <c r="G146" s="97"/>
      <c r="H146" s="101"/>
      <c r="I146" s="101"/>
    </row>
    <row r="147" spans="1:9" s="100" customFormat="1">
      <c r="A147" s="97"/>
      <c r="B147" s="97"/>
      <c r="C147" s="97"/>
      <c r="D147" s="141"/>
      <c r="E147" s="97"/>
      <c r="F147" s="142"/>
      <c r="G147" s="97"/>
      <c r="H147" s="101"/>
      <c r="I147" s="101"/>
    </row>
    <row r="148" spans="1:9" s="100" customFormat="1">
      <c r="A148" s="97"/>
      <c r="B148" s="97"/>
      <c r="C148" s="97"/>
      <c r="D148" s="141"/>
      <c r="E148" s="97"/>
      <c r="F148" s="142"/>
      <c r="G148" s="97"/>
      <c r="H148" s="101"/>
      <c r="I148" s="101"/>
    </row>
    <row r="149" spans="1:9" s="100" customFormat="1">
      <c r="A149" s="97"/>
      <c r="B149" s="97"/>
      <c r="C149" s="97"/>
      <c r="D149" s="141"/>
      <c r="E149" s="97"/>
      <c r="F149" s="142"/>
      <c r="G149" s="97"/>
      <c r="H149" s="101"/>
      <c r="I149" s="101"/>
    </row>
    <row r="150" spans="1:9" s="100" customFormat="1">
      <c r="A150" s="97"/>
      <c r="B150" s="97"/>
      <c r="C150" s="97"/>
      <c r="D150" s="141"/>
      <c r="E150" s="97"/>
      <c r="F150" s="142"/>
      <c r="G150" s="97"/>
      <c r="H150" s="101"/>
      <c r="I150" s="101"/>
    </row>
    <row r="151" spans="1:9" s="100" customFormat="1">
      <c r="A151" s="97"/>
      <c r="B151" s="97"/>
      <c r="C151" s="97"/>
      <c r="D151" s="141"/>
      <c r="E151" s="97"/>
      <c r="F151" s="142"/>
      <c r="G151" s="97"/>
      <c r="H151" s="101"/>
      <c r="I151" s="101"/>
    </row>
    <row r="152" spans="1:9" s="100" customFormat="1">
      <c r="A152" s="97"/>
      <c r="B152" s="97"/>
      <c r="C152" s="97"/>
      <c r="D152" s="141"/>
      <c r="E152" s="97"/>
      <c r="F152" s="142"/>
      <c r="G152" s="97"/>
      <c r="H152" s="101"/>
      <c r="I152" s="101"/>
    </row>
    <row r="153" spans="1:9" s="100" customFormat="1">
      <c r="A153" s="97"/>
      <c r="B153" s="97"/>
      <c r="C153" s="97"/>
      <c r="D153" s="141"/>
      <c r="E153" s="97"/>
      <c r="F153" s="142"/>
      <c r="G153" s="97"/>
      <c r="H153" s="101"/>
      <c r="I153" s="101"/>
    </row>
    <row r="154" spans="1:9" s="100" customFormat="1">
      <c r="A154" s="97"/>
      <c r="B154" s="97"/>
      <c r="C154" s="97"/>
      <c r="D154" s="141"/>
      <c r="E154" s="97"/>
      <c r="F154" s="142"/>
      <c r="G154" s="97"/>
      <c r="H154" s="101"/>
      <c r="I154" s="101"/>
    </row>
    <row r="155" spans="1:9" s="100" customFormat="1">
      <c r="A155" s="97"/>
      <c r="B155" s="97"/>
      <c r="C155" s="97"/>
      <c r="D155" s="141"/>
      <c r="E155" s="97"/>
      <c r="F155" s="142"/>
      <c r="G155" s="97"/>
      <c r="H155" s="101"/>
      <c r="I155" s="101"/>
    </row>
    <row r="156" spans="1:9" s="100" customFormat="1">
      <c r="A156" s="97"/>
      <c r="B156" s="97"/>
      <c r="C156" s="97"/>
      <c r="D156" s="141"/>
      <c r="E156" s="97"/>
      <c r="F156" s="142"/>
      <c r="G156" s="97"/>
      <c r="H156" s="101"/>
      <c r="I156" s="101"/>
    </row>
    <row r="157" spans="1:9" s="100" customFormat="1">
      <c r="A157" s="97"/>
      <c r="B157" s="97"/>
      <c r="C157" s="97"/>
      <c r="D157" s="141"/>
      <c r="E157" s="97"/>
      <c r="F157" s="142"/>
      <c r="G157" s="97"/>
      <c r="H157" s="101"/>
      <c r="I157" s="101"/>
    </row>
    <row r="158" spans="1:9" s="100" customFormat="1">
      <c r="A158" s="97"/>
      <c r="B158" s="97"/>
      <c r="C158" s="97"/>
      <c r="D158" s="141"/>
      <c r="E158" s="97"/>
      <c r="F158" s="142"/>
      <c r="G158" s="97"/>
      <c r="H158" s="101"/>
      <c r="I158" s="101"/>
    </row>
    <row r="159" spans="1:9" s="100" customFormat="1">
      <c r="A159" s="97"/>
      <c r="B159" s="97"/>
      <c r="C159" s="97"/>
      <c r="D159" s="141"/>
      <c r="E159" s="97"/>
      <c r="F159" s="142"/>
      <c r="G159" s="97"/>
      <c r="H159" s="101"/>
      <c r="I159" s="101"/>
    </row>
    <row r="160" spans="1:9" s="100" customFormat="1">
      <c r="A160" s="97"/>
      <c r="B160" s="97"/>
      <c r="C160" s="97"/>
      <c r="D160" s="141"/>
      <c r="E160" s="97"/>
      <c r="F160" s="142"/>
      <c r="G160" s="97"/>
      <c r="H160" s="101"/>
      <c r="I160" s="101"/>
    </row>
    <row r="161" spans="1:9" s="100" customFormat="1">
      <c r="A161" s="97"/>
      <c r="B161" s="97"/>
      <c r="C161" s="97"/>
      <c r="D161" s="141"/>
      <c r="E161" s="97"/>
      <c r="F161" s="142"/>
      <c r="G161" s="97"/>
      <c r="H161" s="101"/>
      <c r="I161" s="101"/>
    </row>
    <row r="162" spans="1:9" s="100" customFormat="1">
      <c r="A162" s="97"/>
      <c r="B162" s="97"/>
      <c r="C162" s="97"/>
      <c r="D162" s="141"/>
      <c r="E162" s="97"/>
      <c r="F162" s="142"/>
      <c r="G162" s="97"/>
      <c r="H162" s="101"/>
      <c r="I162" s="101"/>
    </row>
    <row r="163" spans="1:9" s="100" customFormat="1">
      <c r="A163" s="97"/>
      <c r="B163" s="97"/>
      <c r="C163" s="97"/>
      <c r="D163" s="141"/>
      <c r="E163" s="97"/>
      <c r="F163" s="142"/>
      <c r="G163" s="97"/>
      <c r="H163" s="101"/>
      <c r="I163" s="101"/>
    </row>
    <row r="164" spans="1:9" s="100" customFormat="1">
      <c r="A164" s="97"/>
      <c r="B164" s="97"/>
      <c r="C164" s="97"/>
      <c r="D164" s="141"/>
      <c r="E164" s="97"/>
      <c r="F164" s="142"/>
      <c r="G164" s="97"/>
      <c r="H164" s="101"/>
      <c r="I164" s="101"/>
    </row>
    <row r="165" spans="1:9" s="100" customFormat="1">
      <c r="A165" s="97"/>
      <c r="B165" s="97"/>
      <c r="C165" s="97"/>
      <c r="D165" s="141"/>
      <c r="E165" s="97"/>
      <c r="F165" s="142"/>
      <c r="G165" s="97"/>
      <c r="H165" s="101"/>
      <c r="I165" s="101"/>
    </row>
    <row r="166" spans="1:9" s="100" customFormat="1">
      <c r="A166" s="97"/>
      <c r="B166" s="97"/>
      <c r="C166" s="97"/>
      <c r="D166" s="141"/>
      <c r="E166" s="97"/>
      <c r="F166" s="142"/>
      <c r="G166" s="97"/>
      <c r="H166" s="101"/>
      <c r="I166" s="101"/>
    </row>
    <row r="167" spans="1:9" s="100" customFormat="1">
      <c r="A167" s="97"/>
      <c r="B167" s="97"/>
      <c r="C167" s="97"/>
      <c r="D167" s="141"/>
      <c r="E167" s="97"/>
      <c r="F167" s="142"/>
      <c r="G167" s="97"/>
      <c r="H167" s="101"/>
      <c r="I167" s="101"/>
    </row>
    <row r="168" spans="1:9" s="100" customFormat="1">
      <c r="A168" s="97"/>
      <c r="B168" s="97"/>
      <c r="C168" s="97"/>
      <c r="D168" s="141"/>
      <c r="E168" s="97"/>
      <c r="F168" s="142"/>
      <c r="G168" s="97"/>
      <c r="H168" s="101"/>
      <c r="I168" s="101"/>
    </row>
    <row r="169" spans="1:9" s="100" customFormat="1">
      <c r="A169" s="97"/>
      <c r="B169" s="97"/>
      <c r="C169" s="97"/>
      <c r="D169" s="141"/>
      <c r="E169" s="97"/>
      <c r="F169" s="142"/>
      <c r="G169" s="97"/>
      <c r="H169" s="101"/>
      <c r="I169" s="101"/>
    </row>
    <row r="170" spans="1:9" s="100" customFormat="1">
      <c r="A170" s="97"/>
      <c r="B170" s="97"/>
      <c r="C170" s="97"/>
      <c r="D170" s="141"/>
      <c r="E170" s="97"/>
      <c r="F170" s="142"/>
      <c r="G170" s="97"/>
      <c r="H170" s="101"/>
      <c r="I170" s="101"/>
    </row>
    <row r="171" spans="1:9" s="100" customFormat="1">
      <c r="A171" s="97"/>
      <c r="B171" s="97"/>
      <c r="C171" s="97"/>
      <c r="D171" s="141"/>
      <c r="E171" s="97"/>
      <c r="F171" s="142"/>
      <c r="G171" s="97"/>
      <c r="H171" s="101"/>
      <c r="I171" s="101"/>
    </row>
    <row r="172" spans="1:9" s="100" customFormat="1">
      <c r="A172" s="97"/>
      <c r="B172" s="97"/>
      <c r="C172" s="97"/>
      <c r="D172" s="141"/>
      <c r="E172" s="97"/>
      <c r="F172" s="142"/>
      <c r="G172" s="97"/>
      <c r="H172" s="101"/>
      <c r="I172" s="101"/>
    </row>
    <row r="173" spans="1:9" s="100" customFormat="1">
      <c r="A173" s="97"/>
      <c r="B173" s="97"/>
      <c r="C173" s="97"/>
      <c r="D173" s="141"/>
      <c r="E173" s="97"/>
      <c r="F173" s="142"/>
      <c r="G173" s="97"/>
      <c r="H173" s="101"/>
      <c r="I173" s="101"/>
    </row>
    <row r="174" spans="1:9" s="100" customFormat="1">
      <c r="A174" s="97"/>
      <c r="B174" s="97"/>
      <c r="C174" s="97"/>
      <c r="D174" s="141"/>
      <c r="E174" s="97"/>
      <c r="F174" s="142"/>
      <c r="G174" s="97"/>
      <c r="H174" s="101"/>
      <c r="I174" s="101"/>
    </row>
    <row r="175" spans="1:9" s="100" customFormat="1">
      <c r="A175" s="97"/>
      <c r="B175" s="97"/>
      <c r="C175" s="97"/>
      <c r="D175" s="141"/>
      <c r="E175" s="97"/>
      <c r="F175" s="142"/>
      <c r="G175" s="97"/>
      <c r="H175" s="101"/>
      <c r="I175" s="101"/>
    </row>
    <row r="176" spans="1:9" s="100" customFormat="1">
      <c r="A176" s="97"/>
      <c r="B176" s="97"/>
      <c r="C176" s="97"/>
      <c r="D176" s="141"/>
      <c r="E176" s="97"/>
      <c r="F176" s="142"/>
      <c r="G176" s="97"/>
      <c r="H176" s="101"/>
      <c r="I176" s="101"/>
    </row>
    <row r="177" spans="1:9" s="100" customFormat="1">
      <c r="A177" s="97"/>
      <c r="B177" s="97"/>
      <c r="C177" s="97"/>
      <c r="D177" s="141"/>
      <c r="E177" s="97"/>
      <c r="F177" s="142"/>
      <c r="G177" s="97"/>
      <c r="H177" s="101"/>
      <c r="I177" s="101"/>
    </row>
    <row r="178" spans="1:9" s="100" customFormat="1">
      <c r="A178" s="97"/>
      <c r="B178" s="97"/>
      <c r="C178" s="97"/>
      <c r="D178" s="141"/>
      <c r="E178" s="97"/>
      <c r="F178" s="142"/>
      <c r="G178" s="97"/>
      <c r="H178" s="101"/>
      <c r="I178" s="101"/>
    </row>
    <row r="179" spans="1:9" s="100" customFormat="1">
      <c r="A179" s="97"/>
      <c r="B179" s="97"/>
      <c r="C179" s="97"/>
      <c r="D179" s="141"/>
      <c r="E179" s="97"/>
      <c r="F179" s="142"/>
      <c r="G179" s="97"/>
      <c r="H179" s="101"/>
      <c r="I179" s="101"/>
    </row>
    <row r="180" spans="1:9" s="100" customFormat="1">
      <c r="A180" s="97"/>
      <c r="B180" s="97"/>
      <c r="C180" s="97"/>
      <c r="D180" s="141"/>
      <c r="E180" s="97"/>
      <c r="F180" s="142"/>
      <c r="G180" s="97"/>
      <c r="H180" s="101"/>
      <c r="I180" s="101"/>
    </row>
    <row r="181" spans="1:9" s="100" customFormat="1">
      <c r="A181" s="97"/>
      <c r="B181" s="97"/>
      <c r="C181" s="97"/>
      <c r="D181" s="141"/>
      <c r="E181" s="97"/>
      <c r="F181" s="142"/>
      <c r="G181" s="97"/>
      <c r="H181" s="101"/>
      <c r="I181" s="101"/>
    </row>
    <row r="182" spans="1:9" s="100" customFormat="1">
      <c r="A182" s="97"/>
      <c r="B182" s="97"/>
      <c r="C182" s="97"/>
      <c r="D182" s="141"/>
      <c r="E182" s="97"/>
      <c r="F182" s="142"/>
      <c r="G182" s="97"/>
      <c r="H182" s="101"/>
      <c r="I182" s="101"/>
    </row>
    <row r="183" spans="1:9" s="100" customFormat="1">
      <c r="A183" s="97"/>
      <c r="B183" s="97"/>
      <c r="C183" s="97"/>
      <c r="D183" s="141"/>
      <c r="E183" s="97"/>
      <c r="F183" s="142"/>
      <c r="G183" s="97"/>
      <c r="H183" s="101"/>
      <c r="I183" s="101"/>
    </row>
    <row r="184" spans="1:9" s="100" customFormat="1">
      <c r="A184" s="97"/>
      <c r="B184" s="97"/>
      <c r="C184" s="97"/>
      <c r="D184" s="141"/>
      <c r="E184" s="97"/>
      <c r="F184" s="142"/>
      <c r="G184" s="97"/>
      <c r="H184" s="101"/>
      <c r="I184" s="101"/>
    </row>
    <row r="185" spans="1:9" s="100" customFormat="1">
      <c r="A185" s="97"/>
      <c r="B185" s="97"/>
      <c r="C185" s="97"/>
      <c r="D185" s="141"/>
      <c r="E185" s="97"/>
      <c r="F185" s="142"/>
      <c r="G185" s="97"/>
      <c r="H185" s="101"/>
      <c r="I185" s="101"/>
    </row>
    <row r="186" spans="1:9" s="100" customFormat="1">
      <c r="A186" s="97"/>
      <c r="B186" s="97"/>
      <c r="C186" s="97"/>
      <c r="D186" s="141"/>
      <c r="E186" s="97"/>
      <c r="F186" s="142"/>
      <c r="G186" s="97"/>
      <c r="H186" s="101"/>
      <c r="I186" s="101"/>
    </row>
    <row r="187" spans="1:9" s="100" customFormat="1">
      <c r="A187" s="97"/>
      <c r="B187" s="97"/>
      <c r="C187" s="97"/>
      <c r="D187" s="141"/>
      <c r="E187" s="97"/>
      <c r="F187" s="142"/>
      <c r="G187" s="97"/>
      <c r="H187" s="101"/>
      <c r="I187" s="101"/>
    </row>
    <row r="188" spans="1:9" s="100" customFormat="1">
      <c r="A188" s="97"/>
      <c r="B188" s="97"/>
      <c r="C188" s="97"/>
      <c r="D188" s="141"/>
      <c r="E188" s="97"/>
      <c r="F188" s="142"/>
      <c r="G188" s="97"/>
      <c r="H188" s="101"/>
      <c r="I188" s="101"/>
    </row>
    <row r="189" spans="1:9" s="100" customFormat="1">
      <c r="A189" s="97"/>
      <c r="B189" s="97"/>
      <c r="C189" s="97"/>
      <c r="D189" s="141"/>
      <c r="E189" s="97"/>
      <c r="F189" s="142"/>
      <c r="G189" s="97"/>
      <c r="H189" s="101"/>
      <c r="I189" s="101"/>
    </row>
    <row r="190" spans="1:9" s="100" customFormat="1">
      <c r="A190" s="97"/>
      <c r="B190" s="97"/>
      <c r="C190" s="97"/>
      <c r="D190" s="141"/>
      <c r="E190" s="97"/>
      <c r="F190" s="142"/>
      <c r="G190" s="97"/>
      <c r="H190" s="101"/>
      <c r="I190" s="101"/>
    </row>
    <row r="191" spans="1:9" s="100" customFormat="1">
      <c r="A191" s="97"/>
      <c r="B191" s="97"/>
      <c r="C191" s="97"/>
      <c r="D191" s="141"/>
      <c r="E191" s="97"/>
      <c r="F191" s="142"/>
      <c r="G191" s="97"/>
      <c r="H191" s="101"/>
      <c r="I191" s="101"/>
    </row>
    <row r="192" spans="1:9" s="100" customFormat="1">
      <c r="A192" s="97"/>
      <c r="B192" s="97"/>
      <c r="C192" s="97"/>
      <c r="D192" s="141"/>
      <c r="E192" s="97"/>
      <c r="F192" s="142"/>
      <c r="G192" s="97"/>
      <c r="H192" s="101"/>
      <c r="I192" s="101"/>
    </row>
    <row r="193" spans="1:9" s="100" customFormat="1">
      <c r="A193" s="97"/>
      <c r="B193" s="97"/>
      <c r="C193" s="97"/>
      <c r="D193" s="141"/>
      <c r="E193" s="97"/>
      <c r="F193" s="142"/>
      <c r="G193" s="97"/>
      <c r="H193" s="101"/>
      <c r="I193" s="101"/>
    </row>
    <row r="194" spans="1:9" s="100" customFormat="1">
      <c r="A194" s="97"/>
      <c r="B194" s="97"/>
      <c r="C194" s="97"/>
      <c r="D194" s="141"/>
      <c r="E194" s="97"/>
      <c r="F194" s="142"/>
      <c r="G194" s="97"/>
      <c r="H194" s="101"/>
      <c r="I194" s="101"/>
    </row>
    <row r="195" spans="1:9" s="100" customFormat="1">
      <c r="A195" s="97"/>
      <c r="B195" s="97"/>
      <c r="C195" s="97"/>
      <c r="D195" s="141"/>
      <c r="E195" s="97"/>
      <c r="F195" s="142"/>
      <c r="G195" s="97"/>
      <c r="H195" s="101"/>
      <c r="I195" s="101"/>
    </row>
    <row r="196" spans="1:9" s="100" customFormat="1">
      <c r="A196" s="97"/>
      <c r="B196" s="97"/>
      <c r="C196" s="97"/>
      <c r="D196" s="141"/>
      <c r="E196" s="97"/>
      <c r="F196" s="142"/>
      <c r="G196" s="97"/>
      <c r="H196" s="101"/>
      <c r="I196" s="101"/>
    </row>
    <row r="197" spans="1:9" s="100" customFormat="1">
      <c r="A197" s="97"/>
      <c r="B197" s="97"/>
      <c r="C197" s="97"/>
      <c r="D197" s="141"/>
      <c r="E197" s="97"/>
      <c r="F197" s="142"/>
      <c r="G197" s="97"/>
      <c r="H197" s="101"/>
      <c r="I197" s="101"/>
    </row>
    <row r="198" spans="1:9" s="100" customFormat="1">
      <c r="A198" s="97"/>
      <c r="B198" s="97"/>
      <c r="C198" s="97"/>
      <c r="D198" s="141"/>
      <c r="E198" s="97"/>
      <c r="F198" s="142"/>
      <c r="G198" s="97"/>
      <c r="H198" s="101"/>
      <c r="I198" s="101"/>
    </row>
    <row r="199" spans="1:9" s="100" customFormat="1">
      <c r="A199" s="97"/>
      <c r="B199" s="97"/>
      <c r="C199" s="97"/>
      <c r="D199" s="141"/>
      <c r="E199" s="97"/>
      <c r="F199" s="142"/>
      <c r="G199" s="97"/>
      <c r="H199" s="101"/>
      <c r="I199" s="101"/>
    </row>
    <row r="200" spans="1:9" s="100" customFormat="1">
      <c r="A200" s="97"/>
      <c r="B200" s="97"/>
      <c r="C200" s="97"/>
      <c r="D200" s="141"/>
      <c r="E200" s="97"/>
      <c r="F200" s="142"/>
      <c r="G200" s="97"/>
      <c r="H200" s="101"/>
      <c r="I200" s="101"/>
    </row>
    <row r="201" spans="1:9" s="100" customFormat="1">
      <c r="A201" s="97"/>
      <c r="B201" s="97"/>
      <c r="C201" s="97"/>
      <c r="D201" s="141"/>
      <c r="E201" s="97"/>
      <c r="F201" s="142"/>
      <c r="G201" s="97"/>
      <c r="H201" s="101"/>
      <c r="I201" s="101"/>
    </row>
    <row r="202" spans="1:9" s="100" customFormat="1">
      <c r="A202" s="97"/>
      <c r="B202" s="97"/>
      <c r="C202" s="97"/>
      <c r="D202" s="141"/>
      <c r="E202" s="97"/>
      <c r="F202" s="142"/>
      <c r="G202" s="97"/>
      <c r="H202" s="101"/>
      <c r="I202" s="101"/>
    </row>
    <row r="203" spans="1:9" s="100" customFormat="1">
      <c r="A203" s="97"/>
      <c r="B203" s="97"/>
      <c r="C203" s="97"/>
      <c r="D203" s="141"/>
      <c r="E203" s="97"/>
      <c r="F203" s="142"/>
      <c r="G203" s="97"/>
      <c r="H203" s="101"/>
      <c r="I203" s="101"/>
    </row>
    <row r="204" spans="1:9" s="100" customFormat="1">
      <c r="A204" s="97"/>
      <c r="B204" s="97"/>
      <c r="C204" s="97"/>
      <c r="D204" s="141"/>
      <c r="E204" s="97"/>
      <c r="F204" s="142"/>
      <c r="G204" s="97"/>
      <c r="H204" s="101"/>
      <c r="I204" s="101"/>
    </row>
    <row r="205" spans="1:9" s="100" customFormat="1">
      <c r="A205" s="97"/>
      <c r="B205" s="97"/>
      <c r="C205" s="97"/>
      <c r="D205" s="141"/>
      <c r="E205" s="97"/>
      <c r="F205" s="142"/>
      <c r="G205" s="97"/>
      <c r="H205" s="101"/>
      <c r="I205" s="101"/>
    </row>
    <row r="206" spans="1:9" s="100" customFormat="1">
      <c r="A206" s="97"/>
      <c r="B206" s="97"/>
      <c r="C206" s="97"/>
      <c r="D206" s="141"/>
      <c r="E206" s="97"/>
      <c r="F206" s="142"/>
      <c r="G206" s="97"/>
      <c r="H206" s="101"/>
      <c r="I206" s="101"/>
    </row>
    <row r="207" spans="1:9" s="100" customFormat="1">
      <c r="A207" s="97"/>
      <c r="B207" s="97"/>
      <c r="C207" s="97"/>
      <c r="D207" s="141"/>
      <c r="E207" s="97"/>
      <c r="F207" s="142"/>
      <c r="G207" s="97"/>
      <c r="H207" s="101"/>
      <c r="I207" s="101"/>
    </row>
    <row r="208" spans="1:9" s="100" customFormat="1">
      <c r="A208" s="97"/>
      <c r="B208" s="97"/>
      <c r="C208" s="97"/>
      <c r="D208" s="141"/>
      <c r="E208" s="97"/>
      <c r="F208" s="142"/>
      <c r="G208" s="97"/>
      <c r="H208" s="101"/>
      <c r="I208" s="101"/>
    </row>
    <row r="209" spans="1:9" s="100" customFormat="1">
      <c r="A209" s="97"/>
      <c r="B209" s="97"/>
      <c r="C209" s="97"/>
      <c r="D209" s="141"/>
      <c r="E209" s="97"/>
      <c r="F209" s="142"/>
      <c r="G209" s="97"/>
      <c r="H209" s="101"/>
      <c r="I209" s="101"/>
    </row>
    <row r="210" spans="1:9" s="100" customFormat="1">
      <c r="A210" s="97"/>
      <c r="B210" s="97"/>
      <c r="C210" s="97"/>
      <c r="D210" s="141"/>
      <c r="E210" s="97"/>
      <c r="F210" s="142"/>
      <c r="G210" s="97"/>
      <c r="H210" s="101"/>
      <c r="I210" s="101"/>
    </row>
    <row r="211" spans="1:9" s="100" customFormat="1">
      <c r="A211" s="97"/>
      <c r="B211" s="97"/>
      <c r="C211" s="97"/>
      <c r="D211" s="141"/>
      <c r="E211" s="97"/>
      <c r="F211" s="142"/>
      <c r="G211" s="97"/>
      <c r="H211" s="101"/>
      <c r="I211" s="101"/>
    </row>
    <row r="212" spans="1:9" s="100" customFormat="1">
      <c r="A212" s="97"/>
      <c r="B212" s="97"/>
      <c r="C212" s="97"/>
      <c r="D212" s="141"/>
      <c r="E212" s="97"/>
      <c r="F212" s="142"/>
      <c r="G212" s="97"/>
      <c r="H212" s="101"/>
      <c r="I212" s="101"/>
    </row>
    <row r="213" spans="1:9" s="100" customFormat="1">
      <c r="A213" s="97"/>
      <c r="B213" s="97"/>
      <c r="C213" s="97"/>
      <c r="D213" s="141"/>
      <c r="E213" s="97"/>
      <c r="F213" s="142"/>
      <c r="G213" s="97"/>
      <c r="H213" s="101"/>
      <c r="I213" s="101"/>
    </row>
    <row r="214" spans="1:9" s="100" customFormat="1">
      <c r="A214" s="97"/>
      <c r="B214" s="97"/>
      <c r="C214" s="97"/>
      <c r="D214" s="141"/>
      <c r="E214" s="97"/>
      <c r="F214" s="142"/>
      <c r="G214" s="97"/>
      <c r="H214" s="101"/>
      <c r="I214" s="101"/>
    </row>
    <row r="215" spans="1:9" s="100" customFormat="1">
      <c r="A215" s="97"/>
      <c r="B215" s="97"/>
      <c r="C215" s="97"/>
      <c r="D215" s="141"/>
      <c r="E215" s="97"/>
      <c r="F215" s="142"/>
      <c r="G215" s="97"/>
      <c r="H215" s="101"/>
      <c r="I215" s="101"/>
    </row>
    <row r="216" spans="1:9" s="100" customFormat="1">
      <c r="A216" s="97"/>
      <c r="B216" s="97"/>
      <c r="C216" s="97"/>
      <c r="D216" s="141"/>
      <c r="E216" s="97"/>
      <c r="F216" s="142"/>
      <c r="G216" s="97"/>
      <c r="H216" s="101"/>
      <c r="I216" s="101"/>
    </row>
    <row r="217" spans="1:9" s="100" customFormat="1">
      <c r="A217" s="97"/>
      <c r="B217" s="97"/>
      <c r="C217" s="97"/>
      <c r="D217" s="141"/>
      <c r="E217" s="97"/>
      <c r="F217" s="142"/>
      <c r="G217" s="97"/>
      <c r="H217" s="101"/>
      <c r="I217" s="101"/>
    </row>
    <row r="218" spans="1:9" s="100" customFormat="1">
      <c r="A218" s="97"/>
      <c r="B218" s="97"/>
      <c r="C218" s="97"/>
      <c r="D218" s="141"/>
      <c r="E218" s="97"/>
      <c r="F218" s="142"/>
      <c r="G218" s="97"/>
      <c r="H218" s="101"/>
      <c r="I218" s="101"/>
    </row>
    <row r="219" spans="1:9" s="100" customFormat="1">
      <c r="A219" s="97"/>
      <c r="B219" s="97"/>
      <c r="C219" s="97"/>
      <c r="D219" s="141"/>
      <c r="E219" s="97"/>
      <c r="F219" s="142"/>
      <c r="G219" s="97"/>
      <c r="H219" s="101"/>
      <c r="I219" s="101"/>
    </row>
    <row r="220" spans="1:9" s="100" customFormat="1">
      <c r="A220" s="97"/>
      <c r="B220" s="97"/>
      <c r="C220" s="97"/>
      <c r="D220" s="141"/>
      <c r="E220" s="97"/>
      <c r="F220" s="142"/>
      <c r="G220" s="97"/>
      <c r="H220" s="101"/>
      <c r="I220" s="101"/>
    </row>
    <row r="221" spans="1:9" s="100" customFormat="1">
      <c r="A221" s="97"/>
      <c r="B221" s="97"/>
      <c r="C221" s="97"/>
      <c r="D221" s="141"/>
      <c r="E221" s="97"/>
      <c r="F221" s="142"/>
      <c r="G221" s="97"/>
      <c r="H221" s="101"/>
      <c r="I221" s="101"/>
    </row>
    <row r="222" spans="1:9" s="100" customFormat="1">
      <c r="A222" s="97"/>
      <c r="B222" s="97"/>
      <c r="C222" s="97"/>
      <c r="D222" s="141"/>
      <c r="E222" s="97"/>
      <c r="F222" s="142"/>
      <c r="G222" s="97"/>
      <c r="H222" s="101"/>
      <c r="I222" s="101"/>
    </row>
    <row r="223" spans="1:9" s="100" customFormat="1">
      <c r="A223" s="97"/>
      <c r="B223" s="97"/>
      <c r="C223" s="97"/>
      <c r="D223" s="141"/>
      <c r="E223" s="97"/>
      <c r="F223" s="142"/>
      <c r="G223" s="97"/>
      <c r="H223" s="101"/>
      <c r="I223" s="101"/>
    </row>
    <row r="224" spans="1:9" s="100" customFormat="1">
      <c r="A224" s="97"/>
      <c r="B224" s="97"/>
      <c r="C224" s="97"/>
      <c r="D224" s="141"/>
      <c r="E224" s="97"/>
      <c r="F224" s="142"/>
      <c r="G224" s="97"/>
      <c r="H224" s="101"/>
      <c r="I224" s="101"/>
    </row>
    <row r="225" spans="1:9" s="100" customFormat="1">
      <c r="A225" s="97"/>
      <c r="B225" s="97"/>
      <c r="C225" s="97"/>
      <c r="D225" s="141"/>
      <c r="E225" s="97"/>
      <c r="F225" s="142"/>
      <c r="G225" s="97"/>
      <c r="H225" s="101"/>
      <c r="I225" s="101"/>
    </row>
    <row r="226" spans="1:9" s="100" customFormat="1">
      <c r="A226" s="97"/>
      <c r="B226" s="97"/>
      <c r="C226" s="97"/>
      <c r="D226" s="141"/>
      <c r="E226" s="97"/>
      <c r="F226" s="142"/>
      <c r="G226" s="97"/>
      <c r="H226" s="101"/>
      <c r="I226" s="101"/>
    </row>
    <row r="227" spans="1:9" s="100" customFormat="1">
      <c r="A227" s="97"/>
      <c r="B227" s="97"/>
      <c r="C227" s="97"/>
      <c r="D227" s="141"/>
      <c r="E227" s="97"/>
      <c r="F227" s="142"/>
      <c r="G227" s="97"/>
      <c r="H227" s="101"/>
      <c r="I227" s="101"/>
    </row>
    <row r="228" spans="1:9" s="100" customFormat="1">
      <c r="A228" s="97"/>
      <c r="B228" s="97"/>
      <c r="C228" s="97"/>
      <c r="D228" s="141"/>
      <c r="E228" s="97"/>
      <c r="F228" s="142"/>
      <c r="G228" s="97"/>
      <c r="H228" s="101"/>
      <c r="I228" s="101"/>
    </row>
    <row r="229" spans="1:9" s="100" customFormat="1">
      <c r="A229" s="97"/>
      <c r="B229" s="97"/>
      <c r="C229" s="97"/>
      <c r="D229" s="141"/>
      <c r="E229" s="97"/>
      <c r="F229" s="142"/>
      <c r="G229" s="97"/>
      <c r="H229" s="101"/>
      <c r="I229" s="101"/>
    </row>
    <row r="230" spans="1:9" s="100" customFormat="1">
      <c r="A230" s="97"/>
      <c r="B230" s="97"/>
      <c r="C230" s="97"/>
      <c r="D230" s="141"/>
      <c r="E230" s="97"/>
      <c r="F230" s="142"/>
      <c r="G230" s="97"/>
      <c r="H230" s="101"/>
      <c r="I230" s="101"/>
    </row>
    <row r="231" spans="1:9" s="100" customFormat="1">
      <c r="A231" s="97"/>
      <c r="B231" s="97"/>
      <c r="C231" s="97"/>
      <c r="D231" s="141"/>
      <c r="E231" s="97"/>
      <c r="F231" s="142"/>
      <c r="G231" s="97"/>
      <c r="H231" s="101"/>
      <c r="I231" s="101"/>
    </row>
    <row r="232" spans="1:9" s="100" customFormat="1">
      <c r="A232" s="97"/>
      <c r="B232" s="97"/>
      <c r="C232" s="97"/>
      <c r="D232" s="141"/>
      <c r="E232" s="97"/>
      <c r="F232" s="142"/>
      <c r="G232" s="97"/>
      <c r="H232" s="101"/>
      <c r="I232" s="101"/>
    </row>
    <row r="233" spans="1:9" s="100" customFormat="1">
      <c r="A233" s="97"/>
      <c r="B233" s="97"/>
      <c r="C233" s="97"/>
      <c r="D233" s="141"/>
      <c r="E233" s="97"/>
      <c r="F233" s="142"/>
      <c r="G233" s="97"/>
      <c r="H233" s="101"/>
      <c r="I233" s="101"/>
    </row>
    <row r="234" spans="1:9" s="100" customFormat="1">
      <c r="A234" s="97"/>
      <c r="B234" s="97"/>
      <c r="C234" s="97"/>
      <c r="D234" s="141"/>
      <c r="E234" s="97"/>
      <c r="F234" s="142"/>
      <c r="G234" s="97"/>
      <c r="H234" s="101"/>
      <c r="I234" s="101"/>
    </row>
    <row r="235" spans="1:9" s="100" customFormat="1">
      <c r="A235" s="97"/>
      <c r="B235" s="97"/>
      <c r="C235" s="97"/>
      <c r="D235" s="141"/>
      <c r="E235" s="97"/>
      <c r="F235" s="142"/>
      <c r="G235" s="97"/>
      <c r="H235" s="101"/>
      <c r="I235" s="101"/>
    </row>
    <row r="236" spans="1:9" s="100" customFormat="1">
      <c r="A236" s="97"/>
      <c r="B236" s="97"/>
      <c r="C236" s="97"/>
      <c r="D236" s="141"/>
      <c r="E236" s="97"/>
      <c r="F236" s="142"/>
      <c r="G236" s="97"/>
      <c r="H236" s="101"/>
      <c r="I236" s="101"/>
    </row>
    <row r="237" spans="1:9" s="100" customFormat="1">
      <c r="A237" s="97"/>
      <c r="B237" s="97"/>
      <c r="C237" s="97"/>
      <c r="D237" s="141"/>
      <c r="E237" s="97"/>
      <c r="F237" s="142"/>
      <c r="G237" s="97"/>
      <c r="H237" s="101"/>
      <c r="I237" s="101"/>
    </row>
    <row r="238" spans="1:9" s="100" customFormat="1">
      <c r="A238" s="97"/>
      <c r="B238" s="97"/>
      <c r="C238" s="97"/>
      <c r="D238" s="141"/>
      <c r="E238" s="97"/>
      <c r="F238" s="142"/>
      <c r="G238" s="97"/>
      <c r="H238" s="101"/>
      <c r="I238" s="101"/>
    </row>
    <row r="239" spans="1:9" s="100" customFormat="1">
      <c r="A239" s="97"/>
      <c r="B239" s="97"/>
      <c r="C239" s="97"/>
      <c r="D239" s="141"/>
      <c r="E239" s="97"/>
      <c r="F239" s="142"/>
      <c r="G239" s="97"/>
      <c r="H239" s="101"/>
      <c r="I239" s="101"/>
    </row>
    <row r="240" spans="1:9" s="100" customFormat="1">
      <c r="A240" s="97"/>
      <c r="B240" s="97"/>
      <c r="C240" s="97"/>
      <c r="D240" s="141"/>
      <c r="E240" s="97"/>
      <c r="F240" s="142"/>
      <c r="G240" s="97"/>
      <c r="H240" s="101"/>
      <c r="I240" s="101"/>
    </row>
    <row r="241" spans="1:9" s="100" customFormat="1">
      <c r="A241" s="97"/>
      <c r="B241" s="97"/>
      <c r="C241" s="97"/>
      <c r="D241" s="141"/>
      <c r="E241" s="97"/>
      <c r="F241" s="142"/>
      <c r="G241" s="97"/>
      <c r="H241" s="101"/>
      <c r="I241" s="101"/>
    </row>
    <row r="242" spans="1:9" s="100" customFormat="1">
      <c r="A242" s="97"/>
      <c r="B242" s="97"/>
      <c r="C242" s="97"/>
      <c r="D242" s="141"/>
      <c r="E242" s="97"/>
      <c r="F242" s="142"/>
      <c r="G242" s="97"/>
      <c r="H242" s="101"/>
      <c r="I242" s="101"/>
    </row>
    <row r="243" spans="1:9" s="100" customFormat="1">
      <c r="A243" s="97"/>
      <c r="B243" s="97"/>
      <c r="C243" s="97"/>
      <c r="D243" s="141"/>
      <c r="E243" s="97"/>
      <c r="F243" s="142"/>
      <c r="G243" s="97"/>
      <c r="H243" s="101"/>
      <c r="I243" s="101"/>
    </row>
    <row r="244" spans="1:9" s="100" customFormat="1">
      <c r="A244" s="97"/>
      <c r="B244" s="97"/>
      <c r="C244" s="97"/>
      <c r="D244" s="141"/>
      <c r="E244" s="97"/>
      <c r="F244" s="142"/>
      <c r="G244" s="97"/>
      <c r="H244" s="101"/>
      <c r="I244" s="101"/>
    </row>
    <row r="245" spans="1:9" s="100" customFormat="1">
      <c r="A245" s="97"/>
      <c r="B245" s="97"/>
      <c r="C245" s="97"/>
      <c r="D245" s="141"/>
      <c r="E245" s="97"/>
      <c r="F245" s="142"/>
      <c r="G245" s="97"/>
      <c r="H245" s="101"/>
      <c r="I245" s="101"/>
    </row>
    <row r="246" spans="1:9" s="100" customFormat="1">
      <c r="A246" s="97"/>
      <c r="B246" s="97"/>
      <c r="C246" s="97"/>
      <c r="D246" s="141"/>
      <c r="E246" s="97"/>
      <c r="F246" s="142"/>
      <c r="G246" s="97"/>
      <c r="H246" s="101"/>
      <c r="I246" s="101"/>
    </row>
    <row r="247" spans="1:9" s="100" customFormat="1">
      <c r="A247" s="97"/>
      <c r="B247" s="97"/>
      <c r="C247" s="97"/>
      <c r="D247" s="141"/>
      <c r="E247" s="97"/>
      <c r="F247" s="142"/>
      <c r="G247" s="97"/>
      <c r="H247" s="101"/>
      <c r="I247" s="101"/>
    </row>
    <row r="248" spans="1:9" s="100" customFormat="1">
      <c r="A248" s="97"/>
      <c r="B248" s="97"/>
      <c r="C248" s="97"/>
      <c r="D248" s="141"/>
      <c r="E248" s="97"/>
      <c r="F248" s="142"/>
      <c r="G248" s="97"/>
      <c r="H248" s="101"/>
      <c r="I248" s="101"/>
    </row>
    <row r="249" spans="1:9" s="100" customFormat="1">
      <c r="A249" s="97"/>
      <c r="B249" s="97"/>
      <c r="C249" s="97"/>
      <c r="D249" s="141"/>
      <c r="E249" s="97"/>
      <c r="F249" s="142"/>
      <c r="G249" s="97"/>
      <c r="H249" s="101"/>
      <c r="I249" s="101"/>
    </row>
    <row r="250" spans="1:9" s="100" customFormat="1">
      <c r="A250" s="97"/>
      <c r="B250" s="97"/>
      <c r="C250" s="97"/>
      <c r="D250" s="141"/>
      <c r="E250" s="97"/>
      <c r="F250" s="142"/>
      <c r="G250" s="97"/>
      <c r="H250" s="101"/>
      <c r="I250" s="101"/>
    </row>
    <row r="251" spans="1:9" s="100" customFormat="1">
      <c r="A251" s="97"/>
      <c r="B251" s="97"/>
      <c r="C251" s="97"/>
      <c r="D251" s="141"/>
      <c r="E251" s="97"/>
      <c r="F251" s="142"/>
      <c r="G251" s="97"/>
      <c r="H251" s="101"/>
      <c r="I251" s="101"/>
    </row>
    <row r="252" spans="1:9" s="100" customFormat="1">
      <c r="A252" s="97"/>
      <c r="B252" s="97"/>
      <c r="C252" s="97"/>
      <c r="D252" s="141"/>
      <c r="E252" s="97"/>
      <c r="F252" s="142"/>
      <c r="G252" s="97"/>
      <c r="H252" s="101"/>
      <c r="I252" s="101"/>
    </row>
    <row r="253" spans="1:9" s="100" customFormat="1">
      <c r="A253" s="97"/>
      <c r="B253" s="97"/>
      <c r="C253" s="97"/>
      <c r="D253" s="141"/>
      <c r="E253" s="97"/>
      <c r="F253" s="142"/>
      <c r="G253" s="97"/>
      <c r="H253" s="101"/>
      <c r="I253" s="101"/>
    </row>
    <row r="254" spans="1:9" s="100" customFormat="1">
      <c r="A254" s="97"/>
      <c r="B254" s="97"/>
      <c r="C254" s="97"/>
      <c r="D254" s="141"/>
      <c r="E254" s="97"/>
      <c r="F254" s="142"/>
      <c r="G254" s="97"/>
      <c r="H254" s="101"/>
      <c r="I254" s="101"/>
    </row>
    <row r="255" spans="1:9" s="100" customFormat="1">
      <c r="A255" s="97"/>
      <c r="B255" s="97"/>
      <c r="C255" s="97"/>
      <c r="D255" s="141"/>
      <c r="E255" s="97"/>
      <c r="F255" s="142"/>
      <c r="G255" s="97"/>
      <c r="H255" s="101"/>
      <c r="I255" s="101"/>
    </row>
    <row r="256" spans="1:9" s="100" customFormat="1">
      <c r="A256" s="97"/>
      <c r="B256" s="97"/>
      <c r="C256" s="97"/>
      <c r="D256" s="141"/>
      <c r="E256" s="97"/>
      <c r="F256" s="142"/>
      <c r="G256" s="97"/>
      <c r="H256" s="101"/>
      <c r="I256" s="101"/>
    </row>
    <row r="257" spans="1:9" s="100" customFormat="1">
      <c r="A257" s="97"/>
      <c r="B257" s="97"/>
      <c r="C257" s="97"/>
      <c r="D257" s="141"/>
      <c r="E257" s="97"/>
      <c r="F257" s="142"/>
      <c r="G257" s="97"/>
      <c r="H257" s="101"/>
      <c r="I257" s="101"/>
    </row>
    <row r="258" spans="1:9" s="100" customFormat="1">
      <c r="A258" s="97"/>
      <c r="B258" s="97"/>
      <c r="C258" s="97"/>
      <c r="D258" s="141"/>
      <c r="E258" s="97"/>
      <c r="F258" s="142"/>
      <c r="G258" s="97"/>
      <c r="H258" s="101"/>
      <c r="I258" s="101"/>
    </row>
    <row r="259" spans="1:9" s="100" customFormat="1">
      <c r="A259" s="97"/>
      <c r="B259" s="97"/>
      <c r="C259" s="97"/>
      <c r="D259" s="141"/>
      <c r="E259" s="97"/>
      <c r="F259" s="142"/>
      <c r="G259" s="97"/>
      <c r="H259" s="101"/>
      <c r="I259" s="101"/>
    </row>
    <row r="260" spans="1:9" s="100" customFormat="1">
      <c r="A260" s="97"/>
      <c r="B260" s="97"/>
      <c r="C260" s="97"/>
      <c r="D260" s="141"/>
      <c r="E260" s="97"/>
      <c r="F260" s="142"/>
      <c r="G260" s="97"/>
      <c r="H260" s="101"/>
      <c r="I260" s="101"/>
    </row>
    <row r="261" spans="1:9" s="100" customFormat="1">
      <c r="A261" s="97"/>
      <c r="B261" s="97"/>
      <c r="C261" s="97"/>
      <c r="D261" s="141"/>
      <c r="E261" s="97"/>
      <c r="F261" s="142"/>
      <c r="G261" s="97"/>
      <c r="H261" s="101"/>
      <c r="I261" s="101"/>
    </row>
    <row r="262" spans="1:9" s="100" customFormat="1">
      <c r="A262" s="97"/>
      <c r="B262" s="97"/>
      <c r="C262" s="97"/>
      <c r="D262" s="141"/>
      <c r="E262" s="97"/>
      <c r="F262" s="142"/>
      <c r="G262" s="97"/>
      <c r="H262" s="101"/>
      <c r="I262" s="101"/>
    </row>
    <row r="263" spans="1:9" s="100" customFormat="1">
      <c r="A263" s="97"/>
      <c r="B263" s="97"/>
      <c r="C263" s="97"/>
      <c r="D263" s="141"/>
      <c r="E263" s="97"/>
      <c r="F263" s="142"/>
      <c r="G263" s="97"/>
      <c r="H263" s="101"/>
      <c r="I263" s="101"/>
    </row>
    <row r="264" spans="1:9" s="100" customFormat="1">
      <c r="A264" s="97"/>
      <c r="B264" s="97"/>
      <c r="C264" s="97"/>
      <c r="D264" s="141"/>
      <c r="E264" s="97"/>
      <c r="F264" s="142"/>
      <c r="G264" s="97"/>
      <c r="H264" s="101"/>
      <c r="I264" s="101"/>
    </row>
    <row r="265" spans="1:9" s="100" customFormat="1">
      <c r="A265" s="97"/>
      <c r="B265" s="97"/>
      <c r="C265" s="97"/>
      <c r="D265" s="141"/>
      <c r="E265" s="97"/>
      <c r="F265" s="142"/>
      <c r="G265" s="97"/>
      <c r="H265" s="101"/>
      <c r="I265" s="101"/>
    </row>
    <row r="266" spans="1:9" s="100" customFormat="1">
      <c r="A266" s="97"/>
      <c r="B266" s="97"/>
      <c r="C266" s="97"/>
      <c r="D266" s="141"/>
      <c r="E266" s="97"/>
      <c r="F266" s="142"/>
      <c r="G266" s="97"/>
      <c r="H266" s="101"/>
      <c r="I266" s="101"/>
    </row>
    <row r="267" spans="1:9" s="100" customFormat="1">
      <c r="A267" s="97"/>
      <c r="B267" s="97"/>
      <c r="C267" s="97"/>
      <c r="D267" s="141"/>
      <c r="E267" s="97"/>
      <c r="F267" s="142"/>
      <c r="G267" s="97"/>
      <c r="H267" s="101"/>
      <c r="I267" s="101"/>
    </row>
    <row r="268" spans="1:9" s="100" customFormat="1">
      <c r="A268" s="97"/>
      <c r="B268" s="97"/>
      <c r="C268" s="97"/>
      <c r="D268" s="141"/>
      <c r="E268" s="97"/>
      <c r="F268" s="142"/>
      <c r="G268" s="97"/>
      <c r="H268" s="101"/>
      <c r="I268" s="101"/>
    </row>
    <row r="269" spans="1:9" s="100" customFormat="1">
      <c r="A269" s="97"/>
      <c r="B269" s="97"/>
      <c r="C269" s="97"/>
      <c r="D269" s="141"/>
      <c r="E269" s="97"/>
      <c r="F269" s="142"/>
      <c r="G269" s="97"/>
      <c r="H269" s="101"/>
      <c r="I269" s="101"/>
    </row>
    <row r="270" spans="1:9" s="100" customFormat="1">
      <c r="A270" s="97"/>
      <c r="B270" s="97"/>
      <c r="C270" s="97"/>
      <c r="D270" s="141"/>
      <c r="E270" s="97"/>
      <c r="F270" s="142"/>
      <c r="G270" s="97"/>
      <c r="H270" s="101"/>
      <c r="I270" s="101"/>
    </row>
    <row r="271" spans="1:9" s="100" customFormat="1">
      <c r="A271" s="97"/>
      <c r="B271" s="97"/>
      <c r="C271" s="97"/>
      <c r="D271" s="141"/>
      <c r="E271" s="97"/>
      <c r="F271" s="142"/>
      <c r="G271" s="97"/>
      <c r="H271" s="101"/>
      <c r="I271" s="101"/>
    </row>
    <row r="272" spans="1:9" s="100" customFormat="1">
      <c r="A272" s="97"/>
      <c r="B272" s="97"/>
      <c r="C272" s="97"/>
      <c r="D272" s="141"/>
      <c r="E272" s="97"/>
      <c r="F272" s="142"/>
      <c r="G272" s="97"/>
      <c r="H272" s="101"/>
      <c r="I272" s="101"/>
    </row>
    <row r="273" spans="1:9" s="100" customFormat="1">
      <c r="A273" s="97"/>
      <c r="B273" s="97"/>
      <c r="C273" s="97"/>
      <c r="D273" s="141"/>
      <c r="E273" s="97"/>
      <c r="F273" s="142"/>
      <c r="G273" s="97"/>
      <c r="H273" s="101"/>
      <c r="I273" s="101"/>
    </row>
    <row r="274" spans="1:9" s="100" customFormat="1">
      <c r="A274" s="97"/>
      <c r="B274" s="97"/>
      <c r="C274" s="97"/>
      <c r="D274" s="141"/>
      <c r="E274" s="97"/>
      <c r="F274" s="142"/>
      <c r="G274" s="97"/>
      <c r="H274" s="101"/>
      <c r="I274" s="101"/>
    </row>
    <row r="275" spans="1:9" s="100" customFormat="1">
      <c r="A275" s="97"/>
      <c r="B275" s="97"/>
      <c r="C275" s="97"/>
      <c r="D275" s="141"/>
      <c r="E275" s="97"/>
      <c r="F275" s="142"/>
      <c r="G275" s="97"/>
      <c r="H275" s="101"/>
      <c r="I275" s="101"/>
    </row>
    <row r="276" spans="1:9" s="100" customFormat="1">
      <c r="A276" s="97"/>
      <c r="B276" s="97"/>
      <c r="C276" s="97"/>
      <c r="D276" s="141"/>
      <c r="E276" s="97"/>
      <c r="F276" s="142"/>
      <c r="G276" s="97"/>
      <c r="H276" s="101"/>
      <c r="I276" s="101"/>
    </row>
    <row r="277" spans="1:9" s="100" customFormat="1">
      <c r="A277" s="97"/>
      <c r="B277" s="97"/>
      <c r="C277" s="97"/>
      <c r="D277" s="141"/>
      <c r="E277" s="97"/>
      <c r="F277" s="142"/>
      <c r="G277" s="97"/>
      <c r="H277" s="101"/>
      <c r="I277" s="101"/>
    </row>
    <row r="278" spans="1:9" s="100" customFormat="1">
      <c r="A278" s="97"/>
      <c r="B278" s="97"/>
      <c r="C278" s="97"/>
      <c r="D278" s="141"/>
      <c r="E278" s="97"/>
      <c r="F278" s="142"/>
      <c r="G278" s="97"/>
      <c r="H278" s="101"/>
      <c r="I278" s="101"/>
    </row>
    <row r="279" spans="1:9" s="100" customFormat="1">
      <c r="A279" s="97"/>
      <c r="B279" s="97"/>
      <c r="C279" s="97"/>
      <c r="D279" s="141"/>
      <c r="E279" s="97"/>
      <c r="F279" s="142"/>
      <c r="G279" s="97"/>
      <c r="H279" s="101"/>
      <c r="I279" s="101"/>
    </row>
    <row r="280" spans="1:9" s="100" customFormat="1">
      <c r="A280" s="97"/>
      <c r="B280" s="97"/>
      <c r="C280" s="97"/>
      <c r="D280" s="141"/>
      <c r="E280" s="97"/>
      <c r="F280" s="142"/>
      <c r="G280" s="97"/>
      <c r="H280" s="101"/>
      <c r="I280" s="101"/>
    </row>
    <row r="281" spans="1:9" s="100" customFormat="1">
      <c r="A281" s="97"/>
      <c r="B281" s="97"/>
      <c r="C281" s="97"/>
      <c r="D281" s="141"/>
      <c r="E281" s="97"/>
      <c r="F281" s="142"/>
      <c r="G281" s="97"/>
      <c r="H281" s="101"/>
      <c r="I281" s="101"/>
    </row>
    <row r="282" spans="1:9" s="100" customFormat="1">
      <c r="A282" s="97"/>
      <c r="B282" s="97"/>
      <c r="C282" s="97"/>
      <c r="D282" s="141"/>
      <c r="E282" s="97"/>
      <c r="F282" s="142"/>
      <c r="G282" s="97"/>
      <c r="H282" s="101"/>
      <c r="I282" s="101"/>
    </row>
    <row r="283" spans="1:9" s="100" customFormat="1">
      <c r="A283" s="97"/>
      <c r="B283" s="97"/>
      <c r="C283" s="97"/>
      <c r="D283" s="141"/>
      <c r="E283" s="97"/>
      <c r="F283" s="142"/>
      <c r="G283" s="97"/>
      <c r="H283" s="101"/>
      <c r="I283" s="101"/>
    </row>
    <row r="284" spans="1:9" s="100" customFormat="1">
      <c r="A284" s="97"/>
      <c r="B284" s="97"/>
      <c r="C284" s="97"/>
      <c r="D284" s="141"/>
      <c r="E284" s="97"/>
      <c r="F284" s="142"/>
      <c r="G284" s="97"/>
      <c r="H284" s="101"/>
      <c r="I284" s="101"/>
    </row>
    <row r="285" spans="1:9" s="100" customFormat="1">
      <c r="A285" s="97"/>
      <c r="B285" s="97"/>
      <c r="C285" s="97"/>
      <c r="D285" s="141"/>
      <c r="E285" s="97"/>
      <c r="F285" s="142"/>
      <c r="G285" s="97"/>
      <c r="H285" s="101"/>
      <c r="I285" s="101"/>
    </row>
    <row r="286" spans="1:9" s="100" customFormat="1">
      <c r="A286" s="97"/>
      <c r="B286" s="97"/>
      <c r="C286" s="97"/>
      <c r="D286" s="141"/>
      <c r="E286" s="97"/>
      <c r="F286" s="142"/>
      <c r="G286" s="97"/>
      <c r="H286" s="101"/>
      <c r="I286" s="101"/>
    </row>
    <row r="287" spans="1:9" s="100" customFormat="1">
      <c r="A287" s="97"/>
      <c r="B287" s="97"/>
      <c r="C287" s="97"/>
      <c r="D287" s="141"/>
      <c r="E287" s="97"/>
      <c r="F287" s="142"/>
      <c r="G287" s="97"/>
      <c r="H287" s="101"/>
      <c r="I287" s="101"/>
    </row>
    <row r="288" spans="1:9" s="100" customFormat="1">
      <c r="A288" s="97"/>
      <c r="B288" s="97"/>
      <c r="C288" s="97"/>
      <c r="D288" s="141"/>
      <c r="E288" s="97"/>
      <c r="F288" s="142"/>
      <c r="G288" s="97"/>
      <c r="H288" s="101"/>
      <c r="I288" s="101"/>
    </row>
    <row r="289" spans="1:9" s="100" customFormat="1">
      <c r="A289" s="97"/>
      <c r="B289" s="97"/>
      <c r="C289" s="97"/>
      <c r="D289" s="141"/>
      <c r="E289" s="97"/>
      <c r="F289" s="142"/>
      <c r="G289" s="97"/>
      <c r="H289" s="101"/>
      <c r="I289" s="101"/>
    </row>
    <row r="290" spans="1:9" s="100" customFormat="1">
      <c r="A290" s="97"/>
      <c r="B290" s="97"/>
      <c r="C290" s="97"/>
      <c r="D290" s="141"/>
      <c r="E290" s="97"/>
      <c r="F290" s="142"/>
      <c r="G290" s="97"/>
      <c r="H290" s="101"/>
      <c r="I290" s="101"/>
    </row>
    <row r="291" spans="1:9" s="100" customFormat="1">
      <c r="A291" s="97"/>
      <c r="B291" s="97"/>
      <c r="C291" s="97"/>
      <c r="D291" s="141"/>
      <c r="E291" s="97"/>
      <c r="F291" s="142"/>
      <c r="G291" s="97"/>
      <c r="H291" s="101"/>
      <c r="I291" s="101"/>
    </row>
    <row r="292" spans="1:9" s="100" customFormat="1">
      <c r="A292" s="97"/>
      <c r="B292" s="97"/>
      <c r="C292" s="97"/>
      <c r="D292" s="141"/>
      <c r="E292" s="97"/>
      <c r="F292" s="142"/>
      <c r="G292" s="97"/>
      <c r="H292" s="101"/>
      <c r="I292" s="101"/>
    </row>
    <row r="293" spans="1:9" s="100" customFormat="1">
      <c r="A293" s="97"/>
      <c r="B293" s="97"/>
      <c r="C293" s="97"/>
      <c r="D293" s="141"/>
      <c r="E293" s="97"/>
      <c r="F293" s="142"/>
      <c r="G293" s="97"/>
      <c r="H293" s="101"/>
      <c r="I293" s="101"/>
    </row>
    <row r="294" spans="1:9" s="100" customFormat="1">
      <c r="A294" s="97"/>
      <c r="B294" s="97"/>
      <c r="C294" s="97"/>
      <c r="D294" s="141"/>
      <c r="E294" s="97"/>
      <c r="F294" s="142"/>
      <c r="G294" s="97"/>
      <c r="H294" s="101"/>
      <c r="I294" s="101"/>
    </row>
    <row r="295" spans="1:9" s="100" customFormat="1">
      <c r="A295" s="97"/>
      <c r="B295" s="97"/>
      <c r="C295" s="97"/>
      <c r="D295" s="141"/>
      <c r="E295" s="97"/>
      <c r="F295" s="142"/>
      <c r="G295" s="97"/>
      <c r="H295" s="101"/>
      <c r="I295" s="101"/>
    </row>
    <row r="296" spans="1:9" s="100" customFormat="1">
      <c r="A296" s="97"/>
      <c r="B296" s="97"/>
      <c r="C296" s="97"/>
      <c r="D296" s="141"/>
      <c r="E296" s="97"/>
      <c r="F296" s="142"/>
      <c r="G296" s="97"/>
      <c r="H296" s="101"/>
      <c r="I296" s="101"/>
    </row>
    <row r="297" spans="1:9" s="100" customFormat="1">
      <c r="A297" s="97"/>
      <c r="B297" s="97"/>
      <c r="C297" s="97"/>
      <c r="D297" s="141"/>
      <c r="E297" s="97"/>
      <c r="F297" s="142"/>
      <c r="G297" s="97"/>
      <c r="H297" s="101"/>
      <c r="I297" s="101"/>
    </row>
    <row r="298" spans="1:9" s="100" customFormat="1">
      <c r="A298" s="97"/>
      <c r="B298" s="97"/>
      <c r="C298" s="97"/>
      <c r="D298" s="141"/>
      <c r="E298" s="97"/>
      <c r="F298" s="142"/>
      <c r="G298" s="97"/>
      <c r="H298" s="101"/>
      <c r="I298" s="101"/>
    </row>
    <row r="299" spans="1:9" s="100" customFormat="1">
      <c r="A299" s="97"/>
      <c r="B299" s="97"/>
      <c r="C299" s="97"/>
      <c r="D299" s="141"/>
      <c r="E299" s="97"/>
      <c r="F299" s="142"/>
      <c r="G299" s="97"/>
      <c r="H299" s="101"/>
      <c r="I299" s="101"/>
    </row>
    <row r="300" spans="1:9" s="100" customFormat="1">
      <c r="A300" s="97"/>
      <c r="B300" s="97"/>
      <c r="C300" s="97"/>
      <c r="D300" s="141"/>
      <c r="E300" s="97"/>
      <c r="F300" s="142"/>
      <c r="G300" s="97"/>
      <c r="H300" s="101"/>
      <c r="I300" s="101"/>
    </row>
    <row r="301" spans="1:9" s="100" customFormat="1">
      <c r="A301" s="97"/>
      <c r="B301" s="97"/>
      <c r="C301" s="97"/>
      <c r="D301" s="141"/>
      <c r="E301" s="97"/>
      <c r="F301" s="142"/>
      <c r="G301" s="97"/>
      <c r="H301" s="101"/>
      <c r="I301" s="101"/>
    </row>
    <row r="302" spans="1:9" s="100" customFormat="1">
      <c r="A302" s="97"/>
      <c r="B302" s="97"/>
      <c r="C302" s="97"/>
      <c r="D302" s="141"/>
      <c r="E302" s="97"/>
      <c r="F302" s="142"/>
      <c r="G302" s="97"/>
      <c r="H302" s="101"/>
      <c r="I302" s="101"/>
    </row>
    <row r="303" spans="1:9" s="100" customFormat="1">
      <c r="A303" s="97"/>
      <c r="B303" s="97"/>
      <c r="C303" s="97"/>
      <c r="D303" s="141"/>
      <c r="E303" s="97"/>
      <c r="F303" s="142"/>
      <c r="G303" s="97"/>
      <c r="H303" s="101"/>
      <c r="I303" s="101"/>
    </row>
    <row r="304" spans="1:9" s="100" customFormat="1">
      <c r="A304" s="97"/>
      <c r="B304" s="97"/>
      <c r="C304" s="97"/>
      <c r="D304" s="141"/>
      <c r="E304" s="97"/>
      <c r="F304" s="142"/>
      <c r="G304" s="97"/>
      <c r="H304" s="101"/>
      <c r="I304" s="101"/>
    </row>
    <row r="305" spans="1:9" s="100" customFormat="1">
      <c r="A305" s="97"/>
      <c r="B305" s="97"/>
      <c r="C305" s="97"/>
      <c r="D305" s="141"/>
      <c r="E305" s="97"/>
      <c r="F305" s="142"/>
      <c r="G305" s="97"/>
      <c r="H305" s="101"/>
      <c r="I305" s="101"/>
    </row>
    <row r="306" spans="1:9" s="100" customFormat="1">
      <c r="A306" s="97"/>
      <c r="B306" s="97"/>
      <c r="C306" s="97"/>
      <c r="D306" s="141"/>
      <c r="E306" s="97"/>
      <c r="F306" s="142"/>
      <c r="G306" s="97"/>
      <c r="H306" s="101"/>
      <c r="I306" s="101"/>
    </row>
    <row r="307" spans="1:9" s="100" customFormat="1">
      <c r="A307" s="97"/>
      <c r="B307" s="97"/>
      <c r="C307" s="97"/>
      <c r="D307" s="141"/>
      <c r="E307" s="97"/>
      <c r="F307" s="142"/>
      <c r="G307" s="97"/>
      <c r="H307" s="101"/>
      <c r="I307" s="101"/>
    </row>
    <row r="308" spans="1:9" s="100" customFormat="1">
      <c r="A308" s="97"/>
      <c r="B308" s="97"/>
      <c r="C308" s="97"/>
      <c r="D308" s="141"/>
      <c r="E308" s="97"/>
      <c r="F308" s="142"/>
      <c r="G308" s="97"/>
      <c r="H308" s="101"/>
      <c r="I308" s="101"/>
    </row>
    <row r="309" spans="1:9" s="100" customFormat="1">
      <c r="A309" s="97"/>
      <c r="B309" s="97"/>
      <c r="C309" s="97"/>
      <c r="D309" s="141"/>
      <c r="E309" s="97"/>
      <c r="F309" s="142"/>
      <c r="G309" s="97"/>
      <c r="H309" s="101"/>
      <c r="I309" s="101"/>
    </row>
    <row r="310" spans="1:9" s="100" customFormat="1">
      <c r="A310" s="97"/>
      <c r="B310" s="97"/>
      <c r="C310" s="97"/>
      <c r="D310" s="141"/>
      <c r="E310" s="97"/>
      <c r="F310" s="142"/>
      <c r="G310" s="97"/>
      <c r="H310" s="101"/>
      <c r="I310" s="101"/>
    </row>
    <row r="311" spans="1:9" s="100" customFormat="1">
      <c r="A311" s="97"/>
      <c r="B311" s="97"/>
      <c r="C311" s="97"/>
      <c r="D311" s="141"/>
      <c r="E311" s="97"/>
      <c r="F311" s="142"/>
      <c r="G311" s="97"/>
      <c r="H311" s="101"/>
      <c r="I311" s="101"/>
    </row>
    <row r="312" spans="1:9" s="100" customFormat="1">
      <c r="A312" s="97"/>
      <c r="B312" s="97"/>
      <c r="C312" s="97"/>
      <c r="D312" s="141"/>
      <c r="E312" s="97"/>
      <c r="F312" s="142"/>
      <c r="G312" s="97"/>
      <c r="H312" s="101"/>
      <c r="I312" s="101"/>
    </row>
    <row r="313" spans="1:9" s="100" customFormat="1">
      <c r="A313" s="97"/>
      <c r="B313" s="97"/>
      <c r="C313" s="97"/>
      <c r="D313" s="141"/>
      <c r="E313" s="97"/>
      <c r="F313" s="142"/>
      <c r="G313" s="97"/>
      <c r="H313" s="101"/>
      <c r="I313" s="101"/>
    </row>
    <row r="314" spans="1:9" s="100" customFormat="1">
      <c r="A314" s="97"/>
      <c r="B314" s="97"/>
      <c r="C314" s="97"/>
      <c r="D314" s="141"/>
      <c r="E314" s="97"/>
      <c r="F314" s="142"/>
      <c r="G314" s="97"/>
      <c r="H314" s="101"/>
      <c r="I314" s="101"/>
    </row>
    <row r="315" spans="1:9" s="100" customFormat="1">
      <c r="A315" s="97"/>
      <c r="B315" s="97"/>
      <c r="C315" s="97"/>
      <c r="D315" s="141"/>
      <c r="E315" s="97"/>
      <c r="F315" s="142"/>
      <c r="G315" s="97"/>
      <c r="H315" s="101"/>
      <c r="I315" s="101"/>
    </row>
    <row r="316" spans="1:9" s="100" customFormat="1">
      <c r="A316" s="97"/>
      <c r="B316" s="97"/>
      <c r="C316" s="97"/>
      <c r="D316" s="141"/>
      <c r="E316" s="97"/>
      <c r="F316" s="142"/>
      <c r="G316" s="97"/>
      <c r="H316" s="101"/>
      <c r="I316" s="101"/>
    </row>
    <row r="317" spans="1:9" s="100" customFormat="1">
      <c r="A317" s="97"/>
      <c r="B317" s="97"/>
      <c r="C317" s="97"/>
      <c r="D317" s="141"/>
      <c r="E317" s="97"/>
      <c r="F317" s="142"/>
      <c r="G317" s="97"/>
      <c r="H317" s="101"/>
      <c r="I317" s="101"/>
    </row>
    <row r="318" spans="1:9" s="100" customFormat="1">
      <c r="A318" s="97"/>
      <c r="B318" s="97"/>
      <c r="C318" s="97"/>
      <c r="D318" s="141"/>
      <c r="E318" s="97"/>
      <c r="F318" s="142"/>
      <c r="G318" s="97"/>
      <c r="H318" s="101"/>
      <c r="I318" s="101"/>
    </row>
    <row r="319" spans="1:9" s="100" customFormat="1">
      <c r="A319" s="97"/>
      <c r="B319" s="97"/>
      <c r="C319" s="97"/>
      <c r="D319" s="141"/>
      <c r="E319" s="97"/>
      <c r="F319" s="142"/>
      <c r="G319" s="97"/>
      <c r="H319" s="101"/>
      <c r="I319" s="101"/>
    </row>
    <row r="320" spans="1:9" s="100" customFormat="1">
      <c r="A320" s="97"/>
      <c r="B320" s="97"/>
      <c r="C320" s="97"/>
      <c r="D320" s="141"/>
      <c r="E320" s="97"/>
      <c r="F320" s="142"/>
      <c r="G320" s="97"/>
      <c r="H320" s="101"/>
      <c r="I320" s="101"/>
    </row>
    <row r="321" spans="1:9" s="100" customFormat="1">
      <c r="A321" s="97"/>
      <c r="B321" s="97"/>
      <c r="C321" s="97"/>
      <c r="D321" s="141"/>
      <c r="E321" s="97"/>
      <c r="F321" s="142"/>
      <c r="G321" s="97"/>
      <c r="H321" s="101"/>
      <c r="I321" s="101"/>
    </row>
    <row r="322" spans="1:9" s="100" customFormat="1">
      <c r="A322" s="97"/>
      <c r="B322" s="97"/>
      <c r="C322" s="97"/>
      <c r="D322" s="141"/>
      <c r="E322" s="97"/>
      <c r="F322" s="142"/>
      <c r="G322" s="97"/>
      <c r="H322" s="101"/>
      <c r="I322" s="101"/>
    </row>
    <row r="323" spans="1:9" s="100" customFormat="1">
      <c r="A323" s="97"/>
      <c r="B323" s="97"/>
      <c r="C323" s="97"/>
      <c r="D323" s="141"/>
      <c r="E323" s="97"/>
      <c r="F323" s="142"/>
      <c r="G323" s="97"/>
      <c r="H323" s="101"/>
      <c r="I323" s="101"/>
    </row>
    <row r="324" spans="1:9" s="100" customFormat="1">
      <c r="A324" s="97"/>
      <c r="B324" s="97"/>
      <c r="C324" s="97"/>
      <c r="D324" s="141"/>
      <c r="E324" s="97"/>
      <c r="F324" s="142"/>
      <c r="G324" s="97"/>
      <c r="H324" s="101"/>
      <c r="I324" s="101"/>
    </row>
    <row r="325" spans="1:9" s="100" customFormat="1">
      <c r="A325" s="97"/>
      <c r="B325" s="97"/>
      <c r="C325" s="97"/>
      <c r="D325" s="141"/>
      <c r="E325" s="97"/>
      <c r="F325" s="142"/>
      <c r="G325" s="97"/>
      <c r="H325" s="101"/>
      <c r="I325" s="101"/>
    </row>
    <row r="326" spans="1:9" s="100" customFormat="1">
      <c r="A326" s="97"/>
      <c r="B326" s="97"/>
      <c r="C326" s="97"/>
      <c r="D326" s="141"/>
      <c r="E326" s="97"/>
      <c r="F326" s="142"/>
      <c r="G326" s="97"/>
      <c r="H326" s="101"/>
      <c r="I326" s="101"/>
    </row>
    <row r="327" spans="1:9" s="100" customFormat="1">
      <c r="A327" s="97"/>
      <c r="B327" s="97"/>
      <c r="C327" s="97"/>
      <c r="D327" s="141"/>
      <c r="E327" s="97"/>
      <c r="F327" s="142"/>
      <c r="G327" s="97"/>
      <c r="H327" s="101"/>
      <c r="I327" s="101"/>
    </row>
    <row r="328" spans="1:9" s="100" customFormat="1">
      <c r="A328" s="97"/>
      <c r="B328" s="97"/>
      <c r="C328" s="97"/>
      <c r="D328" s="141"/>
      <c r="E328" s="97"/>
      <c r="F328" s="142"/>
      <c r="G328" s="97"/>
      <c r="H328" s="101"/>
      <c r="I328" s="101"/>
    </row>
    <row r="329" spans="1:9" s="100" customFormat="1">
      <c r="A329" s="97"/>
      <c r="B329" s="97"/>
      <c r="C329" s="97"/>
      <c r="D329" s="141"/>
      <c r="E329" s="97"/>
      <c r="F329" s="142"/>
      <c r="G329" s="97"/>
      <c r="H329" s="101"/>
      <c r="I329" s="101"/>
    </row>
    <row r="330" spans="1:9" s="100" customFormat="1">
      <c r="A330" s="97"/>
      <c r="B330" s="97"/>
      <c r="C330" s="97"/>
      <c r="D330" s="141"/>
      <c r="E330" s="97"/>
      <c r="F330" s="142"/>
      <c r="G330" s="97"/>
      <c r="H330" s="101"/>
      <c r="I330" s="101"/>
    </row>
    <row r="331" spans="1:9" s="100" customFormat="1">
      <c r="A331" s="97"/>
      <c r="B331" s="97"/>
      <c r="C331" s="97"/>
      <c r="D331" s="141"/>
      <c r="E331" s="97"/>
      <c r="F331" s="142"/>
      <c r="G331" s="97"/>
      <c r="H331" s="101"/>
      <c r="I331" s="101"/>
    </row>
    <row r="332" spans="1:9" s="100" customFormat="1">
      <c r="A332" s="97"/>
      <c r="B332" s="97"/>
      <c r="C332" s="97"/>
      <c r="D332" s="141"/>
      <c r="E332" s="97"/>
      <c r="F332" s="142"/>
      <c r="G332" s="97"/>
      <c r="H332" s="101"/>
      <c r="I332" s="101"/>
    </row>
    <row r="333" spans="1:9" s="100" customFormat="1">
      <c r="A333" s="97"/>
      <c r="B333" s="97"/>
      <c r="C333" s="97"/>
      <c r="D333" s="141"/>
      <c r="E333" s="97"/>
      <c r="F333" s="142"/>
      <c r="G333" s="97"/>
      <c r="H333" s="101"/>
      <c r="I333" s="101"/>
    </row>
    <row r="334" spans="1:9" s="100" customFormat="1">
      <c r="A334" s="97"/>
      <c r="B334" s="97"/>
      <c r="C334" s="97"/>
      <c r="D334" s="141"/>
      <c r="E334" s="97"/>
      <c r="F334" s="142"/>
      <c r="G334" s="97"/>
      <c r="H334" s="101"/>
      <c r="I334" s="101"/>
    </row>
    <row r="335" spans="1:9" s="100" customFormat="1">
      <c r="A335" s="97"/>
      <c r="B335" s="97"/>
      <c r="C335" s="97"/>
      <c r="D335" s="141"/>
      <c r="E335" s="97"/>
      <c r="F335" s="142"/>
      <c r="G335" s="97"/>
      <c r="H335" s="101"/>
      <c r="I335" s="101"/>
    </row>
    <row r="336" spans="1:9" s="100" customFormat="1">
      <c r="A336" s="97"/>
      <c r="B336" s="97"/>
      <c r="C336" s="97"/>
      <c r="D336" s="141"/>
      <c r="E336" s="97"/>
      <c r="F336" s="142"/>
      <c r="G336" s="97"/>
      <c r="H336" s="101"/>
      <c r="I336" s="101"/>
    </row>
    <row r="337" spans="1:9" s="100" customFormat="1">
      <c r="A337" s="97"/>
      <c r="B337" s="97"/>
      <c r="C337" s="97"/>
      <c r="D337" s="141"/>
      <c r="E337" s="97"/>
      <c r="F337" s="142"/>
      <c r="G337" s="97"/>
      <c r="H337" s="101"/>
      <c r="I337" s="101"/>
    </row>
    <row r="338" spans="1:9" s="100" customFormat="1">
      <c r="A338" s="97"/>
      <c r="B338" s="97"/>
      <c r="C338" s="97"/>
      <c r="D338" s="141"/>
      <c r="E338" s="97"/>
      <c r="F338" s="142"/>
      <c r="G338" s="97"/>
      <c r="H338" s="101"/>
      <c r="I338" s="101"/>
    </row>
    <row r="339" spans="1:9" s="100" customFormat="1">
      <c r="A339" s="97"/>
      <c r="B339" s="97"/>
      <c r="C339" s="97"/>
      <c r="D339" s="141"/>
      <c r="E339" s="97"/>
      <c r="F339" s="142"/>
      <c r="G339" s="97"/>
      <c r="H339" s="101"/>
      <c r="I339" s="101"/>
    </row>
    <row r="340" spans="1:9" s="100" customFormat="1">
      <c r="A340" s="97"/>
      <c r="B340" s="97"/>
      <c r="C340" s="97"/>
      <c r="D340" s="141"/>
      <c r="E340" s="97"/>
      <c r="F340" s="142"/>
      <c r="G340" s="97"/>
      <c r="H340" s="101"/>
      <c r="I340" s="101"/>
    </row>
    <row r="341" spans="1:9" s="100" customFormat="1">
      <c r="A341" s="97"/>
      <c r="B341" s="97"/>
      <c r="C341" s="97"/>
      <c r="D341" s="141"/>
      <c r="E341" s="97"/>
      <c r="F341" s="142"/>
      <c r="G341" s="97"/>
      <c r="H341" s="101"/>
      <c r="I341" s="101"/>
    </row>
    <row r="342" spans="1:9" s="100" customFormat="1">
      <c r="A342" s="97"/>
      <c r="B342" s="97"/>
      <c r="C342" s="97"/>
      <c r="D342" s="141"/>
      <c r="E342" s="97"/>
      <c r="F342" s="142"/>
      <c r="G342" s="97"/>
      <c r="H342" s="101"/>
      <c r="I342" s="101"/>
    </row>
    <row r="343" spans="1:9" s="100" customFormat="1">
      <c r="A343" s="97"/>
      <c r="B343" s="97"/>
      <c r="C343" s="97"/>
      <c r="D343" s="141"/>
      <c r="E343" s="97"/>
      <c r="F343" s="142"/>
      <c r="G343" s="97"/>
      <c r="H343" s="101"/>
      <c r="I343" s="101"/>
    </row>
    <row r="344" spans="1:9" s="100" customFormat="1">
      <c r="A344" s="97"/>
      <c r="B344" s="97"/>
      <c r="C344" s="97"/>
      <c r="D344" s="141"/>
      <c r="E344" s="97"/>
      <c r="F344" s="142"/>
      <c r="G344" s="97"/>
      <c r="H344" s="101"/>
      <c r="I344" s="101"/>
    </row>
    <row r="345" spans="1:9" s="100" customFormat="1">
      <c r="A345" s="97"/>
      <c r="B345" s="97"/>
      <c r="C345" s="97"/>
      <c r="D345" s="141"/>
      <c r="E345" s="97"/>
      <c r="F345" s="142"/>
      <c r="G345" s="97"/>
      <c r="H345" s="101"/>
      <c r="I345" s="101"/>
    </row>
    <row r="346" spans="1:9" s="100" customFormat="1">
      <c r="A346" s="97"/>
      <c r="B346" s="97"/>
      <c r="C346" s="97"/>
      <c r="D346" s="141"/>
      <c r="E346" s="97"/>
      <c r="F346" s="142"/>
      <c r="G346" s="97"/>
      <c r="H346" s="101"/>
      <c r="I346" s="101"/>
    </row>
    <row r="347" spans="1:9" s="100" customFormat="1">
      <c r="A347" s="97"/>
      <c r="B347" s="97"/>
      <c r="C347" s="97"/>
      <c r="D347" s="141"/>
      <c r="E347" s="97"/>
      <c r="F347" s="142"/>
      <c r="G347" s="97"/>
      <c r="H347" s="101"/>
      <c r="I347" s="101"/>
    </row>
    <row r="348" spans="1:9" s="100" customFormat="1">
      <c r="A348" s="97"/>
      <c r="B348" s="97"/>
      <c r="C348" s="97"/>
      <c r="D348" s="141"/>
      <c r="E348" s="97"/>
      <c r="F348" s="142"/>
      <c r="G348" s="97"/>
      <c r="H348" s="101"/>
      <c r="I348" s="101"/>
    </row>
    <row r="349" spans="1:9" s="100" customFormat="1">
      <c r="A349" s="97"/>
      <c r="B349" s="97"/>
      <c r="C349" s="97"/>
      <c r="D349" s="141"/>
      <c r="E349" s="97"/>
      <c r="F349" s="142"/>
      <c r="G349" s="97"/>
      <c r="H349" s="101"/>
      <c r="I349" s="101"/>
    </row>
    <row r="350" spans="1:9" s="100" customFormat="1">
      <c r="A350" s="97"/>
      <c r="B350" s="97"/>
      <c r="C350" s="97"/>
      <c r="D350" s="141"/>
      <c r="E350" s="97"/>
      <c r="F350" s="142"/>
      <c r="G350" s="97"/>
      <c r="H350" s="101"/>
      <c r="I350" s="101"/>
    </row>
    <row r="351" spans="1:9" s="100" customFormat="1">
      <c r="A351" s="97"/>
      <c r="B351" s="97"/>
      <c r="C351" s="97"/>
      <c r="D351" s="141"/>
      <c r="E351" s="97"/>
      <c r="F351" s="142"/>
      <c r="G351" s="97"/>
      <c r="H351" s="101"/>
      <c r="I351" s="101"/>
    </row>
    <row r="352" spans="1:9" s="100" customFormat="1">
      <c r="A352" s="97"/>
      <c r="B352" s="97"/>
      <c r="C352" s="97"/>
      <c r="D352" s="141"/>
      <c r="E352" s="97"/>
      <c r="F352" s="142"/>
      <c r="G352" s="97"/>
      <c r="H352" s="101"/>
      <c r="I352" s="101"/>
    </row>
    <row r="353" spans="1:9" s="100" customFormat="1">
      <c r="A353" s="97"/>
      <c r="B353" s="97"/>
      <c r="C353" s="97"/>
      <c r="D353" s="141"/>
      <c r="E353" s="97"/>
      <c r="F353" s="142"/>
      <c r="G353" s="97"/>
      <c r="H353" s="101"/>
      <c r="I353" s="101"/>
    </row>
    <row r="354" spans="1:9" s="100" customFormat="1">
      <c r="A354" s="97"/>
      <c r="B354" s="97"/>
      <c r="C354" s="97"/>
      <c r="D354" s="141"/>
      <c r="E354" s="97"/>
      <c r="F354" s="142"/>
      <c r="G354" s="97"/>
      <c r="H354" s="101"/>
      <c r="I354" s="101"/>
    </row>
    <row r="355" spans="1:9" s="100" customFormat="1">
      <c r="A355" s="97"/>
      <c r="B355" s="97"/>
      <c r="C355" s="97"/>
      <c r="D355" s="141"/>
      <c r="E355" s="97"/>
      <c r="F355" s="142"/>
      <c r="G355" s="97"/>
      <c r="H355" s="101"/>
      <c r="I355" s="101"/>
    </row>
    <row r="356" spans="1:9" s="100" customFormat="1">
      <c r="A356" s="97"/>
      <c r="B356" s="97"/>
      <c r="C356" s="97"/>
      <c r="D356" s="141"/>
      <c r="E356" s="97"/>
      <c r="F356" s="142"/>
      <c r="G356" s="97"/>
      <c r="H356" s="101"/>
      <c r="I356" s="101"/>
    </row>
    <row r="357" spans="1:9" s="100" customFormat="1">
      <c r="A357" s="97"/>
      <c r="B357" s="97"/>
      <c r="C357" s="97"/>
      <c r="D357" s="141"/>
      <c r="E357" s="97"/>
      <c r="F357" s="142"/>
      <c r="G357" s="97"/>
      <c r="H357" s="101"/>
      <c r="I357" s="101"/>
    </row>
    <row r="358" spans="1:9" s="100" customFormat="1">
      <c r="A358" s="97"/>
      <c r="B358" s="97"/>
      <c r="C358" s="97"/>
      <c r="D358" s="141"/>
      <c r="E358" s="97"/>
      <c r="F358" s="142"/>
      <c r="G358" s="97"/>
      <c r="H358" s="101"/>
      <c r="I358" s="101"/>
    </row>
    <row r="359" spans="1:9" s="100" customFormat="1">
      <c r="A359" s="97"/>
      <c r="B359" s="97"/>
      <c r="C359" s="97"/>
      <c r="D359" s="141"/>
      <c r="E359" s="97"/>
      <c r="F359" s="142"/>
      <c r="G359" s="97"/>
      <c r="H359" s="101"/>
      <c r="I359" s="101"/>
    </row>
    <row r="360" spans="1:9" s="100" customFormat="1">
      <c r="A360" s="97"/>
      <c r="B360" s="97"/>
      <c r="C360" s="97"/>
      <c r="D360" s="141"/>
      <c r="E360" s="97"/>
      <c r="F360" s="142"/>
      <c r="G360" s="97"/>
      <c r="H360" s="101"/>
      <c r="I360" s="101"/>
    </row>
    <row r="361" spans="1:9" s="100" customFormat="1">
      <c r="A361" s="97"/>
      <c r="B361" s="97"/>
      <c r="C361" s="97"/>
      <c r="D361" s="141"/>
      <c r="E361" s="97"/>
      <c r="F361" s="142"/>
      <c r="G361" s="97"/>
      <c r="H361" s="101"/>
      <c r="I361" s="101"/>
    </row>
    <row r="362" spans="1:9" s="100" customFormat="1">
      <c r="A362" s="97"/>
      <c r="B362" s="97"/>
      <c r="C362" s="97"/>
      <c r="D362" s="141"/>
      <c r="E362" s="97"/>
      <c r="F362" s="142"/>
      <c r="G362" s="97"/>
      <c r="H362" s="101"/>
      <c r="I362" s="101"/>
    </row>
    <row r="363" spans="1:9" s="100" customFormat="1">
      <c r="A363" s="97"/>
      <c r="B363" s="97"/>
      <c r="C363" s="97"/>
      <c r="D363" s="141"/>
      <c r="E363" s="97"/>
      <c r="F363" s="142"/>
      <c r="G363" s="97"/>
      <c r="H363" s="101"/>
      <c r="I363" s="101"/>
    </row>
    <row r="364" spans="1:9" s="100" customFormat="1">
      <c r="A364" s="97"/>
      <c r="B364" s="97"/>
      <c r="C364" s="97"/>
      <c r="D364" s="141"/>
      <c r="E364" s="97"/>
      <c r="F364" s="142"/>
      <c r="G364" s="97"/>
      <c r="H364" s="101"/>
      <c r="I364" s="101"/>
    </row>
    <row r="365" spans="1:9" s="100" customFormat="1">
      <c r="A365" s="97"/>
      <c r="B365" s="97"/>
      <c r="C365" s="97"/>
      <c r="D365" s="141"/>
      <c r="E365" s="97"/>
      <c r="F365" s="142"/>
      <c r="G365" s="97"/>
      <c r="H365" s="101"/>
      <c r="I365" s="101"/>
    </row>
    <row r="366" spans="1:9" s="100" customFormat="1">
      <c r="A366" s="97"/>
      <c r="B366" s="97"/>
      <c r="C366" s="97"/>
      <c r="D366" s="141"/>
      <c r="E366" s="97"/>
      <c r="F366" s="142"/>
      <c r="G366" s="97"/>
      <c r="H366" s="101"/>
      <c r="I366" s="101"/>
    </row>
    <row r="367" spans="1:9" s="100" customFormat="1">
      <c r="A367" s="97"/>
      <c r="B367" s="97"/>
      <c r="C367" s="97"/>
      <c r="D367" s="141"/>
      <c r="E367" s="97"/>
      <c r="F367" s="142"/>
      <c r="G367" s="97"/>
      <c r="H367" s="101"/>
      <c r="I367" s="101"/>
    </row>
    <row r="368" spans="1:9" s="100" customFormat="1">
      <c r="A368" s="97"/>
      <c r="B368" s="97"/>
      <c r="C368" s="97"/>
      <c r="D368" s="141"/>
      <c r="E368" s="97"/>
      <c r="F368" s="142"/>
      <c r="G368" s="97"/>
      <c r="H368" s="101"/>
      <c r="I368" s="101"/>
    </row>
    <row r="369" spans="1:9" s="100" customFormat="1">
      <c r="A369" s="97"/>
      <c r="B369" s="97"/>
      <c r="C369" s="97"/>
      <c r="D369" s="141"/>
      <c r="E369" s="97"/>
      <c r="F369" s="142"/>
      <c r="G369" s="97"/>
      <c r="H369" s="101"/>
      <c r="I369" s="101"/>
    </row>
    <row r="370" spans="1:9" s="100" customFormat="1">
      <c r="A370" s="97"/>
      <c r="B370" s="97"/>
      <c r="C370" s="97"/>
      <c r="D370" s="141"/>
      <c r="E370" s="97"/>
      <c r="F370" s="142"/>
      <c r="G370" s="97"/>
      <c r="H370" s="101"/>
      <c r="I370" s="101"/>
    </row>
    <row r="371" spans="1:9" s="100" customFormat="1">
      <c r="A371" s="97"/>
      <c r="B371" s="97"/>
      <c r="C371" s="97"/>
      <c r="D371" s="141"/>
      <c r="E371" s="97"/>
      <c r="F371" s="142"/>
      <c r="G371" s="97"/>
      <c r="H371" s="101"/>
      <c r="I371" s="101"/>
    </row>
    <row r="372" spans="1:9" s="100" customFormat="1">
      <c r="A372" s="97"/>
      <c r="B372" s="97"/>
      <c r="C372" s="97"/>
      <c r="D372" s="141"/>
      <c r="E372" s="97"/>
      <c r="F372" s="142"/>
      <c r="G372" s="97"/>
      <c r="H372" s="101"/>
      <c r="I372" s="101"/>
    </row>
    <row r="373" spans="1:9" s="100" customFormat="1">
      <c r="A373" s="97"/>
      <c r="B373" s="97"/>
      <c r="C373" s="97"/>
      <c r="D373" s="141"/>
      <c r="E373" s="97"/>
      <c r="F373" s="142"/>
      <c r="G373" s="97"/>
      <c r="H373" s="101"/>
      <c r="I373" s="101"/>
    </row>
    <row r="374" spans="1:9" s="100" customFormat="1">
      <c r="A374" s="97"/>
      <c r="B374" s="97"/>
      <c r="C374" s="97"/>
      <c r="D374" s="141"/>
      <c r="E374" s="97"/>
      <c r="F374" s="142"/>
      <c r="G374" s="97"/>
      <c r="H374" s="101"/>
      <c r="I374" s="101"/>
    </row>
    <row r="375" spans="1:9" s="100" customFormat="1">
      <c r="A375" s="97"/>
      <c r="B375" s="97"/>
      <c r="C375" s="97"/>
      <c r="D375" s="141"/>
      <c r="E375" s="97"/>
      <c r="F375" s="142"/>
      <c r="G375" s="97"/>
      <c r="H375" s="101"/>
      <c r="I375" s="101"/>
    </row>
    <row r="376" spans="1:9" s="100" customFormat="1">
      <c r="A376" s="97"/>
      <c r="B376" s="97"/>
      <c r="C376" s="97"/>
      <c r="D376" s="141"/>
      <c r="E376" s="97"/>
      <c r="F376" s="142"/>
      <c r="G376" s="97"/>
      <c r="H376" s="101"/>
      <c r="I376" s="101"/>
    </row>
    <row r="377" spans="1:9" s="100" customFormat="1">
      <c r="A377" s="97"/>
      <c r="B377" s="97"/>
      <c r="C377" s="97"/>
      <c r="D377" s="141"/>
      <c r="E377" s="97"/>
      <c r="F377" s="142"/>
      <c r="G377" s="97"/>
      <c r="H377" s="101"/>
      <c r="I377" s="101"/>
    </row>
    <row r="378" spans="1:9" s="100" customFormat="1">
      <c r="A378" s="97"/>
      <c r="B378" s="97"/>
      <c r="C378" s="97"/>
      <c r="D378" s="141"/>
      <c r="E378" s="97"/>
      <c r="F378" s="142"/>
      <c r="G378" s="97"/>
      <c r="H378" s="101"/>
      <c r="I378" s="101"/>
    </row>
    <row r="379" spans="1:9" s="100" customFormat="1">
      <c r="A379" s="97"/>
      <c r="B379" s="97"/>
      <c r="C379" s="97"/>
      <c r="D379" s="141"/>
      <c r="E379" s="97"/>
      <c r="F379" s="142"/>
      <c r="G379" s="97"/>
      <c r="H379" s="101"/>
      <c r="I379" s="101"/>
    </row>
    <row r="380" spans="1:9" s="100" customFormat="1">
      <c r="A380" s="97"/>
      <c r="B380" s="97"/>
      <c r="C380" s="97"/>
      <c r="D380" s="141"/>
      <c r="E380" s="97"/>
      <c r="F380" s="142"/>
      <c r="G380" s="97"/>
      <c r="H380" s="101"/>
      <c r="I380" s="101"/>
    </row>
    <row r="381" spans="1:9" s="100" customFormat="1">
      <c r="A381" s="97"/>
      <c r="B381" s="97"/>
      <c r="C381" s="97"/>
      <c r="D381" s="141"/>
      <c r="E381" s="97"/>
      <c r="F381" s="142"/>
      <c r="G381" s="97"/>
      <c r="H381" s="101"/>
      <c r="I381" s="101"/>
    </row>
    <row r="382" spans="1:9" s="100" customFormat="1">
      <c r="A382" s="97"/>
      <c r="B382" s="97"/>
      <c r="C382" s="97"/>
      <c r="D382" s="141"/>
      <c r="E382" s="97"/>
      <c r="F382" s="142"/>
      <c r="G382" s="97"/>
      <c r="H382" s="101"/>
      <c r="I382" s="101"/>
    </row>
    <row r="383" spans="1:9" s="100" customFormat="1">
      <c r="A383" s="97"/>
      <c r="B383" s="97"/>
      <c r="C383" s="97"/>
      <c r="D383" s="141"/>
      <c r="E383" s="97"/>
      <c r="F383" s="142"/>
      <c r="G383" s="97"/>
      <c r="H383" s="101"/>
      <c r="I383" s="101"/>
    </row>
    <row r="384" spans="1:9" s="100" customFormat="1">
      <c r="A384" s="97"/>
      <c r="B384" s="97"/>
      <c r="C384" s="97"/>
      <c r="D384" s="141"/>
      <c r="E384" s="97"/>
      <c r="F384" s="142"/>
      <c r="G384" s="97"/>
      <c r="H384" s="101"/>
      <c r="I384" s="101"/>
    </row>
    <row r="385" spans="1:9" s="100" customFormat="1">
      <c r="A385" s="97"/>
      <c r="B385" s="97"/>
      <c r="C385" s="97"/>
      <c r="D385" s="141"/>
      <c r="E385" s="97"/>
      <c r="F385" s="142"/>
      <c r="G385" s="97"/>
      <c r="H385" s="101"/>
      <c r="I385" s="101"/>
    </row>
    <row r="386" spans="1:9" s="100" customFormat="1">
      <c r="A386" s="97"/>
      <c r="B386" s="97"/>
      <c r="C386" s="97"/>
      <c r="D386" s="141"/>
      <c r="E386" s="97"/>
      <c r="F386" s="142"/>
      <c r="G386" s="97"/>
      <c r="H386" s="101"/>
      <c r="I386" s="101"/>
    </row>
    <row r="387" spans="1:9" s="100" customFormat="1">
      <c r="A387" s="97"/>
      <c r="B387" s="97"/>
      <c r="C387" s="97"/>
      <c r="D387" s="141"/>
      <c r="E387" s="97"/>
      <c r="F387" s="142"/>
      <c r="G387" s="97"/>
      <c r="H387" s="101"/>
      <c r="I387" s="101"/>
    </row>
    <row r="388" spans="1:9" s="100" customFormat="1">
      <c r="A388" s="97"/>
      <c r="B388" s="97"/>
      <c r="C388" s="97"/>
      <c r="D388" s="141"/>
      <c r="E388" s="97"/>
      <c r="F388" s="142"/>
      <c r="G388" s="97"/>
      <c r="H388" s="101"/>
      <c r="I388" s="101"/>
    </row>
    <row r="389" spans="1:9" s="100" customFormat="1">
      <c r="A389" s="97"/>
      <c r="B389" s="97"/>
      <c r="C389" s="97"/>
      <c r="D389" s="141"/>
      <c r="E389" s="97"/>
      <c r="F389" s="142"/>
      <c r="G389" s="97"/>
      <c r="H389" s="101"/>
      <c r="I389" s="101"/>
    </row>
    <row r="390" spans="1:9" s="100" customFormat="1">
      <c r="A390" s="97"/>
      <c r="B390" s="97"/>
      <c r="C390" s="97"/>
      <c r="D390" s="141"/>
      <c r="E390" s="97"/>
      <c r="F390" s="142"/>
      <c r="G390" s="97"/>
      <c r="H390" s="101"/>
      <c r="I390" s="101"/>
    </row>
    <row r="391" spans="1:9" s="100" customFormat="1">
      <c r="A391" s="97"/>
      <c r="B391" s="97"/>
      <c r="C391" s="97"/>
      <c r="D391" s="141"/>
      <c r="E391" s="97"/>
      <c r="F391" s="142"/>
      <c r="G391" s="97"/>
      <c r="H391" s="101"/>
      <c r="I391" s="101"/>
    </row>
    <row r="392" spans="1:9" s="100" customFormat="1">
      <c r="A392" s="97"/>
      <c r="B392" s="97"/>
      <c r="C392" s="97"/>
      <c r="D392" s="141"/>
      <c r="E392" s="97"/>
      <c r="F392" s="142"/>
      <c r="G392" s="97"/>
      <c r="H392" s="101"/>
      <c r="I392" s="101"/>
    </row>
    <row r="393" spans="1:9" s="100" customFormat="1">
      <c r="A393" s="97"/>
      <c r="B393" s="97"/>
      <c r="C393" s="97"/>
      <c r="D393" s="141"/>
      <c r="E393" s="97"/>
      <c r="F393" s="142"/>
      <c r="G393" s="97"/>
      <c r="H393" s="101"/>
      <c r="I393" s="101"/>
    </row>
    <row r="394" spans="1:9" s="100" customFormat="1">
      <c r="A394" s="97"/>
      <c r="B394" s="97"/>
      <c r="C394" s="97"/>
      <c r="D394" s="141"/>
      <c r="E394" s="97"/>
      <c r="F394" s="142"/>
      <c r="G394" s="97"/>
      <c r="H394" s="101"/>
      <c r="I394" s="101"/>
    </row>
    <row r="395" spans="1:9" s="100" customFormat="1">
      <c r="A395" s="97"/>
      <c r="B395" s="97"/>
      <c r="C395" s="97"/>
      <c r="D395" s="141"/>
      <c r="E395" s="97"/>
      <c r="F395" s="142"/>
      <c r="G395" s="97"/>
      <c r="H395" s="101"/>
      <c r="I395" s="101"/>
    </row>
    <row r="396" spans="1:9" s="100" customFormat="1">
      <c r="A396" s="97"/>
      <c r="B396" s="97"/>
      <c r="C396" s="97"/>
      <c r="D396" s="141"/>
      <c r="E396" s="97"/>
      <c r="F396" s="142"/>
      <c r="G396" s="97"/>
      <c r="H396" s="101"/>
      <c r="I396" s="101"/>
    </row>
    <row r="397" spans="1:9" s="100" customFormat="1">
      <c r="A397" s="97"/>
      <c r="B397" s="97"/>
      <c r="C397" s="97"/>
      <c r="D397" s="141"/>
      <c r="E397" s="97"/>
      <c r="F397" s="142"/>
      <c r="G397" s="97"/>
      <c r="H397" s="101"/>
      <c r="I397" s="101"/>
    </row>
    <row r="398" spans="1:9" s="100" customFormat="1">
      <c r="A398" s="97"/>
      <c r="B398" s="97"/>
      <c r="C398" s="97"/>
      <c r="D398" s="141"/>
      <c r="E398" s="97"/>
      <c r="F398" s="142"/>
      <c r="G398" s="97"/>
      <c r="H398" s="101"/>
      <c r="I398" s="101"/>
    </row>
    <row r="399" spans="1:9" s="100" customFormat="1">
      <c r="A399" s="97"/>
      <c r="B399" s="97"/>
      <c r="C399" s="97"/>
      <c r="D399" s="141"/>
      <c r="E399" s="97"/>
      <c r="F399" s="142"/>
      <c r="G399" s="97"/>
      <c r="H399" s="101"/>
      <c r="I399" s="101"/>
    </row>
    <row r="400" spans="1:9" s="100" customFormat="1">
      <c r="A400" s="97"/>
      <c r="B400" s="97"/>
      <c r="C400" s="97"/>
      <c r="D400" s="141"/>
      <c r="E400" s="97"/>
      <c r="F400" s="142"/>
      <c r="G400" s="97"/>
      <c r="H400" s="101"/>
      <c r="I400" s="101"/>
    </row>
    <row r="401" spans="1:9" s="100" customFormat="1">
      <c r="A401" s="97"/>
      <c r="B401" s="97"/>
      <c r="C401" s="97"/>
      <c r="D401" s="141"/>
      <c r="E401" s="97"/>
      <c r="F401" s="142"/>
      <c r="G401" s="97"/>
      <c r="H401" s="101"/>
      <c r="I401" s="101"/>
    </row>
    <row r="402" spans="1:9" s="100" customFormat="1">
      <c r="A402" s="97"/>
      <c r="B402" s="97"/>
      <c r="C402" s="97"/>
      <c r="D402" s="141"/>
      <c r="E402" s="97"/>
      <c r="F402" s="142"/>
      <c r="G402" s="97"/>
      <c r="H402" s="101"/>
      <c r="I402" s="101"/>
    </row>
    <row r="403" spans="1:9" s="100" customFormat="1">
      <c r="A403" s="97"/>
      <c r="B403" s="97"/>
      <c r="C403" s="97"/>
      <c r="D403" s="141"/>
      <c r="E403" s="97"/>
      <c r="F403" s="142"/>
      <c r="G403" s="97"/>
      <c r="H403" s="101"/>
      <c r="I403" s="101"/>
    </row>
    <row r="404" spans="1:9" s="100" customFormat="1">
      <c r="A404" s="97"/>
      <c r="B404" s="97"/>
      <c r="C404" s="97"/>
      <c r="D404" s="141"/>
      <c r="E404" s="97"/>
      <c r="F404" s="142"/>
      <c r="G404" s="97"/>
      <c r="H404" s="101"/>
      <c r="I404" s="101"/>
    </row>
    <row r="405" spans="1:9" s="100" customFormat="1">
      <c r="A405" s="97"/>
      <c r="B405" s="97"/>
      <c r="C405" s="97"/>
      <c r="D405" s="141"/>
      <c r="E405" s="97"/>
      <c r="F405" s="142"/>
      <c r="G405" s="97"/>
      <c r="H405" s="101"/>
      <c r="I405" s="101"/>
    </row>
    <row r="406" spans="1:9" s="100" customFormat="1">
      <c r="A406" s="97"/>
      <c r="B406" s="97"/>
      <c r="C406" s="97"/>
      <c r="D406" s="141"/>
      <c r="E406" s="97"/>
      <c r="F406" s="142"/>
      <c r="G406" s="97"/>
      <c r="H406" s="101"/>
      <c r="I406" s="101"/>
    </row>
    <row r="407" spans="1:9" s="100" customFormat="1">
      <c r="A407" s="97"/>
      <c r="B407" s="97"/>
      <c r="C407" s="97"/>
      <c r="D407" s="141"/>
      <c r="E407" s="97"/>
      <c r="F407" s="142"/>
      <c r="G407" s="97"/>
      <c r="H407" s="101"/>
      <c r="I407" s="101"/>
    </row>
    <row r="408" spans="1:9" s="100" customFormat="1">
      <c r="A408" s="97"/>
      <c r="B408" s="97"/>
      <c r="C408" s="97"/>
      <c r="D408" s="141"/>
      <c r="E408" s="97"/>
      <c r="F408" s="142"/>
      <c r="G408" s="97"/>
      <c r="H408" s="101"/>
      <c r="I408" s="101"/>
    </row>
    <row r="409" spans="1:9" s="100" customFormat="1">
      <c r="A409" s="97"/>
      <c r="B409" s="97"/>
      <c r="C409" s="97"/>
      <c r="D409" s="141"/>
      <c r="E409" s="97"/>
      <c r="F409" s="142"/>
      <c r="G409" s="97"/>
      <c r="H409" s="101"/>
      <c r="I409" s="101"/>
    </row>
    <row r="410" spans="1:9" s="100" customFormat="1">
      <c r="A410" s="97"/>
      <c r="B410" s="97"/>
      <c r="C410" s="97"/>
      <c r="D410" s="141"/>
      <c r="E410" s="97"/>
      <c r="F410" s="142"/>
      <c r="G410" s="97"/>
      <c r="H410" s="101"/>
      <c r="I410" s="101"/>
    </row>
    <row r="411" spans="1:9" s="100" customFormat="1">
      <c r="A411" s="97"/>
      <c r="B411" s="97"/>
      <c r="C411" s="97"/>
      <c r="D411" s="141"/>
      <c r="E411" s="97"/>
      <c r="F411" s="142"/>
      <c r="G411" s="97"/>
      <c r="H411" s="101"/>
      <c r="I411" s="101"/>
    </row>
    <row r="412" spans="1:9" s="100" customFormat="1">
      <c r="A412" s="97"/>
      <c r="B412" s="97"/>
      <c r="C412" s="97"/>
      <c r="D412" s="141"/>
      <c r="E412" s="97"/>
      <c r="F412" s="142"/>
      <c r="G412" s="97"/>
      <c r="H412" s="101"/>
      <c r="I412" s="101"/>
    </row>
    <row r="413" spans="1:9" s="100" customFormat="1">
      <c r="A413" s="97"/>
      <c r="B413" s="97"/>
      <c r="C413" s="97"/>
      <c r="D413" s="141"/>
      <c r="E413" s="97"/>
      <c r="F413" s="142"/>
      <c r="G413" s="97"/>
      <c r="H413" s="101"/>
      <c r="I413" s="101"/>
    </row>
    <row r="414" spans="1:9" s="100" customFormat="1">
      <c r="A414" s="97"/>
      <c r="B414" s="97"/>
      <c r="C414" s="97"/>
      <c r="D414" s="141"/>
      <c r="E414" s="97"/>
      <c r="F414" s="142"/>
      <c r="G414" s="97"/>
      <c r="H414" s="101"/>
      <c r="I414" s="101"/>
    </row>
    <row r="415" spans="1:9" s="100" customFormat="1">
      <c r="A415" s="97"/>
      <c r="B415" s="97"/>
      <c r="C415" s="97"/>
      <c r="D415" s="141"/>
      <c r="E415" s="97"/>
      <c r="F415" s="142"/>
      <c r="G415" s="97"/>
      <c r="H415" s="101"/>
      <c r="I415" s="101"/>
    </row>
    <row r="416" spans="1:9" s="100" customFormat="1">
      <c r="A416" s="97"/>
      <c r="B416" s="97"/>
      <c r="C416" s="97"/>
      <c r="D416" s="141"/>
      <c r="E416" s="97"/>
      <c r="F416" s="142"/>
      <c r="G416" s="97"/>
      <c r="H416" s="101"/>
      <c r="I416" s="101"/>
    </row>
    <row r="417" spans="1:9" s="100" customFormat="1">
      <c r="A417" s="97"/>
      <c r="B417" s="97"/>
      <c r="C417" s="97"/>
      <c r="D417" s="141"/>
      <c r="E417" s="97"/>
      <c r="F417" s="142"/>
      <c r="G417" s="97"/>
      <c r="H417" s="101"/>
      <c r="I417" s="101"/>
    </row>
    <row r="418" spans="1:9" s="100" customFormat="1">
      <c r="A418" s="97"/>
      <c r="B418" s="97"/>
      <c r="C418" s="97"/>
      <c r="D418" s="141"/>
      <c r="E418" s="97"/>
      <c r="F418" s="142"/>
      <c r="G418" s="97"/>
      <c r="H418" s="101"/>
      <c r="I418" s="101"/>
    </row>
    <row r="419" spans="1:9" s="100" customFormat="1">
      <c r="A419" s="97"/>
      <c r="B419" s="97"/>
      <c r="C419" s="97"/>
      <c r="D419" s="141"/>
      <c r="E419" s="97"/>
      <c r="F419" s="142"/>
      <c r="G419" s="97"/>
      <c r="H419" s="101"/>
      <c r="I419" s="101"/>
    </row>
    <row r="420" spans="1:9" s="100" customFormat="1">
      <c r="A420" s="97"/>
      <c r="B420" s="97"/>
      <c r="C420" s="97"/>
      <c r="D420" s="141"/>
      <c r="E420" s="97"/>
      <c r="F420" s="142"/>
      <c r="G420" s="97"/>
      <c r="H420" s="101"/>
      <c r="I420" s="101"/>
    </row>
    <row r="421" spans="1:9" s="100" customFormat="1">
      <c r="A421" s="97"/>
      <c r="B421" s="97"/>
      <c r="C421" s="97"/>
      <c r="D421" s="141"/>
      <c r="E421" s="97"/>
      <c r="F421" s="142"/>
      <c r="G421" s="97"/>
      <c r="H421" s="101"/>
      <c r="I421" s="101"/>
    </row>
    <row r="422" spans="1:9" s="100" customFormat="1">
      <c r="A422" s="97"/>
      <c r="B422" s="97"/>
      <c r="C422" s="97"/>
      <c r="D422" s="141"/>
      <c r="E422" s="97"/>
      <c r="F422" s="142"/>
      <c r="G422" s="97"/>
      <c r="H422" s="101"/>
      <c r="I422" s="101"/>
    </row>
    <row r="423" spans="1:9" s="100" customFormat="1">
      <c r="A423" s="97"/>
      <c r="B423" s="97"/>
      <c r="C423" s="97"/>
      <c r="D423" s="141"/>
      <c r="E423" s="97"/>
      <c r="F423" s="142"/>
      <c r="G423" s="97"/>
      <c r="H423" s="101"/>
      <c r="I423" s="101"/>
    </row>
    <row r="424" spans="1:9" s="100" customFormat="1">
      <c r="A424" s="97"/>
      <c r="B424" s="97"/>
      <c r="C424" s="97"/>
      <c r="D424" s="141"/>
      <c r="E424" s="97"/>
      <c r="F424" s="142"/>
      <c r="G424" s="97"/>
      <c r="H424" s="101"/>
      <c r="I424" s="101"/>
    </row>
    <row r="425" spans="1:9" s="100" customFormat="1">
      <c r="A425" s="97"/>
      <c r="B425" s="97"/>
      <c r="C425" s="97"/>
      <c r="D425" s="141"/>
      <c r="E425" s="97"/>
      <c r="F425" s="142"/>
      <c r="G425" s="97"/>
      <c r="H425" s="101"/>
      <c r="I425" s="101"/>
    </row>
    <row r="426" spans="1:9" s="100" customFormat="1">
      <c r="A426" s="97"/>
      <c r="B426" s="97"/>
      <c r="C426" s="97"/>
      <c r="D426" s="141"/>
      <c r="E426" s="97"/>
      <c r="F426" s="142"/>
      <c r="G426" s="97"/>
      <c r="H426" s="101"/>
      <c r="I426" s="101"/>
    </row>
    <row r="427" spans="1:9" s="100" customFormat="1">
      <c r="A427" s="97"/>
      <c r="B427" s="97"/>
      <c r="C427" s="97"/>
      <c r="D427" s="141"/>
      <c r="E427" s="97"/>
      <c r="F427" s="142"/>
      <c r="G427" s="97"/>
      <c r="H427" s="101"/>
      <c r="I427" s="101"/>
    </row>
    <row r="428" spans="1:9" s="100" customFormat="1">
      <c r="A428" s="97"/>
      <c r="B428" s="97"/>
      <c r="C428" s="97"/>
      <c r="D428" s="141"/>
      <c r="E428" s="97"/>
      <c r="F428" s="142"/>
      <c r="G428" s="97"/>
      <c r="H428" s="101"/>
      <c r="I428" s="101"/>
    </row>
    <row r="429" spans="1:9" s="100" customFormat="1">
      <c r="A429" s="97"/>
      <c r="B429" s="97"/>
      <c r="C429" s="97"/>
      <c r="D429" s="141"/>
      <c r="E429" s="97"/>
      <c r="F429" s="142"/>
      <c r="G429" s="97"/>
      <c r="H429" s="101"/>
      <c r="I429" s="101"/>
    </row>
    <row r="430" spans="1:9" s="100" customFormat="1">
      <c r="A430" s="97"/>
      <c r="B430" s="97"/>
      <c r="C430" s="97"/>
      <c r="D430" s="141"/>
      <c r="E430" s="97"/>
      <c r="F430" s="142"/>
      <c r="G430" s="97"/>
      <c r="H430" s="101"/>
      <c r="I430" s="101"/>
    </row>
    <row r="431" spans="1:9" s="100" customFormat="1">
      <c r="A431" s="97"/>
      <c r="B431" s="97"/>
      <c r="C431" s="97"/>
      <c r="D431" s="141"/>
      <c r="E431" s="97"/>
      <c r="F431" s="142"/>
      <c r="G431" s="97"/>
      <c r="H431" s="101"/>
      <c r="I431" s="101"/>
    </row>
    <row r="432" spans="1:9" s="100" customFormat="1">
      <c r="A432" s="97"/>
      <c r="B432" s="97"/>
      <c r="C432" s="97"/>
      <c r="D432" s="141"/>
      <c r="E432" s="97"/>
      <c r="F432" s="142"/>
      <c r="G432" s="97"/>
      <c r="H432" s="101"/>
      <c r="I432" s="101"/>
    </row>
    <row r="433" spans="1:9" s="100" customFormat="1">
      <c r="A433" s="97"/>
      <c r="B433" s="97"/>
      <c r="C433" s="97"/>
      <c r="D433" s="141"/>
      <c r="E433" s="97"/>
      <c r="F433" s="142"/>
      <c r="G433" s="97"/>
      <c r="H433" s="101"/>
      <c r="I433" s="101"/>
    </row>
    <row r="434" spans="1:9" s="100" customFormat="1">
      <c r="A434" s="97"/>
      <c r="B434" s="97"/>
      <c r="C434" s="97"/>
      <c r="D434" s="141"/>
      <c r="E434" s="97"/>
      <c r="F434" s="142"/>
      <c r="G434" s="97"/>
      <c r="H434" s="101"/>
      <c r="I434" s="101"/>
    </row>
    <row r="435" spans="1:9" s="100" customFormat="1">
      <c r="A435" s="97"/>
      <c r="B435" s="97"/>
      <c r="C435" s="97"/>
      <c r="D435" s="141"/>
      <c r="E435" s="97"/>
      <c r="F435" s="142"/>
      <c r="G435" s="97"/>
      <c r="H435" s="101"/>
      <c r="I435" s="101"/>
    </row>
    <row r="436" spans="1:9" s="100" customFormat="1">
      <c r="A436" s="97"/>
      <c r="B436" s="97"/>
      <c r="C436" s="97"/>
      <c r="D436" s="141"/>
      <c r="E436" s="97"/>
      <c r="F436" s="142"/>
      <c r="G436" s="97"/>
      <c r="H436" s="101"/>
      <c r="I436" s="101"/>
    </row>
    <row r="437" spans="1:9" s="100" customFormat="1">
      <c r="A437" s="97"/>
      <c r="B437" s="97"/>
      <c r="C437" s="97"/>
      <c r="D437" s="141"/>
      <c r="E437" s="97"/>
      <c r="F437" s="142"/>
      <c r="G437" s="97"/>
      <c r="H437" s="101"/>
      <c r="I437" s="101"/>
    </row>
    <row r="438" spans="1:9" s="100" customFormat="1">
      <c r="A438" s="97"/>
      <c r="B438" s="97"/>
      <c r="C438" s="97"/>
      <c r="D438" s="141"/>
      <c r="E438" s="97"/>
      <c r="F438" s="142"/>
      <c r="G438" s="97"/>
      <c r="H438" s="101"/>
      <c r="I438" s="101"/>
    </row>
    <row r="439" spans="1:9" s="100" customFormat="1">
      <c r="A439" s="97"/>
      <c r="B439" s="97"/>
      <c r="C439" s="97"/>
      <c r="D439" s="141"/>
      <c r="E439" s="97"/>
      <c r="F439" s="142"/>
      <c r="G439" s="97"/>
      <c r="H439" s="101"/>
      <c r="I439" s="101"/>
    </row>
    <row r="440" spans="1:9" s="100" customFormat="1">
      <c r="A440" s="97"/>
      <c r="B440" s="97"/>
      <c r="C440" s="97"/>
      <c r="D440" s="141"/>
      <c r="E440" s="97"/>
      <c r="F440" s="142"/>
      <c r="G440" s="97"/>
      <c r="H440" s="101"/>
      <c r="I440" s="101"/>
    </row>
    <row r="441" spans="1:9" s="100" customFormat="1">
      <c r="A441" s="97"/>
      <c r="B441" s="97"/>
      <c r="C441" s="97"/>
      <c r="D441" s="141"/>
      <c r="E441" s="97"/>
      <c r="F441" s="142"/>
      <c r="G441" s="97"/>
      <c r="H441" s="101"/>
      <c r="I441" s="101"/>
    </row>
    <row r="442" spans="1:9" s="100" customFormat="1">
      <c r="A442" s="97"/>
      <c r="B442" s="97"/>
      <c r="C442" s="97"/>
      <c r="D442" s="141"/>
      <c r="E442" s="97"/>
      <c r="F442" s="142"/>
      <c r="G442" s="97"/>
      <c r="H442" s="101"/>
      <c r="I442" s="101"/>
    </row>
    <row r="443" spans="1:9" s="100" customFormat="1">
      <c r="A443" s="97"/>
      <c r="B443" s="97"/>
      <c r="C443" s="97"/>
      <c r="D443" s="141"/>
      <c r="E443" s="97"/>
      <c r="F443" s="142"/>
      <c r="G443" s="97"/>
      <c r="H443" s="101"/>
      <c r="I443" s="101"/>
    </row>
    <row r="444" spans="1:9" s="100" customFormat="1">
      <c r="A444" s="97"/>
      <c r="B444" s="97"/>
      <c r="C444" s="97"/>
      <c r="D444" s="141"/>
      <c r="E444" s="97"/>
      <c r="F444" s="142"/>
      <c r="G444" s="97"/>
      <c r="H444" s="101"/>
      <c r="I444" s="101"/>
    </row>
    <row r="445" spans="1:9" s="100" customFormat="1">
      <c r="A445" s="97"/>
      <c r="B445" s="97"/>
      <c r="C445" s="97"/>
      <c r="D445" s="141"/>
      <c r="E445" s="97"/>
      <c r="F445" s="142"/>
      <c r="G445" s="97"/>
      <c r="H445" s="101"/>
      <c r="I445" s="101"/>
    </row>
    <row r="446" spans="1:9" s="100" customFormat="1">
      <c r="A446" s="97"/>
      <c r="B446" s="97"/>
      <c r="C446" s="97"/>
      <c r="D446" s="141"/>
      <c r="E446" s="97"/>
      <c r="F446" s="142"/>
      <c r="G446" s="97"/>
      <c r="H446" s="101"/>
      <c r="I446" s="101"/>
    </row>
    <row r="447" spans="1:9" s="100" customFormat="1">
      <c r="A447" s="97"/>
      <c r="B447" s="97"/>
      <c r="C447" s="97"/>
      <c r="D447" s="141"/>
      <c r="E447" s="97"/>
      <c r="F447" s="142"/>
      <c r="G447" s="97"/>
      <c r="H447" s="101"/>
      <c r="I447" s="101"/>
    </row>
    <row r="448" spans="1:9" s="100" customFormat="1">
      <c r="A448" s="97"/>
      <c r="B448" s="97"/>
      <c r="C448" s="97"/>
      <c r="D448" s="141"/>
      <c r="E448" s="97"/>
      <c r="F448" s="142"/>
      <c r="G448" s="97"/>
      <c r="H448" s="101"/>
      <c r="I448" s="101"/>
    </row>
    <row r="449" spans="1:9" s="100" customFormat="1">
      <c r="A449" s="97"/>
      <c r="B449" s="97"/>
      <c r="C449" s="97"/>
      <c r="D449" s="141"/>
      <c r="E449" s="97"/>
      <c r="F449" s="142"/>
      <c r="G449" s="97"/>
      <c r="H449" s="101"/>
      <c r="I449" s="101"/>
    </row>
    <row r="450" spans="1:9" s="100" customFormat="1">
      <c r="A450" s="97"/>
      <c r="B450" s="97"/>
      <c r="C450" s="97"/>
      <c r="D450" s="141"/>
      <c r="E450" s="97"/>
      <c r="F450" s="142"/>
      <c r="G450" s="97"/>
      <c r="H450" s="101"/>
      <c r="I450" s="101"/>
    </row>
    <row r="451" spans="1:9" s="100" customFormat="1">
      <c r="A451" s="97"/>
      <c r="B451" s="97"/>
      <c r="C451" s="97"/>
      <c r="D451" s="141"/>
      <c r="E451" s="97"/>
      <c r="F451" s="142"/>
      <c r="G451" s="97"/>
      <c r="H451" s="101"/>
      <c r="I451" s="101"/>
    </row>
    <row r="452" spans="1:9" s="100" customFormat="1">
      <c r="A452" s="97"/>
      <c r="B452" s="97"/>
      <c r="C452" s="97"/>
      <c r="D452" s="141"/>
      <c r="E452" s="97"/>
      <c r="F452" s="142"/>
      <c r="G452" s="97"/>
      <c r="H452" s="101"/>
      <c r="I452" s="101"/>
    </row>
    <row r="453" spans="1:9" s="100" customFormat="1">
      <c r="A453" s="97"/>
      <c r="B453" s="97"/>
      <c r="C453" s="97"/>
      <c r="D453" s="141"/>
      <c r="E453" s="97"/>
      <c r="F453" s="142"/>
      <c r="G453" s="97"/>
      <c r="H453" s="101"/>
      <c r="I453" s="101"/>
    </row>
    <row r="454" spans="1:9" s="100" customFormat="1">
      <c r="A454" s="97"/>
      <c r="B454" s="97"/>
      <c r="C454" s="97"/>
      <c r="D454" s="141"/>
      <c r="E454" s="97"/>
      <c r="F454" s="142"/>
      <c r="G454" s="97"/>
      <c r="H454" s="101"/>
      <c r="I454" s="101"/>
    </row>
    <row r="455" spans="1:9" s="100" customFormat="1">
      <c r="A455" s="97"/>
      <c r="B455" s="97"/>
      <c r="C455" s="97"/>
      <c r="D455" s="141"/>
      <c r="E455" s="97"/>
      <c r="F455" s="142"/>
      <c r="G455" s="97"/>
      <c r="H455" s="101"/>
      <c r="I455" s="101"/>
    </row>
    <row r="456" spans="1:9" s="100" customFormat="1">
      <c r="A456" s="97"/>
      <c r="B456" s="97"/>
      <c r="C456" s="97"/>
      <c r="D456" s="141"/>
      <c r="E456" s="97"/>
      <c r="F456" s="142"/>
      <c r="G456" s="97"/>
      <c r="H456" s="101"/>
      <c r="I456" s="101"/>
    </row>
    <row r="457" spans="1:9" s="100" customFormat="1">
      <c r="A457" s="97"/>
      <c r="B457" s="97"/>
      <c r="C457" s="97"/>
      <c r="D457" s="141"/>
      <c r="E457" s="97"/>
      <c r="F457" s="142"/>
      <c r="G457" s="97"/>
      <c r="H457" s="101"/>
      <c r="I457" s="101"/>
    </row>
    <row r="458" spans="1:9" s="100" customFormat="1">
      <c r="A458" s="97"/>
      <c r="B458" s="97"/>
      <c r="C458" s="97"/>
      <c r="D458" s="141"/>
      <c r="E458" s="97"/>
      <c r="F458" s="142"/>
      <c r="G458" s="97"/>
      <c r="H458" s="101"/>
      <c r="I458" s="101"/>
    </row>
    <row r="459" spans="1:9" s="100" customFormat="1">
      <c r="A459" s="97"/>
      <c r="B459" s="97"/>
      <c r="C459" s="97"/>
      <c r="D459" s="141"/>
      <c r="E459" s="97"/>
      <c r="F459" s="142"/>
      <c r="G459" s="97"/>
      <c r="H459" s="101"/>
      <c r="I459" s="101"/>
    </row>
    <row r="460" spans="1:9" s="100" customFormat="1">
      <c r="A460" s="97"/>
      <c r="B460" s="97"/>
      <c r="C460" s="97"/>
      <c r="D460" s="141"/>
      <c r="E460" s="97"/>
      <c r="F460" s="142"/>
      <c r="G460" s="97"/>
      <c r="H460" s="101"/>
      <c r="I460" s="101"/>
    </row>
    <row r="461" spans="1:9" s="100" customFormat="1">
      <c r="A461" s="97"/>
      <c r="B461" s="97"/>
      <c r="C461" s="97"/>
      <c r="D461" s="141"/>
      <c r="E461" s="97"/>
      <c r="F461" s="142"/>
      <c r="G461" s="97"/>
      <c r="H461" s="101"/>
      <c r="I461" s="101"/>
    </row>
    <row r="462" spans="1:9" s="100" customFormat="1">
      <c r="A462" s="97"/>
      <c r="B462" s="97"/>
      <c r="C462" s="97"/>
      <c r="D462" s="141"/>
      <c r="E462" s="97"/>
      <c r="F462" s="142"/>
      <c r="G462" s="97"/>
      <c r="H462" s="101"/>
      <c r="I462" s="101"/>
    </row>
    <row r="463" spans="1:9" s="100" customFormat="1">
      <c r="A463" s="97"/>
      <c r="B463" s="97"/>
      <c r="C463" s="97"/>
      <c r="D463" s="141"/>
      <c r="E463" s="97"/>
      <c r="F463" s="142"/>
      <c r="G463" s="97"/>
      <c r="H463" s="101"/>
      <c r="I463" s="101"/>
    </row>
    <row r="464" spans="1:9" s="100" customFormat="1">
      <c r="A464" s="97"/>
      <c r="B464" s="97"/>
      <c r="C464" s="97"/>
      <c r="D464" s="141"/>
      <c r="E464" s="97"/>
      <c r="F464" s="142"/>
      <c r="G464" s="97"/>
      <c r="H464" s="101"/>
      <c r="I464" s="101"/>
    </row>
    <row r="465" spans="1:9" s="100" customFormat="1">
      <c r="A465" s="97"/>
      <c r="B465" s="97"/>
      <c r="C465" s="97"/>
      <c r="D465" s="141"/>
      <c r="E465" s="97"/>
      <c r="F465" s="142"/>
      <c r="G465" s="97"/>
      <c r="H465" s="101"/>
      <c r="I465" s="101"/>
    </row>
    <row r="466" spans="1:9" s="100" customFormat="1">
      <c r="A466" s="97"/>
      <c r="B466" s="97"/>
      <c r="C466" s="97"/>
      <c r="D466" s="141"/>
      <c r="E466" s="97"/>
      <c r="F466" s="142"/>
      <c r="G466" s="97"/>
      <c r="H466" s="101"/>
      <c r="I466" s="101"/>
    </row>
    <row r="467" spans="1:9" s="100" customFormat="1">
      <c r="A467" s="97"/>
      <c r="B467" s="97"/>
      <c r="C467" s="97"/>
      <c r="D467" s="141"/>
      <c r="E467" s="97"/>
      <c r="F467" s="142"/>
      <c r="G467" s="97"/>
      <c r="H467" s="101"/>
      <c r="I467" s="101"/>
    </row>
    <row r="468" spans="1:9" s="100" customFormat="1">
      <c r="A468" s="97"/>
      <c r="B468" s="97"/>
      <c r="C468" s="97"/>
      <c r="D468" s="141"/>
      <c r="E468" s="97"/>
      <c r="F468" s="142"/>
      <c r="G468" s="97"/>
      <c r="H468" s="101"/>
      <c r="I468" s="101"/>
    </row>
    <row r="469" spans="1:9" s="100" customFormat="1">
      <c r="A469" s="97"/>
      <c r="B469" s="97"/>
      <c r="C469" s="97"/>
      <c r="D469" s="141"/>
      <c r="E469" s="97"/>
      <c r="F469" s="142"/>
      <c r="G469" s="97"/>
      <c r="H469" s="101"/>
      <c r="I469" s="101"/>
    </row>
    <row r="470" spans="1:9" s="100" customFormat="1">
      <c r="A470" s="97"/>
      <c r="B470" s="97"/>
      <c r="C470" s="97"/>
      <c r="D470" s="141"/>
      <c r="E470" s="97"/>
      <c r="F470" s="142"/>
      <c r="G470" s="97"/>
      <c r="H470" s="101"/>
      <c r="I470" s="101"/>
    </row>
    <row r="471" spans="1:9" s="100" customFormat="1">
      <c r="A471" s="97"/>
      <c r="B471" s="97"/>
      <c r="C471" s="97"/>
      <c r="D471" s="141"/>
      <c r="E471" s="97"/>
      <c r="F471" s="142"/>
      <c r="G471" s="97"/>
      <c r="H471" s="101"/>
      <c r="I471" s="101"/>
    </row>
    <row r="472" spans="1:9" s="100" customFormat="1">
      <c r="A472" s="97"/>
      <c r="B472" s="97"/>
      <c r="C472" s="97"/>
      <c r="D472" s="141"/>
      <c r="E472" s="97"/>
      <c r="F472" s="142"/>
      <c r="G472" s="97"/>
      <c r="H472" s="101"/>
      <c r="I472" s="101"/>
    </row>
    <row r="473" spans="1:9" s="100" customFormat="1">
      <c r="A473" s="97"/>
      <c r="B473" s="97"/>
      <c r="C473" s="97"/>
      <c r="D473" s="141"/>
      <c r="E473" s="97"/>
      <c r="F473" s="142"/>
      <c r="G473" s="97"/>
      <c r="H473" s="101"/>
      <c r="I473" s="101"/>
    </row>
    <row r="474" spans="1:9" s="100" customFormat="1">
      <c r="A474" s="97"/>
      <c r="B474" s="97"/>
      <c r="C474" s="97"/>
      <c r="D474" s="141"/>
      <c r="E474" s="97"/>
      <c r="F474" s="142"/>
      <c r="G474" s="97"/>
      <c r="H474" s="101"/>
      <c r="I474" s="101"/>
    </row>
    <row r="475" spans="1:9" s="100" customFormat="1">
      <c r="A475" s="97"/>
      <c r="B475" s="97"/>
      <c r="C475" s="97"/>
      <c r="D475" s="141"/>
      <c r="E475" s="97"/>
      <c r="F475" s="142"/>
      <c r="G475" s="97"/>
      <c r="H475" s="101"/>
      <c r="I475" s="101"/>
    </row>
    <row r="476" spans="1:9" s="100" customFormat="1">
      <c r="A476" s="97"/>
      <c r="B476" s="97"/>
      <c r="C476" s="97"/>
      <c r="D476" s="141"/>
      <c r="E476" s="97"/>
      <c r="F476" s="142"/>
      <c r="G476" s="97"/>
      <c r="H476" s="101"/>
      <c r="I476" s="101"/>
    </row>
    <row r="477" spans="1:9" s="100" customFormat="1">
      <c r="A477" s="97"/>
      <c r="B477" s="97"/>
      <c r="C477" s="97"/>
      <c r="D477" s="141"/>
      <c r="E477" s="97"/>
      <c r="F477" s="142"/>
      <c r="G477" s="97"/>
      <c r="H477" s="101"/>
      <c r="I477" s="101"/>
    </row>
    <row r="478" spans="1:9" s="100" customFormat="1">
      <c r="A478" s="97"/>
      <c r="B478" s="97"/>
      <c r="C478" s="97"/>
      <c r="D478" s="141"/>
      <c r="E478" s="97"/>
      <c r="F478" s="142"/>
      <c r="G478" s="97"/>
      <c r="H478" s="101"/>
      <c r="I478" s="101"/>
    </row>
    <row r="479" spans="1:9" s="100" customFormat="1">
      <c r="A479" s="97"/>
      <c r="B479" s="97"/>
      <c r="C479" s="97"/>
      <c r="D479" s="141"/>
      <c r="E479" s="97"/>
      <c r="F479" s="142"/>
      <c r="G479" s="97"/>
      <c r="H479" s="101"/>
      <c r="I479" s="101"/>
    </row>
    <row r="480" spans="1:9" s="100" customFormat="1">
      <c r="A480" s="97"/>
      <c r="B480" s="97"/>
      <c r="C480" s="97"/>
      <c r="D480" s="141"/>
      <c r="E480" s="97"/>
      <c r="F480" s="142"/>
      <c r="G480" s="97"/>
      <c r="H480" s="101"/>
      <c r="I480" s="101"/>
    </row>
    <row r="481" spans="1:9" s="100" customFormat="1">
      <c r="A481" s="97"/>
      <c r="B481" s="97"/>
      <c r="C481" s="97"/>
      <c r="D481" s="141"/>
      <c r="E481" s="97"/>
      <c r="F481" s="142"/>
      <c r="G481" s="97"/>
      <c r="H481" s="101"/>
      <c r="I481" s="101"/>
    </row>
    <row r="482" spans="1:9" s="100" customFormat="1">
      <c r="A482" s="97"/>
      <c r="B482" s="97"/>
      <c r="C482" s="97"/>
      <c r="D482" s="141"/>
      <c r="E482" s="97"/>
      <c r="F482" s="142"/>
      <c r="G482" s="97"/>
      <c r="H482" s="101"/>
      <c r="I482" s="101"/>
    </row>
    <row r="483" spans="1:9" s="100" customFormat="1">
      <c r="A483" s="97"/>
      <c r="B483" s="97"/>
      <c r="C483" s="97"/>
      <c r="D483" s="141"/>
      <c r="E483" s="97"/>
      <c r="F483" s="142"/>
      <c r="G483" s="97"/>
      <c r="H483" s="101"/>
      <c r="I483" s="101"/>
    </row>
    <row r="484" spans="1:9" s="100" customFormat="1">
      <c r="A484" s="97"/>
      <c r="B484" s="97"/>
      <c r="C484" s="97"/>
      <c r="D484" s="141"/>
      <c r="E484" s="97"/>
      <c r="F484" s="142"/>
      <c r="G484" s="97"/>
      <c r="H484" s="101"/>
      <c r="I484" s="101"/>
    </row>
    <row r="485" spans="1:9" s="100" customFormat="1">
      <c r="A485" s="97"/>
      <c r="B485" s="97"/>
      <c r="C485" s="97"/>
      <c r="D485" s="141"/>
      <c r="E485" s="97"/>
      <c r="F485" s="142"/>
      <c r="G485" s="97"/>
      <c r="H485" s="101"/>
      <c r="I485" s="101"/>
    </row>
    <row r="486" spans="1:9" s="100" customFormat="1">
      <c r="A486" s="97"/>
      <c r="B486" s="97"/>
      <c r="C486" s="97"/>
      <c r="D486" s="141"/>
      <c r="E486" s="97"/>
      <c r="F486" s="142"/>
      <c r="G486" s="97"/>
      <c r="H486" s="101"/>
      <c r="I486" s="101"/>
    </row>
    <row r="487" spans="1:9" s="100" customFormat="1">
      <c r="A487" s="97"/>
      <c r="B487" s="97"/>
      <c r="C487" s="97"/>
      <c r="D487" s="141"/>
      <c r="E487" s="97"/>
      <c r="F487" s="142"/>
      <c r="G487" s="97"/>
      <c r="H487" s="101"/>
      <c r="I487" s="101"/>
    </row>
    <row r="488" spans="1:9" s="100" customFormat="1">
      <c r="A488" s="97"/>
      <c r="B488" s="97"/>
      <c r="C488" s="97"/>
      <c r="D488" s="141"/>
      <c r="E488" s="97"/>
      <c r="F488" s="142"/>
      <c r="G488" s="97"/>
      <c r="H488" s="101"/>
      <c r="I488" s="101"/>
    </row>
    <row r="489" spans="1:9" s="100" customFormat="1">
      <c r="A489" s="97"/>
      <c r="B489" s="97"/>
      <c r="C489" s="97"/>
      <c r="D489" s="141"/>
      <c r="E489" s="97"/>
      <c r="F489" s="142"/>
      <c r="G489" s="97"/>
      <c r="H489" s="101"/>
      <c r="I489" s="101"/>
    </row>
    <row r="490" spans="1:9" s="100" customFormat="1">
      <c r="A490" s="97"/>
      <c r="B490" s="97"/>
      <c r="C490" s="97"/>
      <c r="D490" s="141"/>
      <c r="E490" s="97"/>
      <c r="F490" s="142"/>
      <c r="G490" s="97"/>
      <c r="H490" s="101"/>
      <c r="I490" s="101"/>
    </row>
    <row r="491" spans="1:9" s="100" customFormat="1">
      <c r="A491" s="97"/>
      <c r="B491" s="97"/>
      <c r="C491" s="97"/>
      <c r="D491" s="141"/>
      <c r="E491" s="97"/>
      <c r="F491" s="142"/>
      <c r="G491" s="97"/>
      <c r="H491" s="101"/>
      <c r="I491" s="101"/>
    </row>
    <row r="492" spans="1:9" s="100" customFormat="1">
      <c r="A492" s="97"/>
      <c r="B492" s="97"/>
      <c r="C492" s="97"/>
      <c r="D492" s="141"/>
      <c r="E492" s="97"/>
      <c r="F492" s="142"/>
      <c r="G492" s="97"/>
      <c r="H492" s="101"/>
      <c r="I492" s="101"/>
    </row>
    <row r="493" spans="1:9" s="100" customFormat="1">
      <c r="A493" s="97"/>
      <c r="B493" s="97"/>
      <c r="C493" s="97"/>
      <c r="D493" s="141"/>
      <c r="E493" s="97"/>
      <c r="F493" s="142"/>
      <c r="G493" s="97"/>
      <c r="H493" s="101"/>
      <c r="I493" s="101"/>
    </row>
    <row r="494" spans="1:9" s="100" customFormat="1">
      <c r="A494" s="97"/>
      <c r="B494" s="97"/>
      <c r="C494" s="97"/>
      <c r="D494" s="141"/>
      <c r="E494" s="97"/>
      <c r="F494" s="142"/>
      <c r="G494" s="97"/>
      <c r="H494" s="101"/>
      <c r="I494" s="101"/>
    </row>
    <row r="495" spans="1:9" s="100" customFormat="1">
      <c r="A495" s="97"/>
      <c r="B495" s="97"/>
      <c r="C495" s="97"/>
      <c r="D495" s="141"/>
      <c r="E495" s="97"/>
      <c r="F495" s="142"/>
      <c r="G495" s="97"/>
      <c r="H495" s="101"/>
      <c r="I495" s="101"/>
    </row>
    <row r="496" spans="1:9" s="100" customFormat="1">
      <c r="A496" s="97"/>
      <c r="B496" s="97"/>
      <c r="C496" s="97"/>
      <c r="D496" s="141"/>
      <c r="E496" s="97"/>
      <c r="F496" s="142"/>
      <c r="G496" s="97"/>
      <c r="H496" s="101"/>
      <c r="I496" s="101"/>
    </row>
    <row r="497" spans="1:9" s="100" customFormat="1">
      <c r="A497" s="97"/>
      <c r="B497" s="97"/>
      <c r="C497" s="97"/>
      <c r="D497" s="141"/>
      <c r="E497" s="97"/>
      <c r="F497" s="142"/>
      <c r="G497" s="97"/>
      <c r="H497" s="101"/>
      <c r="I497" s="101"/>
    </row>
    <row r="498" spans="1:9" s="100" customFormat="1">
      <c r="A498" s="97"/>
      <c r="B498" s="97"/>
      <c r="C498" s="97"/>
      <c r="D498" s="141"/>
      <c r="E498" s="97"/>
      <c r="F498" s="142"/>
      <c r="G498" s="97"/>
      <c r="H498" s="101"/>
      <c r="I498" s="101"/>
    </row>
    <row r="499" spans="1:9" s="100" customFormat="1">
      <c r="A499" s="97"/>
      <c r="B499" s="97"/>
      <c r="C499" s="97"/>
      <c r="D499" s="141"/>
      <c r="E499" s="97"/>
      <c r="F499" s="142"/>
      <c r="G499" s="97"/>
      <c r="H499" s="101"/>
      <c r="I499" s="101"/>
    </row>
    <row r="500" spans="1:9" s="100" customFormat="1">
      <c r="A500" s="97"/>
      <c r="B500" s="97"/>
      <c r="C500" s="97"/>
      <c r="D500" s="141"/>
      <c r="E500" s="97"/>
      <c r="F500" s="142"/>
      <c r="G500" s="97"/>
      <c r="H500" s="101"/>
      <c r="I500" s="101"/>
    </row>
    <row r="501" spans="1:9" s="100" customFormat="1">
      <c r="A501" s="97"/>
      <c r="B501" s="97"/>
      <c r="C501" s="97"/>
      <c r="D501" s="141"/>
      <c r="E501" s="97"/>
      <c r="F501" s="142"/>
      <c r="G501" s="97"/>
      <c r="H501" s="101"/>
      <c r="I501" s="101"/>
    </row>
    <row r="502" spans="1:9" s="100" customFormat="1">
      <c r="A502" s="97"/>
      <c r="B502" s="97"/>
      <c r="C502" s="97"/>
      <c r="D502" s="141"/>
      <c r="E502" s="97"/>
      <c r="F502" s="142"/>
      <c r="G502" s="97"/>
      <c r="H502" s="101"/>
      <c r="I502" s="101"/>
    </row>
    <row r="503" spans="1:9" s="100" customFormat="1">
      <c r="A503" s="97"/>
      <c r="B503" s="97"/>
      <c r="C503" s="97"/>
      <c r="D503" s="141"/>
      <c r="E503" s="97"/>
      <c r="F503" s="142"/>
      <c r="G503" s="97"/>
      <c r="H503" s="101"/>
      <c r="I503" s="101"/>
    </row>
    <row r="504" spans="1:9" s="100" customFormat="1">
      <c r="A504" s="97"/>
      <c r="B504" s="97"/>
      <c r="C504" s="97"/>
      <c r="D504" s="141"/>
      <c r="E504" s="97"/>
      <c r="F504" s="142"/>
      <c r="G504" s="97"/>
      <c r="H504" s="101"/>
      <c r="I504" s="101"/>
    </row>
    <row r="505" spans="1:9" s="100" customFormat="1">
      <c r="A505" s="97"/>
      <c r="B505" s="97"/>
      <c r="C505" s="97"/>
      <c r="D505" s="141"/>
      <c r="E505" s="97"/>
      <c r="F505" s="142"/>
      <c r="G505" s="97"/>
      <c r="H505" s="101"/>
      <c r="I505" s="101"/>
    </row>
    <row r="506" spans="1:9" s="100" customFormat="1">
      <c r="A506" s="97"/>
      <c r="B506" s="97"/>
      <c r="C506" s="97"/>
      <c r="D506" s="141"/>
      <c r="E506" s="97"/>
      <c r="F506" s="142"/>
      <c r="G506" s="97"/>
      <c r="H506" s="101"/>
      <c r="I506" s="101"/>
    </row>
    <row r="507" spans="1:9" s="100" customFormat="1">
      <c r="A507" s="97"/>
      <c r="B507" s="97"/>
      <c r="C507" s="97"/>
      <c r="D507" s="141"/>
      <c r="E507" s="97"/>
      <c r="F507" s="142"/>
      <c r="G507" s="97"/>
      <c r="H507" s="101"/>
      <c r="I507" s="101"/>
    </row>
    <row r="508" spans="1:9" s="100" customFormat="1">
      <c r="A508" s="97"/>
      <c r="B508" s="97"/>
      <c r="C508" s="97"/>
      <c r="D508" s="141"/>
      <c r="E508" s="97"/>
      <c r="F508" s="142"/>
      <c r="G508" s="97"/>
      <c r="H508" s="101"/>
      <c r="I508" s="101"/>
    </row>
    <row r="509" spans="1:9" s="100" customFormat="1">
      <c r="A509" s="97"/>
      <c r="B509" s="97"/>
      <c r="C509" s="97"/>
      <c r="D509" s="141"/>
      <c r="E509" s="97"/>
      <c r="F509" s="142"/>
      <c r="G509" s="97"/>
      <c r="H509" s="101"/>
      <c r="I509" s="101"/>
    </row>
    <row r="510" spans="1:9" s="100" customFormat="1">
      <c r="A510" s="97"/>
      <c r="B510" s="97"/>
      <c r="C510" s="97"/>
      <c r="D510" s="141"/>
      <c r="E510" s="97"/>
      <c r="F510" s="142"/>
      <c r="G510" s="97"/>
      <c r="H510" s="101"/>
      <c r="I510" s="101"/>
    </row>
    <row r="511" spans="1:9" s="100" customFormat="1">
      <c r="A511" s="97"/>
      <c r="B511" s="97"/>
      <c r="C511" s="97"/>
      <c r="D511" s="141"/>
      <c r="E511" s="97"/>
      <c r="F511" s="142"/>
      <c r="G511" s="97"/>
      <c r="H511" s="101"/>
      <c r="I511" s="101"/>
    </row>
    <row r="512" spans="1:9" s="100" customFormat="1">
      <c r="A512" s="97"/>
      <c r="B512" s="97"/>
      <c r="C512" s="97"/>
      <c r="D512" s="141"/>
      <c r="E512" s="97"/>
      <c r="F512" s="142"/>
      <c r="G512" s="97"/>
      <c r="H512" s="101"/>
      <c r="I512" s="101"/>
    </row>
    <row r="513" spans="1:9" s="100" customFormat="1">
      <c r="A513" s="97"/>
      <c r="B513" s="97"/>
      <c r="C513" s="97"/>
      <c r="D513" s="141"/>
      <c r="E513" s="97"/>
      <c r="F513" s="142"/>
      <c r="G513" s="97"/>
      <c r="H513" s="101"/>
      <c r="I513" s="101"/>
    </row>
    <row r="514" spans="1:9" s="100" customFormat="1">
      <c r="A514" s="97"/>
      <c r="B514" s="97"/>
      <c r="C514" s="97"/>
      <c r="D514" s="141"/>
      <c r="E514" s="97"/>
      <c r="F514" s="142"/>
      <c r="G514" s="97"/>
      <c r="H514" s="101"/>
      <c r="I514" s="101"/>
    </row>
    <row r="515" spans="1:9" s="100" customFormat="1">
      <c r="A515" s="97"/>
      <c r="B515" s="97"/>
      <c r="C515" s="97"/>
      <c r="D515" s="141"/>
      <c r="E515" s="97"/>
      <c r="F515" s="142"/>
      <c r="G515" s="97"/>
      <c r="H515" s="101"/>
      <c r="I515" s="101"/>
    </row>
    <row r="516" spans="1:9" s="100" customFormat="1">
      <c r="A516" s="97"/>
      <c r="B516" s="97"/>
      <c r="C516" s="97"/>
      <c r="D516" s="141"/>
      <c r="E516" s="97"/>
      <c r="F516" s="142"/>
      <c r="G516" s="97"/>
      <c r="H516" s="101"/>
      <c r="I516" s="101"/>
    </row>
    <row r="517" spans="1:9" s="100" customFormat="1">
      <c r="A517" s="97"/>
      <c r="B517" s="97"/>
      <c r="C517" s="97"/>
      <c r="D517" s="141"/>
      <c r="E517" s="97"/>
      <c r="F517" s="142"/>
      <c r="G517" s="97"/>
      <c r="H517" s="101"/>
      <c r="I517" s="101"/>
    </row>
    <row r="518" spans="1:9" s="100" customFormat="1">
      <c r="A518" s="97"/>
      <c r="B518" s="97"/>
      <c r="C518" s="97"/>
      <c r="D518" s="141"/>
      <c r="E518" s="97"/>
      <c r="F518" s="142"/>
      <c r="G518" s="97"/>
      <c r="H518" s="101"/>
      <c r="I518" s="101"/>
    </row>
    <row r="519" spans="1:9" s="100" customFormat="1">
      <c r="A519" s="97"/>
      <c r="B519" s="97"/>
      <c r="C519" s="97"/>
      <c r="D519" s="141"/>
      <c r="E519" s="97"/>
      <c r="F519" s="142"/>
      <c r="G519" s="97"/>
      <c r="H519" s="101"/>
      <c r="I519" s="101"/>
    </row>
    <row r="520" spans="1:9" s="100" customFormat="1">
      <c r="A520" s="97"/>
      <c r="B520" s="97"/>
      <c r="C520" s="97"/>
      <c r="D520" s="141"/>
      <c r="E520" s="97"/>
      <c r="F520" s="142"/>
      <c r="G520" s="97"/>
      <c r="H520" s="101"/>
      <c r="I520" s="101"/>
    </row>
    <row r="521" spans="1:9" s="100" customFormat="1">
      <c r="A521" s="97"/>
      <c r="B521" s="97"/>
      <c r="C521" s="97"/>
      <c r="D521" s="141"/>
      <c r="E521" s="97"/>
      <c r="F521" s="142"/>
      <c r="G521" s="97"/>
      <c r="H521" s="101"/>
      <c r="I521" s="101"/>
    </row>
    <row r="522" spans="1:9" s="100" customFormat="1">
      <c r="A522" s="97"/>
      <c r="B522" s="97"/>
      <c r="C522" s="97"/>
      <c r="D522" s="141"/>
      <c r="E522" s="97"/>
      <c r="F522" s="142"/>
      <c r="G522" s="97"/>
      <c r="H522" s="101"/>
      <c r="I522" s="101"/>
    </row>
    <row r="523" spans="1:9" s="100" customFormat="1">
      <c r="A523" s="97"/>
      <c r="B523" s="97"/>
      <c r="C523" s="97"/>
      <c r="D523" s="141"/>
      <c r="E523" s="97"/>
      <c r="F523" s="142"/>
      <c r="G523" s="97"/>
      <c r="H523" s="101"/>
      <c r="I523" s="101"/>
    </row>
    <row r="524" spans="1:9" s="100" customFormat="1">
      <c r="A524" s="97"/>
      <c r="B524" s="97"/>
      <c r="C524" s="97"/>
      <c r="D524" s="141"/>
      <c r="E524" s="97"/>
      <c r="F524" s="142"/>
      <c r="G524" s="97"/>
      <c r="H524" s="101"/>
      <c r="I524" s="101"/>
    </row>
    <row r="525" spans="1:9" s="100" customFormat="1">
      <c r="A525" s="97"/>
      <c r="B525" s="97"/>
      <c r="C525" s="97"/>
      <c r="D525" s="141"/>
      <c r="E525" s="97"/>
      <c r="F525" s="142"/>
      <c r="G525" s="97"/>
      <c r="H525" s="101"/>
      <c r="I525" s="101"/>
    </row>
    <row r="526" spans="1:9" s="100" customFormat="1">
      <c r="A526" s="97"/>
      <c r="B526" s="97"/>
      <c r="C526" s="97"/>
      <c r="D526" s="141"/>
      <c r="E526" s="97"/>
      <c r="F526" s="142"/>
      <c r="G526" s="97"/>
      <c r="H526" s="101"/>
      <c r="I526" s="101"/>
    </row>
    <row r="527" spans="1:9" s="100" customFormat="1">
      <c r="A527" s="97"/>
      <c r="B527" s="97"/>
      <c r="C527" s="97"/>
      <c r="D527" s="141"/>
      <c r="E527" s="97"/>
      <c r="F527" s="142"/>
      <c r="G527" s="97"/>
      <c r="H527" s="101"/>
      <c r="I527" s="101"/>
    </row>
    <row r="528" spans="1:9" s="100" customFormat="1">
      <c r="A528" s="97"/>
      <c r="B528" s="97"/>
      <c r="C528" s="97"/>
      <c r="D528" s="141"/>
      <c r="E528" s="97"/>
      <c r="F528" s="142"/>
      <c r="G528" s="97"/>
      <c r="H528" s="101"/>
      <c r="I528" s="101"/>
    </row>
    <row r="529" spans="1:9" s="100" customFormat="1">
      <c r="A529" s="97"/>
      <c r="B529" s="97"/>
      <c r="C529" s="97"/>
      <c r="D529" s="141"/>
      <c r="E529" s="97"/>
      <c r="F529" s="142"/>
      <c r="G529" s="97"/>
      <c r="H529" s="101"/>
      <c r="I529" s="101"/>
    </row>
    <row r="530" spans="1:9" s="100" customFormat="1">
      <c r="A530" s="97"/>
      <c r="B530" s="97"/>
      <c r="C530" s="97"/>
      <c r="D530" s="141"/>
      <c r="E530" s="97"/>
      <c r="F530" s="142"/>
      <c r="G530" s="97"/>
      <c r="H530" s="101"/>
      <c r="I530" s="101"/>
    </row>
    <row r="531" spans="1:9" s="100" customFormat="1">
      <c r="A531" s="97"/>
      <c r="B531" s="97"/>
      <c r="C531" s="97"/>
      <c r="D531" s="141"/>
      <c r="E531" s="97"/>
      <c r="F531" s="142"/>
      <c r="G531" s="97"/>
      <c r="H531" s="101"/>
      <c r="I531" s="101"/>
    </row>
    <row r="532" spans="1:9" s="100" customFormat="1">
      <c r="A532" s="97"/>
      <c r="B532" s="97"/>
      <c r="C532" s="97"/>
      <c r="D532" s="141"/>
      <c r="E532" s="97"/>
      <c r="F532" s="142"/>
      <c r="G532" s="97"/>
      <c r="H532" s="101"/>
      <c r="I532" s="101"/>
    </row>
    <row r="533" spans="1:9" s="100" customFormat="1">
      <c r="A533" s="97"/>
      <c r="B533" s="97"/>
      <c r="C533" s="97"/>
      <c r="D533" s="141"/>
      <c r="E533" s="97"/>
      <c r="F533" s="142"/>
      <c r="G533" s="97"/>
      <c r="H533" s="101"/>
      <c r="I533" s="101"/>
    </row>
    <row r="534" spans="1:9" s="100" customFormat="1">
      <c r="A534" s="97"/>
      <c r="B534" s="97"/>
      <c r="C534" s="97"/>
      <c r="D534" s="141"/>
      <c r="E534" s="97"/>
      <c r="F534" s="142"/>
      <c r="G534" s="97"/>
      <c r="H534" s="101"/>
      <c r="I534" s="101"/>
    </row>
    <row r="535" spans="1:9" s="100" customFormat="1">
      <c r="A535" s="97"/>
      <c r="B535" s="97"/>
      <c r="C535" s="97"/>
      <c r="D535" s="141"/>
      <c r="E535" s="97"/>
      <c r="F535" s="142"/>
      <c r="G535" s="97"/>
      <c r="H535" s="101"/>
      <c r="I535" s="101"/>
    </row>
    <row r="536" spans="1:9" s="100" customFormat="1">
      <c r="A536" s="97"/>
      <c r="B536" s="97"/>
      <c r="C536" s="97"/>
      <c r="D536" s="141"/>
      <c r="E536" s="97"/>
      <c r="F536" s="142"/>
      <c r="G536" s="97"/>
      <c r="H536" s="101"/>
      <c r="I536" s="101"/>
    </row>
    <row r="537" spans="1:9" s="100" customFormat="1">
      <c r="A537" s="97"/>
      <c r="B537" s="97"/>
      <c r="C537" s="97"/>
      <c r="D537" s="141"/>
      <c r="E537" s="97"/>
      <c r="F537" s="142"/>
      <c r="G537" s="97"/>
      <c r="H537" s="101"/>
      <c r="I537" s="101"/>
    </row>
    <row r="538" spans="1:9" s="100" customFormat="1">
      <c r="A538" s="97"/>
      <c r="B538" s="97"/>
      <c r="C538" s="97"/>
      <c r="D538" s="141"/>
      <c r="E538" s="97"/>
      <c r="F538" s="142"/>
      <c r="G538" s="97"/>
      <c r="H538" s="101"/>
      <c r="I538" s="101"/>
    </row>
    <row r="539" spans="1:9" s="100" customFormat="1">
      <c r="A539" s="97"/>
      <c r="B539" s="97"/>
      <c r="C539" s="97"/>
      <c r="D539" s="141"/>
      <c r="E539" s="97"/>
      <c r="F539" s="142"/>
      <c r="G539" s="97"/>
      <c r="H539" s="101"/>
      <c r="I539" s="101"/>
    </row>
    <row r="540" spans="1:9" s="100" customFormat="1">
      <c r="A540" s="97"/>
      <c r="B540" s="97"/>
      <c r="C540" s="97"/>
      <c r="D540" s="141"/>
      <c r="E540" s="97"/>
      <c r="F540" s="142"/>
      <c r="G540" s="97"/>
      <c r="H540" s="101"/>
      <c r="I540" s="101"/>
    </row>
    <row r="541" spans="1:9" s="100" customFormat="1">
      <c r="A541" s="97"/>
      <c r="B541" s="97"/>
      <c r="C541" s="97"/>
      <c r="D541" s="141"/>
      <c r="E541" s="97"/>
      <c r="F541" s="142"/>
      <c r="G541" s="97"/>
      <c r="H541" s="101"/>
      <c r="I541" s="101"/>
    </row>
    <row r="542" spans="1:9" s="100" customFormat="1">
      <c r="A542" s="97"/>
      <c r="B542" s="97"/>
      <c r="C542" s="97"/>
      <c r="D542" s="141"/>
      <c r="E542" s="97"/>
      <c r="F542" s="142"/>
      <c r="G542" s="97"/>
      <c r="H542" s="101"/>
      <c r="I542" s="101"/>
    </row>
    <row r="543" spans="1:9" s="100" customFormat="1">
      <c r="A543" s="97"/>
      <c r="B543" s="97"/>
      <c r="C543" s="97"/>
      <c r="D543" s="141"/>
      <c r="E543" s="97"/>
      <c r="F543" s="142"/>
      <c r="G543" s="97"/>
      <c r="H543" s="101"/>
      <c r="I543" s="101"/>
    </row>
    <row r="544" spans="1:9" s="100" customFormat="1">
      <c r="A544" s="97"/>
      <c r="B544" s="97"/>
      <c r="C544" s="97"/>
      <c r="D544" s="141"/>
      <c r="E544" s="97"/>
      <c r="F544" s="142"/>
      <c r="G544" s="97"/>
      <c r="H544" s="101"/>
      <c r="I544" s="101"/>
    </row>
    <row r="545" spans="1:9" s="100" customFormat="1">
      <c r="A545" s="97"/>
      <c r="B545" s="97"/>
      <c r="C545" s="97"/>
      <c r="D545" s="141"/>
      <c r="E545" s="97"/>
      <c r="F545" s="142"/>
      <c r="G545" s="97"/>
      <c r="H545" s="101"/>
      <c r="I545" s="101"/>
    </row>
    <row r="546" spans="1:9" s="100" customFormat="1">
      <c r="A546" s="97"/>
      <c r="B546" s="97"/>
      <c r="C546" s="97"/>
      <c r="D546" s="141"/>
      <c r="E546" s="97"/>
      <c r="F546" s="142"/>
      <c r="G546" s="97"/>
      <c r="H546" s="101"/>
      <c r="I546" s="101"/>
    </row>
    <row r="547" spans="1:9" s="100" customFormat="1">
      <c r="A547" s="97"/>
      <c r="B547" s="97"/>
      <c r="C547" s="97"/>
      <c r="D547" s="141"/>
      <c r="E547" s="97"/>
      <c r="F547" s="142"/>
      <c r="G547" s="97"/>
      <c r="H547" s="101"/>
      <c r="I547" s="101"/>
    </row>
    <row r="548" spans="1:9" s="100" customFormat="1">
      <c r="A548" s="97"/>
      <c r="B548" s="97"/>
      <c r="C548" s="97"/>
      <c r="D548" s="141"/>
      <c r="E548" s="97"/>
      <c r="F548" s="142"/>
      <c r="G548" s="97"/>
      <c r="H548" s="101"/>
      <c r="I548" s="101"/>
    </row>
    <row r="549" spans="1:9" s="100" customFormat="1">
      <c r="A549" s="97"/>
      <c r="B549" s="97"/>
      <c r="C549" s="97"/>
      <c r="D549" s="141"/>
      <c r="E549" s="97"/>
      <c r="F549" s="142"/>
      <c r="G549" s="97"/>
      <c r="H549" s="101"/>
      <c r="I549" s="101"/>
    </row>
    <row r="550" spans="1:9" s="100" customFormat="1">
      <c r="A550" s="97"/>
      <c r="B550" s="97"/>
      <c r="C550" s="97"/>
      <c r="D550" s="141"/>
      <c r="E550" s="97"/>
      <c r="F550" s="142"/>
      <c r="G550" s="97"/>
      <c r="H550" s="101"/>
      <c r="I550" s="101"/>
    </row>
    <row r="551" spans="1:9" s="100" customFormat="1">
      <c r="A551" s="97"/>
      <c r="B551" s="97"/>
      <c r="C551" s="97"/>
      <c r="D551" s="141"/>
      <c r="E551" s="97"/>
      <c r="F551" s="142"/>
      <c r="G551" s="97"/>
      <c r="H551" s="101"/>
      <c r="I551" s="101"/>
    </row>
    <row r="552" spans="1:9" s="100" customFormat="1">
      <c r="A552" s="97"/>
      <c r="B552" s="97"/>
      <c r="C552" s="97"/>
      <c r="D552" s="141"/>
      <c r="E552" s="97"/>
      <c r="F552" s="142"/>
      <c r="G552" s="97"/>
      <c r="H552" s="101"/>
      <c r="I552" s="101"/>
    </row>
    <row r="553" spans="1:9" s="100" customFormat="1">
      <c r="A553" s="97"/>
      <c r="B553" s="97"/>
      <c r="C553" s="97"/>
      <c r="D553" s="141"/>
      <c r="E553" s="97"/>
      <c r="F553" s="142"/>
      <c r="G553" s="97"/>
      <c r="H553" s="101"/>
      <c r="I553" s="101"/>
    </row>
    <row r="554" spans="1:9" s="100" customFormat="1">
      <c r="A554" s="97"/>
      <c r="B554" s="97"/>
      <c r="C554" s="97"/>
      <c r="D554" s="141"/>
      <c r="E554" s="97"/>
      <c r="F554" s="142"/>
      <c r="G554" s="97"/>
      <c r="H554" s="101"/>
      <c r="I554" s="101"/>
    </row>
    <row r="555" spans="1:9" s="100" customFormat="1">
      <c r="A555" s="97"/>
      <c r="B555" s="97"/>
      <c r="C555" s="97"/>
      <c r="D555" s="141"/>
      <c r="E555" s="97"/>
      <c r="F555" s="142"/>
      <c r="G555" s="97"/>
      <c r="H555" s="101"/>
      <c r="I555" s="101"/>
    </row>
    <row r="556" spans="1:9" s="100" customFormat="1">
      <c r="A556" s="97"/>
      <c r="B556" s="97"/>
      <c r="C556" s="97"/>
      <c r="D556" s="141"/>
      <c r="E556" s="97"/>
      <c r="F556" s="142"/>
      <c r="G556" s="97"/>
      <c r="H556" s="101"/>
      <c r="I556" s="101"/>
    </row>
    <row r="557" spans="1:9" s="100" customFormat="1">
      <c r="A557" s="97"/>
      <c r="B557" s="97"/>
      <c r="C557" s="97"/>
      <c r="D557" s="141"/>
      <c r="E557" s="97"/>
      <c r="F557" s="142"/>
      <c r="G557" s="97"/>
      <c r="H557" s="101"/>
      <c r="I557" s="101"/>
    </row>
    <row r="558" spans="1:9" s="100" customFormat="1">
      <c r="A558" s="97"/>
      <c r="B558" s="97"/>
      <c r="C558" s="97"/>
      <c r="D558" s="141"/>
      <c r="E558" s="97"/>
      <c r="F558" s="142"/>
      <c r="G558" s="97"/>
      <c r="H558" s="101"/>
      <c r="I558" s="101"/>
    </row>
    <row r="559" spans="1:9" s="100" customFormat="1">
      <c r="A559" s="97"/>
      <c r="B559" s="97"/>
      <c r="C559" s="97"/>
      <c r="D559" s="141"/>
      <c r="E559" s="97"/>
      <c r="F559" s="142"/>
      <c r="G559" s="97"/>
      <c r="H559" s="101"/>
      <c r="I559" s="101"/>
    </row>
    <row r="560" spans="1:9" s="100" customFormat="1">
      <c r="A560" s="97"/>
      <c r="B560" s="97"/>
      <c r="C560" s="97"/>
      <c r="D560" s="141"/>
      <c r="E560" s="97"/>
      <c r="F560" s="142"/>
      <c r="G560" s="97"/>
      <c r="H560" s="101"/>
      <c r="I560" s="101"/>
    </row>
    <row r="561" spans="1:9" s="100" customFormat="1">
      <c r="A561" s="97"/>
      <c r="B561" s="97"/>
      <c r="C561" s="97"/>
      <c r="D561" s="141"/>
      <c r="E561" s="97"/>
      <c r="F561" s="142"/>
      <c r="G561" s="97"/>
      <c r="H561" s="101"/>
      <c r="I561" s="101"/>
    </row>
    <row r="562" spans="1:9" s="100" customFormat="1">
      <c r="A562" s="97"/>
      <c r="B562" s="97"/>
      <c r="C562" s="97"/>
      <c r="D562" s="141"/>
      <c r="E562" s="97"/>
      <c r="F562" s="142"/>
      <c r="G562" s="97"/>
      <c r="H562" s="101"/>
      <c r="I562" s="101"/>
    </row>
    <row r="563" spans="1:9" s="100" customFormat="1">
      <c r="A563" s="97"/>
      <c r="B563" s="97"/>
      <c r="C563" s="97"/>
      <c r="D563" s="141"/>
      <c r="E563" s="97"/>
      <c r="F563" s="142"/>
      <c r="G563" s="97"/>
      <c r="H563" s="101"/>
      <c r="I563" s="101"/>
    </row>
    <row r="564" spans="1:9" s="100" customFormat="1">
      <c r="A564" s="97"/>
      <c r="B564" s="97"/>
      <c r="C564" s="97"/>
      <c r="D564" s="141"/>
      <c r="E564" s="97"/>
      <c r="F564" s="142"/>
      <c r="G564" s="97"/>
      <c r="H564" s="101"/>
      <c r="I564" s="101"/>
    </row>
    <row r="565" spans="1:9" s="100" customFormat="1">
      <c r="A565" s="97"/>
      <c r="B565" s="97"/>
      <c r="C565" s="97"/>
      <c r="D565" s="141"/>
      <c r="E565" s="97"/>
      <c r="F565" s="142"/>
      <c r="G565" s="97"/>
      <c r="H565" s="101"/>
      <c r="I565" s="101"/>
    </row>
    <row r="566" spans="1:9" s="100" customFormat="1">
      <c r="A566" s="97"/>
      <c r="B566" s="97"/>
      <c r="C566" s="97"/>
      <c r="D566" s="141"/>
      <c r="E566" s="97"/>
      <c r="F566" s="142"/>
      <c r="G566" s="97"/>
      <c r="H566" s="101"/>
      <c r="I566" s="101"/>
    </row>
    <row r="567" spans="1:9" s="100" customFormat="1">
      <c r="A567" s="97"/>
      <c r="B567" s="97"/>
      <c r="C567" s="97"/>
      <c r="D567" s="141"/>
      <c r="E567" s="97"/>
      <c r="F567" s="142"/>
      <c r="G567" s="97"/>
      <c r="H567" s="101"/>
      <c r="I567" s="101"/>
    </row>
    <row r="568" spans="1:9" s="100" customFormat="1">
      <c r="A568" s="97"/>
      <c r="B568" s="97"/>
      <c r="C568" s="97"/>
      <c r="D568" s="141"/>
      <c r="E568" s="97"/>
      <c r="F568" s="142"/>
      <c r="G568" s="97"/>
      <c r="H568" s="101"/>
      <c r="I568" s="101"/>
    </row>
    <row r="569" spans="1:9" s="100" customFormat="1">
      <c r="A569" s="97"/>
      <c r="B569" s="97"/>
      <c r="C569" s="97"/>
      <c r="D569" s="141"/>
      <c r="E569" s="97"/>
      <c r="F569" s="142"/>
      <c r="G569" s="97"/>
      <c r="H569" s="101"/>
      <c r="I569" s="101"/>
    </row>
    <row r="570" spans="1:9" s="100" customFormat="1">
      <c r="A570" s="97"/>
      <c r="B570" s="97"/>
      <c r="C570" s="97"/>
      <c r="D570" s="141"/>
      <c r="E570" s="97"/>
      <c r="F570" s="142"/>
      <c r="G570" s="97"/>
      <c r="H570" s="101"/>
      <c r="I570" s="101"/>
    </row>
    <row r="571" spans="1:9" s="100" customFormat="1">
      <c r="A571" s="97"/>
      <c r="B571" s="97"/>
      <c r="C571" s="97"/>
      <c r="D571" s="141"/>
      <c r="E571" s="97"/>
      <c r="F571" s="142"/>
      <c r="G571" s="97"/>
      <c r="H571" s="101"/>
      <c r="I571" s="101"/>
    </row>
    <row r="572" spans="1:9" s="100" customFormat="1">
      <c r="A572" s="97"/>
      <c r="B572" s="97"/>
      <c r="C572" s="97"/>
      <c r="D572" s="141"/>
      <c r="E572" s="97"/>
      <c r="F572" s="142"/>
      <c r="G572" s="97"/>
      <c r="H572" s="101"/>
      <c r="I572" s="101"/>
    </row>
    <row r="573" spans="1:9" s="100" customFormat="1">
      <c r="A573" s="97"/>
      <c r="B573" s="97"/>
      <c r="C573" s="97"/>
      <c r="D573" s="141"/>
      <c r="E573" s="97"/>
      <c r="F573" s="142"/>
      <c r="G573" s="97"/>
      <c r="H573" s="101"/>
      <c r="I573" s="101"/>
    </row>
    <row r="574" spans="1:9" s="100" customFormat="1">
      <c r="A574" s="97"/>
      <c r="B574" s="97"/>
      <c r="C574" s="97"/>
      <c r="D574" s="141"/>
      <c r="E574" s="97"/>
      <c r="F574" s="142"/>
      <c r="G574" s="97"/>
      <c r="H574" s="101"/>
      <c r="I574" s="101"/>
    </row>
    <row r="575" spans="1:9" s="100" customFormat="1">
      <c r="A575" s="97"/>
      <c r="B575" s="97"/>
      <c r="C575" s="97"/>
      <c r="D575" s="141"/>
      <c r="E575" s="97"/>
      <c r="F575" s="142"/>
      <c r="G575" s="97"/>
      <c r="H575" s="101"/>
      <c r="I575" s="101"/>
    </row>
    <row r="576" spans="1:9" s="100" customFormat="1">
      <c r="A576" s="97"/>
      <c r="B576" s="97"/>
      <c r="C576" s="97"/>
      <c r="D576" s="141"/>
      <c r="E576" s="97"/>
      <c r="F576" s="142"/>
      <c r="G576" s="97"/>
      <c r="H576" s="101"/>
      <c r="I576" s="101"/>
    </row>
    <row r="577" spans="1:9" s="100" customFormat="1">
      <c r="A577" s="97"/>
      <c r="B577" s="97"/>
      <c r="C577" s="97"/>
      <c r="D577" s="141"/>
      <c r="E577" s="97"/>
      <c r="F577" s="142"/>
      <c r="G577" s="97"/>
      <c r="H577" s="101"/>
      <c r="I577" s="101"/>
    </row>
    <row r="578" spans="1:9" s="100" customFormat="1">
      <c r="A578" s="97"/>
      <c r="B578" s="97"/>
      <c r="C578" s="97"/>
      <c r="D578" s="141"/>
      <c r="E578" s="97"/>
      <c r="F578" s="142"/>
      <c r="G578" s="97"/>
      <c r="H578" s="101"/>
      <c r="I578" s="101"/>
    </row>
    <row r="579" spans="1:9" s="100" customFormat="1">
      <c r="A579" s="97"/>
      <c r="B579" s="97"/>
      <c r="C579" s="97"/>
      <c r="D579" s="141"/>
      <c r="E579" s="97"/>
      <c r="F579" s="142"/>
      <c r="G579" s="97"/>
      <c r="H579" s="101"/>
      <c r="I579" s="101"/>
    </row>
    <row r="580" spans="1:9" s="100" customFormat="1">
      <c r="A580" s="97"/>
      <c r="B580" s="97"/>
      <c r="C580" s="97"/>
      <c r="D580" s="141"/>
      <c r="E580" s="97"/>
      <c r="F580" s="142"/>
      <c r="G580" s="97"/>
      <c r="H580" s="101"/>
      <c r="I580" s="101"/>
    </row>
    <row r="581" spans="1:9" s="100" customFormat="1">
      <c r="A581" s="97"/>
      <c r="B581" s="97"/>
      <c r="C581" s="97"/>
      <c r="D581" s="141"/>
      <c r="E581" s="97"/>
      <c r="F581" s="142"/>
      <c r="G581" s="97"/>
      <c r="H581" s="101"/>
      <c r="I581" s="101"/>
    </row>
    <row r="582" spans="1:9" s="100" customFormat="1">
      <c r="A582" s="97"/>
      <c r="B582" s="97"/>
      <c r="C582" s="97"/>
      <c r="D582" s="141"/>
      <c r="E582" s="97"/>
      <c r="F582" s="142"/>
      <c r="G582" s="97"/>
      <c r="H582" s="101"/>
      <c r="I582" s="101"/>
    </row>
    <row r="583" spans="1:9" s="100" customFormat="1">
      <c r="A583" s="97"/>
      <c r="B583" s="97"/>
      <c r="C583" s="97"/>
      <c r="D583" s="141"/>
      <c r="E583" s="97"/>
      <c r="F583" s="142"/>
      <c r="G583" s="97"/>
      <c r="H583" s="101"/>
      <c r="I583" s="101"/>
    </row>
    <row r="584" spans="1:9" s="100" customFormat="1">
      <c r="A584" s="97"/>
      <c r="B584" s="97"/>
      <c r="C584" s="97"/>
      <c r="D584" s="141"/>
      <c r="E584" s="97"/>
      <c r="F584" s="142"/>
      <c r="G584" s="97"/>
      <c r="H584" s="101"/>
      <c r="I584" s="101"/>
    </row>
    <row r="585" spans="1:9" s="100" customFormat="1">
      <c r="A585" s="97"/>
      <c r="B585" s="97"/>
      <c r="C585" s="97"/>
      <c r="D585" s="141"/>
      <c r="E585" s="97"/>
      <c r="F585" s="142"/>
      <c r="G585" s="97"/>
      <c r="H585" s="101"/>
      <c r="I585" s="101"/>
    </row>
    <row r="586" spans="1:9" s="100" customFormat="1">
      <c r="A586" s="97"/>
      <c r="B586" s="97"/>
      <c r="C586" s="97"/>
      <c r="D586" s="141"/>
      <c r="E586" s="97"/>
      <c r="F586" s="142"/>
      <c r="G586" s="97"/>
      <c r="H586" s="101"/>
      <c r="I586" s="101"/>
    </row>
    <row r="587" spans="1:9" s="100" customFormat="1">
      <c r="A587" s="97"/>
      <c r="B587" s="97"/>
      <c r="C587" s="97"/>
      <c r="D587" s="141"/>
      <c r="E587" s="97"/>
      <c r="F587" s="142"/>
      <c r="G587" s="97"/>
      <c r="H587" s="101"/>
      <c r="I587" s="101"/>
    </row>
    <row r="588" spans="1:9" s="100" customFormat="1">
      <c r="A588" s="97"/>
      <c r="B588" s="97"/>
      <c r="C588" s="97"/>
      <c r="D588" s="141"/>
      <c r="E588" s="97"/>
      <c r="F588" s="142"/>
      <c r="G588" s="97"/>
      <c r="H588" s="101"/>
      <c r="I588" s="101"/>
    </row>
    <row r="589" spans="1:9" s="100" customFormat="1">
      <c r="A589" s="97"/>
      <c r="B589" s="97"/>
      <c r="C589" s="97"/>
      <c r="D589" s="141"/>
      <c r="E589" s="97"/>
      <c r="F589" s="142"/>
      <c r="G589" s="97"/>
      <c r="H589" s="101"/>
      <c r="I589" s="101"/>
    </row>
    <row r="590" spans="1:9" s="100" customFormat="1">
      <c r="A590" s="97"/>
      <c r="B590" s="97"/>
      <c r="C590" s="97"/>
      <c r="D590" s="141"/>
      <c r="E590" s="97"/>
      <c r="F590" s="142"/>
      <c r="G590" s="97"/>
      <c r="H590" s="101"/>
      <c r="I590" s="101"/>
    </row>
    <row r="591" spans="1:9" s="100" customFormat="1">
      <c r="A591" s="97"/>
      <c r="B591" s="97"/>
      <c r="C591" s="97"/>
      <c r="D591" s="141"/>
      <c r="E591" s="97"/>
      <c r="F591" s="142"/>
      <c r="G591" s="97"/>
      <c r="H591" s="101"/>
      <c r="I591" s="101"/>
    </row>
    <row r="592" spans="1:9" s="100" customFormat="1">
      <c r="A592" s="97"/>
      <c r="B592" s="97"/>
      <c r="C592" s="97"/>
      <c r="D592" s="141"/>
      <c r="E592" s="97"/>
      <c r="F592" s="142"/>
      <c r="G592" s="97"/>
      <c r="H592" s="101"/>
      <c r="I592" s="101"/>
    </row>
    <row r="593" spans="1:9" s="100" customFormat="1">
      <c r="A593" s="97"/>
      <c r="B593" s="97"/>
      <c r="C593" s="97"/>
      <c r="D593" s="141"/>
      <c r="E593" s="97"/>
      <c r="F593" s="142"/>
      <c r="G593" s="97"/>
      <c r="H593" s="101"/>
      <c r="I593" s="101"/>
    </row>
    <row r="594" spans="1:9" s="100" customFormat="1">
      <c r="A594" s="97"/>
      <c r="B594" s="97"/>
      <c r="C594" s="97"/>
      <c r="D594" s="141"/>
      <c r="E594" s="97"/>
      <c r="F594" s="142"/>
      <c r="G594" s="97"/>
      <c r="H594" s="101"/>
      <c r="I594" s="101"/>
    </row>
    <row r="595" spans="1:9" s="100" customFormat="1">
      <c r="A595" s="97"/>
      <c r="B595" s="97"/>
      <c r="C595" s="97"/>
      <c r="D595" s="141"/>
      <c r="E595" s="97"/>
      <c r="F595" s="142"/>
      <c r="G595" s="97"/>
      <c r="H595" s="101"/>
      <c r="I595" s="101"/>
    </row>
    <row r="596" spans="1:9" s="100" customFormat="1">
      <c r="A596" s="97"/>
      <c r="B596" s="97"/>
      <c r="C596" s="97"/>
      <c r="D596" s="141"/>
      <c r="E596" s="97"/>
      <c r="F596" s="142"/>
      <c r="G596" s="97"/>
      <c r="H596" s="101"/>
      <c r="I596" s="101"/>
    </row>
    <row r="597" spans="1:9" s="100" customFormat="1">
      <c r="A597" s="97"/>
      <c r="B597" s="97"/>
      <c r="C597" s="97"/>
      <c r="D597" s="141"/>
      <c r="E597" s="97"/>
      <c r="F597" s="142"/>
      <c r="G597" s="97"/>
      <c r="H597" s="101"/>
      <c r="I597" s="101"/>
    </row>
    <row r="598" spans="1:9" s="100" customFormat="1">
      <c r="A598" s="97"/>
      <c r="B598" s="97"/>
      <c r="C598" s="97"/>
      <c r="D598" s="141"/>
      <c r="E598" s="97"/>
      <c r="F598" s="142"/>
      <c r="G598" s="97"/>
      <c r="H598" s="101"/>
      <c r="I598" s="101"/>
    </row>
    <row r="599" spans="1:9" s="100" customFormat="1">
      <c r="A599" s="97"/>
      <c r="B599" s="97"/>
      <c r="C599" s="97"/>
      <c r="D599" s="141"/>
      <c r="E599" s="97"/>
      <c r="F599" s="142"/>
      <c r="G599" s="97"/>
      <c r="H599" s="101"/>
      <c r="I599" s="101"/>
    </row>
    <row r="600" spans="1:9" s="100" customFormat="1">
      <c r="A600" s="97"/>
      <c r="B600" s="97"/>
      <c r="C600" s="97"/>
      <c r="D600" s="141"/>
      <c r="E600" s="97"/>
      <c r="F600" s="142"/>
      <c r="G600" s="97"/>
      <c r="H600" s="101"/>
      <c r="I600" s="101"/>
    </row>
    <row r="601" spans="1:9" s="100" customFormat="1">
      <c r="A601" s="97"/>
      <c r="B601" s="97"/>
      <c r="C601" s="97"/>
      <c r="D601" s="141"/>
      <c r="E601" s="97"/>
      <c r="F601" s="142"/>
      <c r="G601" s="97"/>
      <c r="H601" s="101"/>
      <c r="I601" s="101"/>
    </row>
    <row r="602" spans="1:9" s="100" customFormat="1">
      <c r="A602" s="97"/>
      <c r="B602" s="97"/>
      <c r="C602" s="97"/>
      <c r="D602" s="141"/>
      <c r="E602" s="97"/>
      <c r="F602" s="142"/>
      <c r="G602" s="97"/>
      <c r="H602" s="101"/>
      <c r="I602" s="101"/>
    </row>
    <row r="603" spans="1:9" s="100" customFormat="1">
      <c r="A603" s="97"/>
      <c r="B603" s="97"/>
      <c r="C603" s="97"/>
      <c r="D603" s="141"/>
      <c r="E603" s="97"/>
      <c r="F603" s="142"/>
      <c r="G603" s="97"/>
      <c r="H603" s="101"/>
      <c r="I603" s="101"/>
    </row>
    <row r="604" spans="1:9" s="100" customFormat="1">
      <c r="A604" s="97"/>
      <c r="B604" s="97"/>
      <c r="C604" s="97"/>
      <c r="D604" s="141"/>
      <c r="E604" s="97"/>
      <c r="F604" s="142"/>
      <c r="G604" s="97"/>
      <c r="H604" s="101"/>
      <c r="I604" s="101"/>
    </row>
    <row r="605" spans="1:9" s="100" customFormat="1">
      <c r="A605" s="97"/>
      <c r="B605" s="97"/>
      <c r="C605" s="97"/>
      <c r="D605" s="141"/>
      <c r="E605" s="97"/>
      <c r="F605" s="142"/>
      <c r="G605" s="97"/>
      <c r="H605" s="101"/>
      <c r="I605" s="101"/>
    </row>
    <row r="606" spans="1:9" s="100" customFormat="1">
      <c r="A606" s="97"/>
      <c r="B606" s="97"/>
      <c r="C606" s="97"/>
      <c r="D606" s="141"/>
      <c r="E606" s="97"/>
      <c r="F606" s="142"/>
      <c r="G606" s="97"/>
      <c r="H606" s="101"/>
      <c r="I606" s="101"/>
    </row>
    <row r="607" spans="1:9" s="100" customFormat="1">
      <c r="A607" s="97"/>
      <c r="B607" s="97"/>
      <c r="C607" s="97"/>
      <c r="D607" s="141"/>
      <c r="E607" s="97"/>
      <c r="F607" s="142"/>
      <c r="G607" s="97"/>
      <c r="H607" s="101"/>
      <c r="I607" s="101"/>
    </row>
    <row r="608" spans="1:9" s="100" customFormat="1">
      <c r="A608" s="97"/>
      <c r="B608" s="97"/>
      <c r="C608" s="97"/>
      <c r="D608" s="141"/>
      <c r="E608" s="97"/>
      <c r="F608" s="142"/>
      <c r="G608" s="97"/>
      <c r="H608" s="101"/>
      <c r="I608" s="101"/>
    </row>
    <row r="609" spans="1:9" s="100" customFormat="1">
      <c r="A609" s="97"/>
      <c r="B609" s="97"/>
      <c r="C609" s="97"/>
      <c r="D609" s="141"/>
      <c r="E609" s="97"/>
      <c r="F609" s="142"/>
      <c r="G609" s="97"/>
      <c r="H609" s="101"/>
      <c r="I609" s="101"/>
    </row>
    <row r="610" spans="1:9" s="100" customFormat="1">
      <c r="A610" s="97"/>
      <c r="B610" s="97"/>
      <c r="C610" s="97"/>
      <c r="D610" s="141"/>
      <c r="E610" s="97"/>
      <c r="F610" s="142"/>
      <c r="G610" s="97"/>
      <c r="H610" s="101"/>
      <c r="I610" s="101"/>
    </row>
    <row r="611" spans="1:9" s="100" customFormat="1">
      <c r="A611" s="97"/>
      <c r="B611" s="97"/>
      <c r="C611" s="97"/>
      <c r="D611" s="141"/>
      <c r="E611" s="97"/>
      <c r="F611" s="142"/>
      <c r="G611" s="97"/>
      <c r="H611" s="101"/>
      <c r="I611" s="101"/>
    </row>
    <row r="612" spans="1:9" s="100" customFormat="1">
      <c r="A612" s="97"/>
      <c r="B612" s="97"/>
      <c r="C612" s="97"/>
      <c r="D612" s="141"/>
      <c r="E612" s="97"/>
      <c r="F612" s="142"/>
      <c r="G612" s="97"/>
      <c r="H612" s="101"/>
      <c r="I612" s="101"/>
    </row>
    <row r="613" spans="1:9" s="100" customFormat="1">
      <c r="A613" s="97"/>
      <c r="B613" s="97"/>
      <c r="C613" s="97"/>
      <c r="D613" s="141"/>
      <c r="E613" s="97"/>
      <c r="F613" s="142"/>
      <c r="G613" s="97"/>
      <c r="H613" s="101"/>
      <c r="I613" s="101"/>
    </row>
    <row r="614" spans="1:9" s="100" customFormat="1">
      <c r="A614" s="97"/>
      <c r="B614" s="97"/>
      <c r="C614" s="97"/>
      <c r="D614" s="141"/>
      <c r="E614" s="97"/>
      <c r="F614" s="142"/>
      <c r="G614" s="97"/>
      <c r="H614" s="101"/>
      <c r="I614" s="101"/>
    </row>
    <row r="615" spans="1:9" s="100" customFormat="1">
      <c r="A615" s="97"/>
      <c r="B615" s="97"/>
      <c r="C615" s="97"/>
      <c r="D615" s="141"/>
      <c r="E615" s="97"/>
      <c r="F615" s="142"/>
      <c r="G615" s="97"/>
      <c r="H615" s="101"/>
      <c r="I615" s="101"/>
    </row>
    <row r="616" spans="1:9" s="100" customFormat="1">
      <c r="A616" s="97"/>
      <c r="B616" s="97"/>
      <c r="C616" s="97"/>
      <c r="D616" s="141"/>
      <c r="E616" s="97"/>
      <c r="F616" s="142"/>
      <c r="G616" s="97"/>
      <c r="H616" s="101"/>
      <c r="I616" s="101"/>
    </row>
    <row r="617" spans="1:9" s="100" customFormat="1">
      <c r="A617" s="97"/>
      <c r="B617" s="97"/>
      <c r="C617" s="97"/>
      <c r="D617" s="141"/>
      <c r="E617" s="97"/>
      <c r="F617" s="142"/>
      <c r="G617" s="97"/>
      <c r="H617" s="101"/>
      <c r="I617" s="101"/>
    </row>
    <row r="618" spans="1:9" s="100" customFormat="1">
      <c r="A618" s="97"/>
      <c r="B618" s="97"/>
      <c r="C618" s="97"/>
      <c r="D618" s="141"/>
      <c r="E618" s="97"/>
      <c r="F618" s="142"/>
      <c r="G618" s="97"/>
      <c r="H618" s="101"/>
      <c r="I618" s="101"/>
    </row>
    <row r="619" spans="1:9" s="100" customFormat="1">
      <c r="A619" s="97"/>
      <c r="B619" s="97"/>
      <c r="C619" s="97"/>
      <c r="D619" s="141"/>
      <c r="E619" s="97"/>
      <c r="F619" s="142"/>
      <c r="G619" s="97"/>
      <c r="H619" s="101"/>
      <c r="I619" s="101"/>
    </row>
    <row r="620" spans="1:9" s="100" customFormat="1">
      <c r="A620" s="97"/>
      <c r="B620" s="97"/>
      <c r="C620" s="97"/>
      <c r="D620" s="141"/>
      <c r="E620" s="97"/>
      <c r="F620" s="142"/>
      <c r="G620" s="97"/>
      <c r="H620" s="101"/>
      <c r="I620" s="101"/>
    </row>
    <row r="621" spans="1:9" s="100" customFormat="1">
      <c r="A621" s="97"/>
      <c r="B621" s="97"/>
      <c r="C621" s="97"/>
      <c r="D621" s="141"/>
      <c r="E621" s="97"/>
      <c r="F621" s="142"/>
      <c r="G621" s="97"/>
      <c r="H621" s="101"/>
      <c r="I621" s="101"/>
    </row>
    <row r="622" spans="1:9" s="100" customFormat="1">
      <c r="A622" s="97"/>
      <c r="B622" s="97"/>
      <c r="C622" s="97"/>
      <c r="D622" s="141"/>
      <c r="E622" s="97"/>
      <c r="F622" s="142"/>
      <c r="G622" s="97"/>
      <c r="H622" s="101"/>
      <c r="I622" s="101"/>
    </row>
    <row r="623" spans="1:9" s="100" customFormat="1">
      <c r="A623" s="97"/>
      <c r="B623" s="97"/>
      <c r="C623" s="97"/>
      <c r="D623" s="141"/>
      <c r="E623" s="97"/>
      <c r="F623" s="142"/>
      <c r="G623" s="97"/>
      <c r="H623" s="101"/>
      <c r="I623" s="101"/>
    </row>
    <row r="624" spans="1:9" s="100" customFormat="1">
      <c r="A624" s="97"/>
      <c r="B624" s="97"/>
      <c r="C624" s="97"/>
      <c r="D624" s="141"/>
      <c r="E624" s="97"/>
      <c r="F624" s="142"/>
      <c r="G624" s="97"/>
      <c r="H624" s="101"/>
      <c r="I624" s="101"/>
    </row>
    <row r="625" spans="1:9" s="100" customFormat="1">
      <c r="A625" s="97"/>
      <c r="B625" s="97"/>
      <c r="C625" s="97"/>
      <c r="D625" s="141"/>
      <c r="E625" s="97"/>
      <c r="F625" s="142"/>
      <c r="G625" s="97"/>
      <c r="H625" s="101"/>
      <c r="I625" s="101"/>
    </row>
    <row r="626" spans="1:9" s="100" customFormat="1">
      <c r="A626" s="97"/>
      <c r="B626" s="97"/>
      <c r="C626" s="97"/>
      <c r="D626" s="141"/>
      <c r="E626" s="97"/>
      <c r="F626" s="142"/>
      <c r="G626" s="97"/>
      <c r="H626" s="101"/>
      <c r="I626" s="101"/>
    </row>
    <row r="627" spans="1:9" s="100" customFormat="1">
      <c r="A627" s="97"/>
      <c r="B627" s="97"/>
      <c r="C627" s="97"/>
      <c r="D627" s="141"/>
      <c r="E627" s="97"/>
      <c r="F627" s="142"/>
      <c r="G627" s="97"/>
      <c r="H627" s="101"/>
      <c r="I627" s="101"/>
    </row>
    <row r="628" spans="1:9" s="100" customFormat="1">
      <c r="A628" s="97"/>
      <c r="B628" s="97"/>
      <c r="C628" s="97"/>
      <c r="D628" s="141"/>
      <c r="E628" s="97"/>
      <c r="F628" s="142"/>
      <c r="G628" s="97"/>
      <c r="H628" s="101"/>
      <c r="I628" s="101"/>
    </row>
    <row r="629" spans="1:9" s="100" customFormat="1">
      <c r="A629" s="97"/>
      <c r="B629" s="97"/>
      <c r="C629" s="97"/>
      <c r="D629" s="141"/>
      <c r="E629" s="97"/>
      <c r="F629" s="142"/>
      <c r="G629" s="97"/>
      <c r="H629" s="101"/>
      <c r="I629" s="101"/>
    </row>
    <row r="630" spans="1:9" s="100" customFormat="1">
      <c r="A630" s="97"/>
      <c r="B630" s="97"/>
      <c r="C630" s="97"/>
      <c r="D630" s="141"/>
      <c r="E630" s="97"/>
      <c r="F630" s="142"/>
      <c r="G630" s="97"/>
      <c r="H630" s="101"/>
      <c r="I630" s="101"/>
    </row>
    <row r="631" spans="1:9" s="100" customFormat="1">
      <c r="A631" s="97"/>
      <c r="B631" s="97"/>
      <c r="C631" s="97"/>
      <c r="D631" s="141"/>
      <c r="E631" s="97"/>
      <c r="F631" s="142"/>
      <c r="G631" s="97"/>
      <c r="H631" s="101"/>
      <c r="I631" s="101"/>
    </row>
    <row r="632" spans="1:9" s="100" customFormat="1">
      <c r="A632" s="97"/>
      <c r="B632" s="97"/>
      <c r="C632" s="97"/>
      <c r="D632" s="141"/>
      <c r="E632" s="97"/>
      <c r="F632" s="142"/>
      <c r="G632" s="97"/>
      <c r="H632" s="101"/>
      <c r="I632" s="101"/>
    </row>
    <row r="633" spans="1:9" s="100" customFormat="1">
      <c r="A633" s="97"/>
      <c r="B633" s="97"/>
      <c r="C633" s="97"/>
      <c r="D633" s="141"/>
      <c r="E633" s="97"/>
      <c r="F633" s="142"/>
      <c r="G633" s="97"/>
      <c r="H633" s="101"/>
      <c r="I633" s="101"/>
    </row>
    <row r="634" spans="1:9" s="100" customFormat="1">
      <c r="A634" s="97"/>
      <c r="B634" s="97"/>
      <c r="C634" s="97"/>
      <c r="D634" s="141"/>
      <c r="E634" s="97"/>
      <c r="F634" s="142"/>
      <c r="G634" s="97"/>
      <c r="H634" s="101"/>
      <c r="I634" s="101"/>
    </row>
    <row r="635" spans="1:9" s="100" customFormat="1">
      <c r="A635" s="97"/>
      <c r="B635" s="97"/>
      <c r="C635" s="97"/>
      <c r="D635" s="141"/>
      <c r="E635" s="97"/>
      <c r="F635" s="142"/>
      <c r="G635" s="97"/>
      <c r="H635" s="101"/>
      <c r="I635" s="101"/>
    </row>
    <row r="636" spans="1:9" s="100" customFormat="1">
      <c r="A636" s="97"/>
      <c r="B636" s="97"/>
      <c r="C636" s="97"/>
      <c r="D636" s="141"/>
      <c r="E636" s="97"/>
      <c r="F636" s="142"/>
      <c r="G636" s="97"/>
      <c r="H636" s="101"/>
      <c r="I636" s="101"/>
    </row>
    <row r="637" spans="1:9" s="100" customFormat="1">
      <c r="A637" s="97"/>
      <c r="B637" s="97"/>
      <c r="C637" s="97"/>
      <c r="D637" s="141"/>
      <c r="E637" s="97"/>
      <c r="F637" s="142"/>
      <c r="G637" s="97"/>
      <c r="H637" s="101"/>
      <c r="I637" s="101"/>
    </row>
    <row r="638" spans="1:9" s="100" customFormat="1">
      <c r="A638" s="97"/>
      <c r="B638" s="97"/>
      <c r="C638" s="97"/>
      <c r="D638" s="141"/>
      <c r="E638" s="97"/>
      <c r="F638" s="142"/>
      <c r="G638" s="97"/>
      <c r="H638" s="101"/>
      <c r="I638" s="101"/>
    </row>
    <row r="639" spans="1:9" s="100" customFormat="1">
      <c r="A639" s="97"/>
      <c r="B639" s="97"/>
      <c r="C639" s="97"/>
      <c r="D639" s="141"/>
      <c r="E639" s="97"/>
      <c r="F639" s="142"/>
      <c r="G639" s="97"/>
      <c r="H639" s="101"/>
      <c r="I639" s="101"/>
    </row>
    <row r="640" spans="1:9" s="100" customFormat="1">
      <c r="A640" s="97"/>
      <c r="B640" s="97"/>
      <c r="C640" s="97"/>
      <c r="D640" s="141"/>
      <c r="E640" s="97"/>
      <c r="F640" s="142"/>
      <c r="G640" s="97"/>
      <c r="H640" s="101"/>
      <c r="I640" s="101"/>
    </row>
    <row r="641" spans="1:9" s="100" customFormat="1">
      <c r="A641" s="97"/>
      <c r="B641" s="97"/>
      <c r="C641" s="97"/>
      <c r="D641" s="141"/>
      <c r="E641" s="97"/>
      <c r="F641" s="142"/>
      <c r="G641" s="97"/>
      <c r="H641" s="101"/>
      <c r="I641" s="101"/>
    </row>
    <row r="642" spans="1:9" s="100" customFormat="1">
      <c r="A642" s="97"/>
      <c r="B642" s="97"/>
      <c r="C642" s="97"/>
      <c r="D642" s="141"/>
      <c r="E642" s="97"/>
      <c r="F642" s="142"/>
      <c r="G642" s="97"/>
      <c r="H642" s="101"/>
      <c r="I642" s="101"/>
    </row>
    <row r="643" spans="1:9" s="100" customFormat="1">
      <c r="A643" s="97"/>
      <c r="B643" s="97"/>
      <c r="C643" s="97"/>
      <c r="D643" s="141"/>
      <c r="E643" s="97"/>
      <c r="F643" s="142"/>
      <c r="G643" s="97"/>
      <c r="H643" s="101"/>
      <c r="I643" s="101"/>
    </row>
    <row r="644" spans="1:9" s="100" customFormat="1">
      <c r="A644" s="97"/>
      <c r="B644" s="97"/>
      <c r="C644" s="97"/>
      <c r="D644" s="141"/>
      <c r="E644" s="97"/>
      <c r="F644" s="142"/>
      <c r="G644" s="97"/>
      <c r="H644" s="101"/>
      <c r="I644" s="101"/>
    </row>
    <row r="645" spans="1:9" s="100" customFormat="1">
      <c r="A645" s="97"/>
      <c r="B645" s="97"/>
      <c r="C645" s="97"/>
      <c r="D645" s="141"/>
      <c r="E645" s="97"/>
      <c r="F645" s="142"/>
      <c r="G645" s="97"/>
      <c r="H645" s="101"/>
      <c r="I645" s="101"/>
    </row>
    <row r="646" spans="1:9" s="100" customFormat="1">
      <c r="A646" s="97"/>
      <c r="B646" s="97"/>
      <c r="C646" s="97"/>
      <c r="D646" s="141"/>
      <c r="E646" s="97"/>
      <c r="F646" s="142"/>
      <c r="G646" s="97"/>
      <c r="H646" s="101"/>
      <c r="I646" s="101"/>
    </row>
    <row r="647" spans="1:9" s="100" customFormat="1">
      <c r="A647" s="97"/>
      <c r="B647" s="97"/>
      <c r="C647" s="97"/>
      <c r="D647" s="141"/>
      <c r="E647" s="97"/>
      <c r="F647" s="142"/>
      <c r="G647" s="97"/>
      <c r="H647" s="101"/>
      <c r="I647" s="101"/>
    </row>
    <row r="648" spans="1:9" s="100" customFormat="1">
      <c r="A648" s="97"/>
      <c r="B648" s="97"/>
      <c r="C648" s="97"/>
      <c r="D648" s="141"/>
      <c r="E648" s="97"/>
      <c r="F648" s="142"/>
      <c r="G648" s="97"/>
      <c r="H648" s="101"/>
      <c r="I648" s="101"/>
    </row>
    <row r="649" spans="1:9" s="100" customFormat="1">
      <c r="A649" s="97"/>
      <c r="B649" s="97"/>
      <c r="C649" s="97"/>
      <c r="D649" s="141"/>
      <c r="E649" s="97"/>
      <c r="F649" s="142"/>
      <c r="G649" s="97"/>
      <c r="H649" s="101"/>
      <c r="I649" s="101"/>
    </row>
    <row r="650" spans="1:9" s="100" customFormat="1">
      <c r="A650" s="97"/>
      <c r="B650" s="97"/>
      <c r="C650" s="97"/>
      <c r="D650" s="141"/>
      <c r="E650" s="97"/>
      <c r="F650" s="142"/>
      <c r="G650" s="97"/>
      <c r="H650" s="101"/>
      <c r="I650" s="101"/>
    </row>
    <row r="651" spans="1:9" s="100" customFormat="1">
      <c r="A651" s="97"/>
      <c r="B651" s="97"/>
      <c r="C651" s="97"/>
      <c r="D651" s="141"/>
      <c r="E651" s="97"/>
      <c r="F651" s="142"/>
      <c r="G651" s="97"/>
      <c r="H651" s="101"/>
      <c r="I651" s="101"/>
    </row>
    <row r="652" spans="1:9" s="100" customFormat="1">
      <c r="A652" s="97"/>
      <c r="B652" s="97"/>
      <c r="C652" s="97"/>
      <c r="D652" s="141"/>
      <c r="E652" s="97"/>
      <c r="F652" s="142"/>
      <c r="G652" s="97"/>
      <c r="H652" s="101"/>
      <c r="I652" s="101"/>
    </row>
    <row r="653" spans="1:9" s="100" customFormat="1">
      <c r="A653" s="97"/>
      <c r="B653" s="97"/>
      <c r="C653" s="97"/>
      <c r="D653" s="141"/>
      <c r="E653" s="97"/>
      <c r="F653" s="142"/>
      <c r="G653" s="97"/>
      <c r="H653" s="101"/>
      <c r="I653" s="101"/>
    </row>
    <row r="654" spans="1:9" s="100" customFormat="1">
      <c r="A654" s="97"/>
      <c r="B654" s="97"/>
      <c r="C654" s="97"/>
      <c r="D654" s="141"/>
      <c r="E654" s="97"/>
      <c r="F654" s="142"/>
      <c r="G654" s="97"/>
      <c r="H654" s="101"/>
      <c r="I654" s="101"/>
    </row>
    <row r="655" spans="1:9" s="100" customFormat="1">
      <c r="A655" s="97"/>
      <c r="B655" s="97"/>
      <c r="C655" s="97"/>
      <c r="D655" s="141"/>
      <c r="E655" s="97"/>
      <c r="F655" s="142"/>
      <c r="G655" s="97"/>
      <c r="H655" s="101"/>
      <c r="I655" s="101"/>
    </row>
    <row r="656" spans="1:9" s="100" customFormat="1">
      <c r="A656" s="97"/>
      <c r="B656" s="97"/>
      <c r="C656" s="97"/>
      <c r="D656" s="141"/>
      <c r="E656" s="97"/>
      <c r="F656" s="142"/>
      <c r="G656" s="97"/>
      <c r="H656" s="101"/>
      <c r="I656" s="101"/>
    </row>
    <row r="657" spans="1:9" s="100" customFormat="1">
      <c r="A657" s="97"/>
      <c r="B657" s="97"/>
      <c r="C657" s="97"/>
      <c r="D657" s="141"/>
      <c r="E657" s="97"/>
      <c r="F657" s="142"/>
      <c r="G657" s="97"/>
      <c r="H657" s="101"/>
      <c r="I657" s="101"/>
    </row>
    <row r="658" spans="1:9" s="100" customFormat="1">
      <c r="A658" s="97"/>
      <c r="B658" s="97"/>
      <c r="C658" s="97"/>
      <c r="D658" s="141"/>
      <c r="E658" s="97"/>
      <c r="F658" s="142"/>
      <c r="G658" s="97"/>
      <c r="H658" s="101"/>
      <c r="I658" s="101"/>
    </row>
    <row r="659" spans="1:9" s="100" customFormat="1">
      <c r="A659" s="97"/>
      <c r="B659" s="97"/>
      <c r="C659" s="97"/>
      <c r="D659" s="141"/>
      <c r="E659" s="97"/>
      <c r="F659" s="142"/>
      <c r="G659" s="97"/>
      <c r="H659" s="101"/>
      <c r="I659" s="101"/>
    </row>
    <row r="660" spans="1:9" s="100" customFormat="1">
      <c r="A660" s="97"/>
      <c r="B660" s="97"/>
      <c r="C660" s="97"/>
      <c r="D660" s="141"/>
      <c r="E660" s="97"/>
      <c r="F660" s="142"/>
      <c r="G660" s="97"/>
      <c r="H660" s="101"/>
      <c r="I660" s="101"/>
    </row>
    <row r="661" spans="1:9" s="100" customFormat="1">
      <c r="A661" s="97"/>
      <c r="B661" s="97"/>
      <c r="C661" s="97"/>
      <c r="D661" s="141"/>
      <c r="E661" s="97"/>
      <c r="F661" s="142"/>
      <c r="G661" s="97"/>
      <c r="H661" s="101"/>
      <c r="I661" s="101"/>
    </row>
    <row r="662" spans="1:9" s="100" customFormat="1">
      <c r="A662" s="97"/>
      <c r="B662" s="97"/>
      <c r="C662" s="97"/>
      <c r="D662" s="141"/>
      <c r="E662" s="97"/>
      <c r="F662" s="142"/>
      <c r="G662" s="97"/>
      <c r="H662" s="101"/>
      <c r="I662" s="101"/>
    </row>
    <row r="663" spans="1:9" s="100" customFormat="1">
      <c r="A663" s="97"/>
      <c r="B663" s="97"/>
      <c r="C663" s="97"/>
      <c r="D663" s="141"/>
      <c r="E663" s="97"/>
      <c r="F663" s="142"/>
      <c r="G663" s="97"/>
      <c r="H663" s="101"/>
      <c r="I663" s="101"/>
    </row>
    <row r="664" spans="1:9" s="100" customFormat="1">
      <c r="A664" s="97"/>
      <c r="B664" s="97"/>
      <c r="C664" s="97"/>
      <c r="D664" s="141"/>
      <c r="E664" s="97"/>
      <c r="F664" s="142"/>
      <c r="G664" s="97"/>
      <c r="H664" s="101"/>
      <c r="I664" s="101"/>
    </row>
    <row r="665" spans="1:9" s="100" customFormat="1">
      <c r="A665" s="97"/>
      <c r="B665" s="97"/>
      <c r="C665" s="97"/>
      <c r="D665" s="141"/>
      <c r="E665" s="97"/>
      <c r="F665" s="142"/>
      <c r="G665" s="97"/>
      <c r="H665" s="101"/>
      <c r="I665" s="101"/>
    </row>
    <row r="666" spans="1:9" s="100" customFormat="1">
      <c r="A666" s="97"/>
      <c r="B666" s="97"/>
      <c r="C666" s="97"/>
      <c r="D666" s="141"/>
      <c r="E666" s="97"/>
      <c r="F666" s="142"/>
      <c r="G666" s="97"/>
      <c r="H666" s="101"/>
      <c r="I666" s="101"/>
    </row>
    <row r="667" spans="1:9" s="100" customFormat="1">
      <c r="A667" s="97"/>
      <c r="B667" s="97"/>
      <c r="C667" s="97"/>
      <c r="D667" s="141"/>
      <c r="E667" s="97"/>
      <c r="F667" s="142"/>
      <c r="G667" s="97"/>
      <c r="H667" s="101"/>
      <c r="I667" s="101"/>
    </row>
    <row r="668" spans="1:9" s="100" customFormat="1">
      <c r="A668" s="97"/>
      <c r="B668" s="97"/>
      <c r="C668" s="97"/>
      <c r="D668" s="141"/>
      <c r="E668" s="97"/>
      <c r="F668" s="142"/>
      <c r="G668" s="97"/>
      <c r="H668" s="101"/>
      <c r="I668" s="101"/>
    </row>
    <row r="669" spans="1:9" s="100" customFormat="1">
      <c r="A669" s="97"/>
      <c r="B669" s="97"/>
      <c r="C669" s="97"/>
      <c r="D669" s="141"/>
      <c r="E669" s="97"/>
      <c r="F669" s="142"/>
      <c r="G669" s="97"/>
      <c r="H669" s="101"/>
      <c r="I669" s="101"/>
    </row>
    <row r="670" spans="1:9" s="100" customFormat="1">
      <c r="A670" s="97"/>
      <c r="B670" s="97"/>
      <c r="C670" s="97"/>
      <c r="D670" s="141"/>
      <c r="E670" s="97"/>
      <c r="F670" s="142"/>
      <c r="G670" s="97"/>
      <c r="H670" s="101"/>
      <c r="I670" s="101"/>
    </row>
    <row r="671" spans="1:9" s="100" customFormat="1">
      <c r="A671" s="97"/>
      <c r="B671" s="97"/>
      <c r="C671" s="97"/>
      <c r="D671" s="141"/>
      <c r="E671" s="97"/>
      <c r="F671" s="142"/>
      <c r="G671" s="97"/>
      <c r="H671" s="101"/>
      <c r="I671" s="101"/>
    </row>
    <row r="672" spans="1:9" s="100" customFormat="1">
      <c r="A672" s="97"/>
      <c r="B672" s="97"/>
      <c r="C672" s="97"/>
      <c r="D672" s="141"/>
      <c r="E672" s="97"/>
      <c r="F672" s="142"/>
      <c r="G672" s="97"/>
      <c r="H672" s="101"/>
      <c r="I672" s="101"/>
    </row>
    <row r="673" spans="1:9" s="100" customFormat="1">
      <c r="A673" s="97"/>
      <c r="B673" s="97"/>
      <c r="C673" s="97"/>
      <c r="D673" s="141"/>
      <c r="E673" s="97"/>
      <c r="F673" s="142"/>
      <c r="G673" s="97"/>
      <c r="H673" s="101"/>
      <c r="I673" s="101"/>
    </row>
    <row r="674" spans="1:9" s="100" customFormat="1">
      <c r="A674" s="97"/>
      <c r="B674" s="97"/>
      <c r="C674" s="97"/>
      <c r="D674" s="141"/>
      <c r="E674" s="97"/>
      <c r="F674" s="142"/>
      <c r="G674" s="97"/>
      <c r="H674" s="101"/>
      <c r="I674" s="101"/>
    </row>
    <row r="675" spans="1:9" s="100" customFormat="1">
      <c r="A675" s="97"/>
      <c r="B675" s="97"/>
      <c r="C675" s="97"/>
      <c r="D675" s="141"/>
      <c r="E675" s="97"/>
      <c r="F675" s="142"/>
      <c r="G675" s="97"/>
      <c r="H675" s="101"/>
      <c r="I675" s="101"/>
    </row>
    <row r="676" spans="1:9" s="100" customFormat="1">
      <c r="A676" s="97"/>
      <c r="B676" s="97"/>
      <c r="C676" s="97"/>
      <c r="D676" s="141"/>
      <c r="E676" s="97"/>
      <c r="F676" s="142"/>
      <c r="G676" s="97"/>
      <c r="H676" s="101"/>
      <c r="I676" s="101"/>
    </row>
    <row r="677" spans="1:9" s="100" customFormat="1">
      <c r="A677" s="97"/>
      <c r="B677" s="97"/>
      <c r="C677" s="97"/>
      <c r="D677" s="141"/>
      <c r="E677" s="97"/>
      <c r="F677" s="142"/>
      <c r="G677" s="97"/>
      <c r="H677" s="101"/>
      <c r="I677" s="101"/>
    </row>
    <row r="678" spans="1:9" s="100" customFormat="1">
      <c r="A678" s="97"/>
      <c r="B678" s="97"/>
      <c r="C678" s="97"/>
      <c r="D678" s="141"/>
      <c r="E678" s="97"/>
      <c r="F678" s="142"/>
      <c r="G678" s="97"/>
      <c r="H678" s="101"/>
      <c r="I678" s="101"/>
    </row>
    <row r="679" spans="1:9" s="100" customFormat="1">
      <c r="A679" s="97"/>
      <c r="B679" s="97"/>
      <c r="C679" s="97"/>
      <c r="D679" s="141"/>
      <c r="E679" s="97"/>
      <c r="F679" s="142"/>
      <c r="G679" s="97"/>
      <c r="H679" s="101"/>
      <c r="I679" s="101"/>
    </row>
    <row r="680" spans="1:9" s="100" customFormat="1">
      <c r="A680" s="97"/>
      <c r="B680" s="97"/>
      <c r="C680" s="97"/>
      <c r="D680" s="141"/>
      <c r="E680" s="97"/>
      <c r="F680" s="142"/>
      <c r="G680" s="97"/>
      <c r="H680" s="101"/>
      <c r="I680" s="101"/>
    </row>
    <row r="681" spans="1:9" s="100" customFormat="1">
      <c r="A681" s="97"/>
      <c r="B681" s="97"/>
      <c r="C681" s="97"/>
      <c r="D681" s="141"/>
      <c r="E681" s="97"/>
      <c r="F681" s="142"/>
      <c r="G681" s="97"/>
      <c r="H681" s="101"/>
      <c r="I681" s="101"/>
    </row>
    <row r="682" spans="1:9" s="100" customFormat="1">
      <c r="A682" s="97"/>
      <c r="B682" s="97"/>
      <c r="C682" s="97"/>
      <c r="D682" s="141"/>
      <c r="E682" s="97"/>
      <c r="F682" s="142"/>
      <c r="G682" s="97"/>
      <c r="H682" s="101"/>
      <c r="I682" s="101"/>
    </row>
    <row r="683" spans="1:9" s="100" customFormat="1">
      <c r="A683" s="97"/>
      <c r="B683" s="97"/>
      <c r="C683" s="97"/>
      <c r="D683" s="141"/>
      <c r="E683" s="97"/>
      <c r="F683" s="142"/>
      <c r="G683" s="97"/>
      <c r="H683" s="101"/>
      <c r="I683" s="101"/>
    </row>
    <row r="684" spans="1:9" s="100" customFormat="1">
      <c r="A684" s="97"/>
      <c r="B684" s="97"/>
      <c r="C684" s="97"/>
      <c r="D684" s="141"/>
      <c r="E684" s="97"/>
      <c r="F684" s="142"/>
      <c r="G684" s="97"/>
      <c r="H684" s="101"/>
      <c r="I684" s="101"/>
    </row>
    <row r="685" spans="1:9" s="100" customFormat="1">
      <c r="A685" s="97"/>
      <c r="B685" s="97"/>
      <c r="C685" s="97"/>
      <c r="D685" s="141"/>
      <c r="E685" s="97"/>
      <c r="F685" s="142"/>
      <c r="G685" s="97"/>
      <c r="H685" s="101"/>
      <c r="I685" s="101"/>
    </row>
    <row r="686" spans="1:9" s="100" customFormat="1">
      <c r="A686" s="97"/>
      <c r="B686" s="97"/>
      <c r="C686" s="97"/>
      <c r="D686" s="141"/>
      <c r="E686" s="97"/>
      <c r="F686" s="142"/>
      <c r="G686" s="97"/>
      <c r="H686" s="101"/>
      <c r="I686" s="101"/>
    </row>
    <row r="687" spans="1:9" s="100" customFormat="1">
      <c r="A687" s="97"/>
      <c r="B687" s="97"/>
      <c r="C687" s="97"/>
      <c r="D687" s="141"/>
      <c r="E687" s="97"/>
      <c r="F687" s="142"/>
      <c r="G687" s="97"/>
      <c r="H687" s="101"/>
      <c r="I687" s="101"/>
    </row>
    <row r="688" spans="1:9" s="100" customFormat="1">
      <c r="A688" s="97"/>
      <c r="B688" s="97"/>
      <c r="C688" s="97"/>
      <c r="D688" s="141"/>
      <c r="E688" s="97"/>
      <c r="F688" s="142"/>
      <c r="G688" s="97"/>
      <c r="H688" s="101"/>
      <c r="I688" s="101"/>
    </row>
    <row r="689" spans="1:9" s="100" customFormat="1">
      <c r="A689" s="97"/>
      <c r="B689" s="97"/>
      <c r="C689" s="97"/>
      <c r="D689" s="141"/>
      <c r="E689" s="97"/>
      <c r="F689" s="142"/>
      <c r="G689" s="97"/>
      <c r="H689" s="101"/>
      <c r="I689" s="101"/>
    </row>
    <row r="690" spans="1:9" s="100" customFormat="1">
      <c r="A690" s="97"/>
      <c r="B690" s="97"/>
      <c r="C690" s="97"/>
      <c r="D690" s="141"/>
      <c r="E690" s="97"/>
      <c r="F690" s="142"/>
      <c r="G690" s="97"/>
      <c r="H690" s="101"/>
      <c r="I690" s="101"/>
    </row>
    <row r="691" spans="1:9" s="100" customFormat="1">
      <c r="A691" s="97"/>
      <c r="B691" s="97"/>
      <c r="C691" s="97"/>
      <c r="D691" s="141"/>
      <c r="E691" s="97"/>
      <c r="F691" s="142"/>
      <c r="G691" s="97"/>
      <c r="H691" s="101"/>
      <c r="I691" s="101"/>
    </row>
    <row r="692" spans="1:9" s="100" customFormat="1">
      <c r="A692" s="97"/>
      <c r="B692" s="97"/>
      <c r="C692" s="97"/>
      <c r="D692" s="141"/>
      <c r="E692" s="97"/>
      <c r="F692" s="142"/>
      <c r="G692" s="97"/>
      <c r="H692" s="101"/>
      <c r="I692" s="101"/>
    </row>
    <row r="693" spans="1:9" s="100" customFormat="1">
      <c r="A693" s="97"/>
      <c r="B693" s="97"/>
      <c r="C693" s="97"/>
      <c r="D693" s="141"/>
      <c r="E693" s="97"/>
      <c r="F693" s="142"/>
      <c r="G693" s="97"/>
      <c r="H693" s="101"/>
      <c r="I693" s="101"/>
    </row>
    <row r="694" spans="1:9" s="100" customFormat="1">
      <c r="A694" s="97"/>
      <c r="B694" s="97"/>
      <c r="C694" s="97"/>
      <c r="D694" s="141"/>
      <c r="E694" s="97"/>
      <c r="F694" s="142"/>
      <c r="G694" s="97"/>
      <c r="H694" s="101"/>
      <c r="I694" s="101"/>
    </row>
    <row r="695" spans="1:9" s="100" customFormat="1">
      <c r="A695" s="97"/>
      <c r="B695" s="97"/>
      <c r="C695" s="97"/>
      <c r="D695" s="141"/>
      <c r="E695" s="97"/>
      <c r="F695" s="142"/>
      <c r="G695" s="97"/>
      <c r="H695" s="101"/>
      <c r="I695" s="101"/>
    </row>
    <row r="696" spans="1:9" s="100" customFormat="1">
      <c r="A696" s="97"/>
      <c r="B696" s="97"/>
      <c r="C696" s="97"/>
      <c r="D696" s="141"/>
      <c r="E696" s="97"/>
      <c r="F696" s="142"/>
      <c r="G696" s="97"/>
      <c r="H696" s="101"/>
      <c r="I696" s="101"/>
    </row>
    <row r="697" spans="1:9" s="100" customFormat="1">
      <c r="A697" s="97"/>
      <c r="B697" s="97"/>
      <c r="C697" s="97"/>
      <c r="D697" s="141"/>
      <c r="E697" s="97"/>
      <c r="F697" s="142"/>
      <c r="G697" s="97"/>
      <c r="H697" s="101"/>
      <c r="I697" s="101"/>
    </row>
    <row r="698" spans="1:9" s="100" customFormat="1">
      <c r="A698" s="97"/>
      <c r="B698" s="97"/>
      <c r="C698" s="97"/>
      <c r="D698" s="141"/>
      <c r="E698" s="97"/>
      <c r="F698" s="142"/>
      <c r="G698" s="97"/>
      <c r="H698" s="101"/>
      <c r="I698" s="101"/>
    </row>
    <row r="699" spans="1:9" s="100" customFormat="1">
      <c r="A699" s="97"/>
      <c r="B699" s="97"/>
      <c r="C699" s="97"/>
      <c r="D699" s="141"/>
      <c r="E699" s="97"/>
      <c r="F699" s="142"/>
      <c r="G699" s="97"/>
      <c r="H699" s="101"/>
      <c r="I699" s="101"/>
    </row>
    <row r="700" spans="1:9" s="100" customFormat="1">
      <c r="A700" s="97"/>
      <c r="B700" s="97"/>
      <c r="C700" s="97"/>
      <c r="D700" s="141"/>
      <c r="E700" s="97"/>
      <c r="F700" s="142"/>
      <c r="G700" s="97"/>
      <c r="H700" s="101"/>
      <c r="I700" s="101"/>
    </row>
    <row r="701" spans="1:9" s="100" customFormat="1">
      <c r="A701" s="97"/>
      <c r="B701" s="97"/>
      <c r="C701" s="97"/>
      <c r="D701" s="141"/>
      <c r="E701" s="97"/>
      <c r="F701" s="142"/>
      <c r="G701" s="97"/>
      <c r="H701" s="101"/>
      <c r="I701" s="101"/>
    </row>
    <row r="702" spans="1:9" s="100" customFormat="1">
      <c r="A702" s="97"/>
      <c r="B702" s="97"/>
      <c r="C702" s="97"/>
      <c r="D702" s="141"/>
      <c r="E702" s="97"/>
      <c r="F702" s="142"/>
      <c r="G702" s="97"/>
      <c r="H702" s="101"/>
      <c r="I702" s="101"/>
    </row>
    <row r="703" spans="1:9" s="100" customFormat="1">
      <c r="A703" s="97"/>
      <c r="B703" s="97"/>
      <c r="C703" s="97"/>
      <c r="D703" s="141"/>
      <c r="E703" s="97"/>
      <c r="F703" s="142"/>
      <c r="G703" s="97"/>
      <c r="H703" s="101"/>
      <c r="I703" s="101"/>
    </row>
    <row r="704" spans="1:9" s="100" customFormat="1">
      <c r="A704" s="97"/>
      <c r="B704" s="97"/>
      <c r="C704" s="97"/>
      <c r="D704" s="141"/>
      <c r="E704" s="97"/>
      <c r="F704" s="142"/>
      <c r="G704" s="97"/>
      <c r="H704" s="101"/>
      <c r="I704" s="101"/>
    </row>
    <row r="705" spans="1:9" s="100" customFormat="1">
      <c r="A705" s="97"/>
      <c r="B705" s="97"/>
      <c r="C705" s="97"/>
      <c r="D705" s="141"/>
      <c r="E705" s="97"/>
      <c r="F705" s="142"/>
      <c r="G705" s="97"/>
      <c r="H705" s="101"/>
      <c r="I705" s="101"/>
    </row>
    <row r="706" spans="1:9" s="100" customFormat="1">
      <c r="A706" s="97"/>
      <c r="B706" s="97"/>
      <c r="C706" s="97"/>
      <c r="D706" s="141"/>
      <c r="E706" s="97"/>
      <c r="F706" s="142"/>
      <c r="G706" s="97"/>
      <c r="H706" s="101"/>
      <c r="I706" s="101"/>
    </row>
    <row r="707" spans="1:9" s="100" customFormat="1">
      <c r="A707" s="97"/>
      <c r="B707" s="97"/>
      <c r="C707" s="97"/>
      <c r="D707" s="141"/>
      <c r="E707" s="97"/>
      <c r="F707" s="142"/>
      <c r="G707" s="97"/>
      <c r="H707" s="101"/>
      <c r="I707" s="101"/>
    </row>
    <row r="708" spans="1:9" s="100" customFormat="1">
      <c r="A708" s="97"/>
      <c r="B708" s="97"/>
      <c r="C708" s="97"/>
      <c r="D708" s="141"/>
      <c r="E708" s="97"/>
      <c r="F708" s="142"/>
      <c r="G708" s="97"/>
      <c r="H708" s="101"/>
      <c r="I708" s="101"/>
    </row>
    <row r="709" spans="1:9" s="100" customFormat="1">
      <c r="A709" s="97"/>
      <c r="B709" s="97"/>
      <c r="C709" s="97"/>
      <c r="D709" s="141"/>
      <c r="E709" s="97"/>
      <c r="F709" s="142"/>
      <c r="G709" s="97"/>
      <c r="H709" s="101"/>
      <c r="I709" s="101"/>
    </row>
    <row r="710" spans="1:9" s="100" customFormat="1">
      <c r="A710" s="97"/>
      <c r="B710" s="97"/>
      <c r="C710" s="97"/>
      <c r="D710" s="141"/>
      <c r="E710" s="97"/>
      <c r="F710" s="142"/>
      <c r="G710" s="97"/>
      <c r="H710" s="101"/>
      <c r="I710" s="101"/>
    </row>
    <row r="711" spans="1:9" s="100" customFormat="1">
      <c r="A711" s="97"/>
      <c r="B711" s="97"/>
      <c r="C711" s="97"/>
      <c r="D711" s="141"/>
      <c r="E711" s="97"/>
      <c r="F711" s="142"/>
      <c r="G711" s="97"/>
      <c r="H711" s="101"/>
      <c r="I711" s="101"/>
    </row>
    <row r="712" spans="1:9" s="100" customFormat="1">
      <c r="A712" s="97"/>
      <c r="B712" s="97"/>
      <c r="C712" s="97"/>
      <c r="D712" s="141"/>
      <c r="E712" s="97"/>
      <c r="F712" s="142"/>
      <c r="G712" s="97"/>
      <c r="H712" s="101"/>
      <c r="I712" s="101"/>
    </row>
    <row r="713" spans="1:9" s="100" customFormat="1">
      <c r="A713" s="97"/>
      <c r="B713" s="97"/>
      <c r="C713" s="97"/>
      <c r="D713" s="141"/>
      <c r="E713" s="97"/>
      <c r="F713" s="142"/>
      <c r="G713" s="97"/>
      <c r="H713" s="101"/>
      <c r="I713" s="101"/>
    </row>
    <row r="714" spans="1:9" s="100" customFormat="1">
      <c r="A714" s="97"/>
      <c r="B714" s="97"/>
      <c r="C714" s="97"/>
      <c r="D714" s="141"/>
      <c r="E714" s="97"/>
      <c r="F714" s="142"/>
      <c r="G714" s="97"/>
      <c r="H714" s="101"/>
      <c r="I714" s="101"/>
    </row>
    <row r="715" spans="1:9" s="100" customFormat="1">
      <c r="A715" s="97"/>
      <c r="B715" s="97"/>
      <c r="C715" s="97"/>
      <c r="D715" s="141"/>
      <c r="E715" s="97"/>
      <c r="F715" s="142"/>
      <c r="G715" s="97"/>
      <c r="H715" s="101"/>
      <c r="I715" s="101"/>
    </row>
    <row r="716" spans="1:9" s="100" customFormat="1">
      <c r="A716" s="97"/>
      <c r="B716" s="97"/>
      <c r="C716" s="97"/>
      <c r="D716" s="141"/>
      <c r="E716" s="97"/>
      <c r="F716" s="142"/>
      <c r="G716" s="97"/>
      <c r="H716" s="101"/>
      <c r="I716" s="101"/>
    </row>
    <row r="717" spans="1:9" s="100" customFormat="1">
      <c r="A717" s="97"/>
      <c r="B717" s="97"/>
      <c r="C717" s="97"/>
      <c r="D717" s="141"/>
      <c r="E717" s="97"/>
      <c r="F717" s="142"/>
      <c r="G717" s="97"/>
      <c r="H717" s="101"/>
      <c r="I717" s="101"/>
    </row>
    <row r="718" spans="1:9" s="100" customFormat="1">
      <c r="A718" s="97"/>
      <c r="B718" s="97"/>
      <c r="C718" s="97"/>
      <c r="D718" s="141"/>
      <c r="E718" s="97"/>
      <c r="F718" s="142"/>
      <c r="G718" s="97"/>
      <c r="H718" s="101"/>
      <c r="I718" s="101"/>
    </row>
    <row r="719" spans="1:9" s="100" customFormat="1">
      <c r="A719" s="97"/>
      <c r="B719" s="97"/>
      <c r="C719" s="97"/>
      <c r="D719" s="141"/>
      <c r="E719" s="97"/>
      <c r="F719" s="142"/>
      <c r="G719" s="97"/>
      <c r="H719" s="101"/>
      <c r="I719" s="101"/>
    </row>
    <row r="720" spans="1:9" s="100" customFormat="1">
      <c r="A720" s="97"/>
      <c r="B720" s="97"/>
      <c r="C720" s="97"/>
      <c r="D720" s="141"/>
      <c r="E720" s="97"/>
      <c r="F720" s="142"/>
      <c r="G720" s="97"/>
      <c r="H720" s="101"/>
      <c r="I720" s="101"/>
    </row>
    <row r="721" spans="1:11" s="100" customFormat="1">
      <c r="A721" s="97"/>
      <c r="B721" s="97"/>
      <c r="C721" s="97"/>
      <c r="D721" s="141"/>
      <c r="E721" s="97"/>
      <c r="F721" s="142"/>
      <c r="G721" s="97"/>
      <c r="H721" s="101"/>
      <c r="I721" s="101"/>
    </row>
    <row r="722" spans="1:11" s="100" customFormat="1">
      <c r="A722" s="97"/>
      <c r="B722" s="97"/>
      <c r="C722" s="97"/>
      <c r="D722" s="141"/>
      <c r="E722" s="97"/>
      <c r="F722" s="142"/>
      <c r="G722" s="97"/>
      <c r="H722" s="101"/>
      <c r="I722" s="101"/>
    </row>
    <row r="723" spans="1:11" s="100" customFormat="1">
      <c r="A723" s="97"/>
      <c r="B723" s="97"/>
      <c r="C723" s="97"/>
      <c r="D723" s="141"/>
      <c r="E723" s="97"/>
      <c r="F723" s="142"/>
      <c r="G723" s="97"/>
      <c r="H723" s="101"/>
      <c r="I723" s="101"/>
    </row>
    <row r="724" spans="1:11" s="100" customFormat="1">
      <c r="A724" s="97"/>
      <c r="B724" s="97"/>
      <c r="C724" s="97"/>
      <c r="D724" s="141"/>
      <c r="E724" s="97"/>
      <c r="F724" s="142"/>
      <c r="G724" s="97"/>
      <c r="H724" s="101"/>
      <c r="I724" s="101"/>
    </row>
    <row r="725" spans="1:11" s="100" customFormat="1">
      <c r="A725" s="97"/>
      <c r="B725" s="97"/>
      <c r="C725" s="97"/>
      <c r="D725" s="141"/>
      <c r="E725" s="97"/>
      <c r="F725" s="142"/>
      <c r="G725" s="97"/>
      <c r="H725" s="101"/>
      <c r="I725" s="101"/>
    </row>
    <row r="726" spans="1:11" s="100" customFormat="1">
      <c r="A726" s="97"/>
      <c r="B726" s="97"/>
      <c r="C726" s="97"/>
      <c r="D726" s="141"/>
      <c r="E726" s="97"/>
      <c r="F726" s="142"/>
      <c r="G726" s="97"/>
      <c r="H726" s="101"/>
      <c r="I726" s="101"/>
    </row>
    <row r="727" spans="1:11" s="100" customFormat="1">
      <c r="A727" s="97"/>
      <c r="B727" s="97"/>
      <c r="C727" s="97"/>
      <c r="D727" s="141"/>
      <c r="E727" s="97"/>
      <c r="F727" s="142"/>
      <c r="G727" s="97"/>
      <c r="H727" s="101"/>
      <c r="I727" s="101"/>
    </row>
    <row r="728" spans="1:11" s="100" customFormat="1">
      <c r="A728" s="97"/>
      <c r="B728" s="97"/>
      <c r="C728" s="97"/>
      <c r="D728" s="141"/>
      <c r="E728" s="97"/>
      <c r="F728" s="142"/>
      <c r="G728" s="97"/>
      <c r="H728" s="101"/>
      <c r="I728" s="101"/>
    </row>
    <row r="729" spans="1:11" s="100" customFormat="1">
      <c r="A729" s="97"/>
      <c r="B729" s="97"/>
      <c r="C729" s="97"/>
      <c r="D729" s="141"/>
      <c r="E729" s="97"/>
      <c r="F729" s="142"/>
      <c r="G729" s="97"/>
      <c r="H729" s="101"/>
      <c r="I729" s="101"/>
    </row>
    <row r="730" spans="1:11" s="100" customFormat="1">
      <c r="A730" s="97"/>
      <c r="B730" s="97"/>
      <c r="C730" s="97"/>
      <c r="D730" s="141"/>
      <c r="E730" s="97"/>
      <c r="F730" s="142"/>
      <c r="G730" s="97"/>
      <c r="H730" s="101"/>
      <c r="I730" s="101"/>
    </row>
    <row r="731" spans="1:11" s="100" customFormat="1">
      <c r="A731" s="97"/>
      <c r="B731" s="97"/>
      <c r="C731" s="97"/>
      <c r="D731" s="141"/>
      <c r="E731" s="97"/>
      <c r="F731" s="142"/>
      <c r="G731" s="97"/>
      <c r="H731" s="101"/>
      <c r="I731" s="101"/>
    </row>
    <row r="732" spans="1:11" s="100" customFormat="1">
      <c r="A732" s="97"/>
      <c r="B732" s="97"/>
      <c r="C732" s="97"/>
      <c r="D732" s="141"/>
      <c r="E732" s="97"/>
      <c r="F732" s="142"/>
      <c r="G732" s="97"/>
      <c r="H732" s="101"/>
      <c r="I732" s="101"/>
    </row>
    <row r="733" spans="1:11" s="100" customFormat="1">
      <c r="A733" s="97"/>
      <c r="B733" s="97"/>
      <c r="C733" s="97"/>
      <c r="D733" s="141"/>
      <c r="E733" s="97"/>
      <c r="F733" s="142"/>
      <c r="G733" s="97"/>
      <c r="H733" s="101"/>
      <c r="I733" s="101"/>
    </row>
    <row r="734" spans="1:11" s="100" customFormat="1">
      <c r="A734" s="94"/>
      <c r="B734" s="94"/>
      <c r="C734" s="94"/>
      <c r="D734" s="94"/>
      <c r="E734" s="94"/>
      <c r="F734" s="142"/>
      <c r="G734" s="97"/>
      <c r="H734" s="98"/>
      <c r="I734" s="98"/>
      <c r="J734" s="99"/>
      <c r="K734" s="99"/>
    </row>
    <row r="735" spans="1:11" s="100" customFormat="1">
      <c r="A735" s="94"/>
      <c r="B735" s="94"/>
      <c r="C735" s="94"/>
      <c r="D735" s="94"/>
      <c r="E735" s="94"/>
      <c r="F735" s="142"/>
      <c r="G735" s="97"/>
      <c r="H735" s="98"/>
      <c r="I735" s="98"/>
      <c r="J735" s="99"/>
      <c r="K735" s="99"/>
    </row>
    <row r="736" spans="1:11" s="100" customFormat="1">
      <c r="A736" s="94"/>
      <c r="B736" s="94"/>
      <c r="C736" s="94"/>
      <c r="D736" s="94"/>
      <c r="E736" s="94"/>
      <c r="F736" s="142"/>
      <c r="G736" s="97"/>
      <c r="H736" s="98"/>
      <c r="I736" s="98"/>
      <c r="J736" s="99"/>
      <c r="K736" s="99"/>
    </row>
    <row r="737" spans="1:11" s="100" customFormat="1">
      <c r="A737" s="94"/>
      <c r="B737" s="94"/>
      <c r="C737" s="94"/>
      <c r="D737" s="94"/>
      <c r="E737" s="94"/>
      <c r="F737" s="142"/>
      <c r="G737" s="97"/>
      <c r="H737" s="98"/>
      <c r="I737" s="98"/>
      <c r="J737" s="99"/>
      <c r="K737" s="99"/>
    </row>
    <row r="738" spans="1:11" s="100" customFormat="1">
      <c r="A738" s="94"/>
      <c r="B738" s="94"/>
      <c r="C738" s="94"/>
      <c r="D738" s="94"/>
      <c r="E738" s="94"/>
      <c r="F738" s="142"/>
      <c r="G738" s="97"/>
      <c r="H738" s="98"/>
      <c r="I738" s="98"/>
      <c r="J738" s="99"/>
      <c r="K738" s="99"/>
    </row>
    <row r="739" spans="1:11" s="100" customFormat="1">
      <c r="A739" s="94"/>
      <c r="B739" s="94"/>
      <c r="C739" s="94"/>
      <c r="D739" s="94"/>
      <c r="E739" s="94"/>
      <c r="F739" s="142"/>
      <c r="G739" s="97"/>
      <c r="H739" s="98"/>
      <c r="I739" s="98"/>
      <c r="J739" s="99"/>
      <c r="K739" s="99"/>
    </row>
    <row r="740" spans="1:11" s="100" customFormat="1">
      <c r="A740" s="94"/>
      <c r="B740" s="94"/>
      <c r="C740" s="94"/>
      <c r="D740" s="94"/>
      <c r="E740" s="94"/>
      <c r="F740" s="142"/>
      <c r="G740" s="97"/>
      <c r="H740" s="98"/>
      <c r="I740" s="98"/>
      <c r="J740" s="99"/>
      <c r="K740" s="99"/>
    </row>
    <row r="741" spans="1:11" s="100" customFormat="1">
      <c r="A741" s="94"/>
      <c r="B741" s="94"/>
      <c r="C741" s="94"/>
      <c r="D741" s="94"/>
      <c r="E741" s="94"/>
      <c r="F741" s="142"/>
      <c r="G741" s="97"/>
      <c r="H741" s="98"/>
      <c r="I741" s="98"/>
      <c r="J741" s="99"/>
      <c r="K741" s="99"/>
    </row>
    <row r="742" spans="1:11" s="100" customFormat="1">
      <c r="A742" s="94"/>
      <c r="B742" s="94"/>
      <c r="C742" s="94"/>
      <c r="D742" s="94"/>
      <c r="E742" s="94"/>
      <c r="F742" s="142"/>
      <c r="G742" s="97"/>
      <c r="H742" s="98"/>
      <c r="I742" s="98"/>
      <c r="J742" s="99"/>
      <c r="K742" s="99"/>
    </row>
    <row r="743" spans="1:11" s="100" customFormat="1">
      <c r="A743" s="94"/>
      <c r="B743" s="94"/>
      <c r="C743" s="94"/>
      <c r="D743" s="94"/>
      <c r="E743" s="94"/>
      <c r="F743" s="142"/>
      <c r="G743" s="97"/>
      <c r="H743" s="98"/>
      <c r="I743" s="98"/>
      <c r="J743" s="99"/>
      <c r="K743" s="99"/>
    </row>
    <row r="744" spans="1:11" s="100" customFormat="1">
      <c r="A744" s="94"/>
      <c r="B744" s="94"/>
      <c r="C744" s="94"/>
      <c r="D744" s="94"/>
      <c r="E744" s="94"/>
      <c r="F744" s="142"/>
      <c r="G744" s="97"/>
      <c r="H744" s="98"/>
      <c r="I744" s="98"/>
      <c r="J744" s="99"/>
      <c r="K744" s="99"/>
    </row>
    <row r="745" spans="1:11" s="100" customFormat="1">
      <c r="A745" s="94"/>
      <c r="B745" s="94"/>
      <c r="C745" s="94"/>
      <c r="D745" s="94"/>
      <c r="E745" s="94"/>
      <c r="F745" s="142"/>
      <c r="G745" s="97"/>
      <c r="H745" s="98"/>
      <c r="I745" s="98"/>
      <c r="J745" s="99"/>
      <c r="K745" s="99"/>
    </row>
    <row r="746" spans="1:11" s="100" customFormat="1">
      <c r="A746" s="94"/>
      <c r="B746" s="94"/>
      <c r="C746" s="94"/>
      <c r="D746" s="94"/>
      <c r="E746" s="94"/>
      <c r="F746" s="142"/>
      <c r="G746" s="97"/>
      <c r="H746" s="98"/>
      <c r="I746" s="98"/>
      <c r="J746" s="99"/>
      <c r="K746" s="99"/>
    </row>
    <row r="747" spans="1:11" s="100" customFormat="1">
      <c r="A747" s="94"/>
      <c r="B747" s="94"/>
      <c r="C747" s="94"/>
      <c r="D747" s="94"/>
      <c r="E747" s="94"/>
      <c r="F747" s="142"/>
      <c r="G747" s="97"/>
      <c r="H747" s="98"/>
      <c r="I747" s="98"/>
      <c r="J747" s="99"/>
      <c r="K747" s="99"/>
    </row>
    <row r="748" spans="1:11" s="100" customFormat="1">
      <c r="A748" s="94"/>
      <c r="B748" s="94"/>
      <c r="C748" s="94"/>
      <c r="D748" s="94"/>
      <c r="E748" s="94"/>
      <c r="F748" s="142"/>
      <c r="G748" s="97"/>
      <c r="H748" s="98"/>
      <c r="I748" s="98"/>
      <c r="J748" s="99"/>
      <c r="K748" s="99"/>
    </row>
    <row r="749" spans="1:11" s="100" customFormat="1">
      <c r="A749" s="94"/>
      <c r="B749" s="94"/>
      <c r="C749" s="94"/>
      <c r="D749" s="94"/>
      <c r="E749" s="94"/>
      <c r="F749" s="142"/>
      <c r="G749" s="97"/>
      <c r="H749" s="98"/>
      <c r="I749" s="98"/>
      <c r="J749" s="99"/>
      <c r="K749" s="99"/>
    </row>
    <row r="750" spans="1:11" s="100" customFormat="1">
      <c r="A750" s="94"/>
      <c r="B750" s="94"/>
      <c r="C750" s="94"/>
      <c r="D750" s="94"/>
      <c r="E750" s="94"/>
      <c r="F750" s="142"/>
      <c r="G750" s="97"/>
      <c r="H750" s="98"/>
      <c r="I750" s="98"/>
      <c r="J750" s="99"/>
      <c r="K750" s="99"/>
    </row>
    <row r="751" spans="1:11" s="100" customFormat="1">
      <c r="A751" s="94"/>
      <c r="B751" s="94"/>
      <c r="C751" s="94"/>
      <c r="D751" s="94"/>
      <c r="E751" s="94"/>
      <c r="F751" s="142"/>
      <c r="G751" s="97"/>
      <c r="H751" s="98"/>
      <c r="I751" s="98"/>
      <c r="J751" s="99"/>
      <c r="K751" s="99"/>
    </row>
    <row r="752" spans="1:11" s="100" customFormat="1">
      <c r="A752" s="94"/>
      <c r="B752" s="94"/>
      <c r="C752" s="94"/>
      <c r="D752" s="94"/>
      <c r="E752" s="94"/>
      <c r="F752" s="142"/>
      <c r="G752" s="97"/>
      <c r="H752" s="98"/>
      <c r="I752" s="98"/>
      <c r="J752" s="99"/>
      <c r="K752" s="99"/>
    </row>
    <row r="753" spans="1:11" s="100" customFormat="1">
      <c r="A753" s="94"/>
      <c r="B753" s="94"/>
      <c r="C753" s="94"/>
      <c r="D753" s="94"/>
      <c r="E753" s="94"/>
      <c r="F753" s="142"/>
      <c r="G753" s="97"/>
      <c r="H753" s="98"/>
      <c r="I753" s="98"/>
      <c r="J753" s="99"/>
      <c r="K753" s="99"/>
    </row>
    <row r="754" spans="1:11" s="100" customFormat="1">
      <c r="A754" s="94"/>
      <c r="B754" s="94"/>
      <c r="C754" s="94"/>
      <c r="D754" s="94"/>
      <c r="E754" s="94"/>
      <c r="F754" s="142"/>
      <c r="G754" s="97"/>
      <c r="H754" s="98"/>
      <c r="I754" s="98"/>
      <c r="J754" s="99"/>
      <c r="K754" s="99"/>
    </row>
    <row r="755" spans="1:11" s="100" customFormat="1">
      <c r="A755" s="94"/>
      <c r="B755" s="94"/>
      <c r="C755" s="94"/>
      <c r="D755" s="94"/>
      <c r="E755" s="94"/>
      <c r="F755" s="142"/>
      <c r="G755" s="97"/>
      <c r="H755" s="98"/>
      <c r="I755" s="98"/>
      <c r="J755" s="99"/>
      <c r="K755" s="99"/>
    </row>
    <row r="756" spans="1:11" s="100" customFormat="1">
      <c r="A756" s="94"/>
      <c r="B756" s="94"/>
      <c r="C756" s="94"/>
      <c r="D756" s="94"/>
      <c r="E756" s="94"/>
      <c r="F756" s="142"/>
      <c r="G756" s="97"/>
      <c r="H756" s="98"/>
      <c r="I756" s="98"/>
      <c r="J756" s="99"/>
      <c r="K756" s="99"/>
    </row>
    <row r="757" spans="1:11" s="100" customFormat="1">
      <c r="A757" s="94"/>
      <c r="B757" s="94"/>
      <c r="C757" s="94"/>
      <c r="D757" s="94"/>
      <c r="E757" s="94"/>
      <c r="F757" s="142"/>
      <c r="G757" s="97"/>
      <c r="H757" s="98"/>
      <c r="I757" s="98"/>
      <c r="J757" s="99"/>
      <c r="K757" s="99"/>
    </row>
    <row r="758" spans="1:11" s="100" customFormat="1">
      <c r="A758" s="94"/>
      <c r="B758" s="94"/>
      <c r="C758" s="94"/>
      <c r="D758" s="94"/>
      <c r="E758" s="94"/>
      <c r="F758" s="142"/>
      <c r="G758" s="97"/>
      <c r="H758" s="98"/>
      <c r="I758" s="98"/>
      <c r="J758" s="99"/>
      <c r="K758" s="99"/>
    </row>
    <row r="759" spans="1:11" s="100" customFormat="1">
      <c r="A759" s="94"/>
      <c r="B759" s="94"/>
      <c r="C759" s="94"/>
      <c r="D759" s="94"/>
      <c r="E759" s="94"/>
      <c r="F759" s="142"/>
      <c r="G759" s="97"/>
      <c r="H759" s="98"/>
      <c r="I759" s="98"/>
      <c r="J759" s="99"/>
      <c r="K759" s="99"/>
    </row>
    <row r="760" spans="1:11" s="100" customFormat="1">
      <c r="A760" s="94"/>
      <c r="B760" s="94"/>
      <c r="C760" s="94"/>
      <c r="D760" s="94"/>
      <c r="E760" s="94"/>
      <c r="F760" s="142"/>
      <c r="G760" s="97"/>
      <c r="H760" s="98"/>
      <c r="I760" s="98"/>
      <c r="J760" s="99"/>
      <c r="K760" s="99"/>
    </row>
    <row r="761" spans="1:11" s="100" customFormat="1">
      <c r="A761" s="94"/>
      <c r="B761" s="94"/>
      <c r="C761" s="94"/>
      <c r="D761" s="94"/>
      <c r="E761" s="94"/>
      <c r="F761" s="142"/>
      <c r="G761" s="97"/>
      <c r="H761" s="98"/>
      <c r="I761" s="98"/>
      <c r="J761" s="99"/>
      <c r="K761" s="99"/>
    </row>
    <row r="762" spans="1:11" s="100" customFormat="1">
      <c r="A762" s="94"/>
      <c r="B762" s="94"/>
      <c r="C762" s="94"/>
      <c r="D762" s="94"/>
      <c r="E762" s="94"/>
      <c r="F762" s="142"/>
      <c r="G762" s="97"/>
      <c r="H762" s="98"/>
      <c r="I762" s="98"/>
      <c r="J762" s="99"/>
      <c r="K762" s="99"/>
    </row>
    <row r="763" spans="1:11" s="100" customFormat="1">
      <c r="A763" s="94"/>
      <c r="B763" s="94"/>
      <c r="C763" s="94"/>
      <c r="D763" s="94"/>
      <c r="E763" s="94"/>
      <c r="F763" s="142"/>
      <c r="G763" s="97"/>
      <c r="H763" s="98"/>
      <c r="I763" s="98"/>
      <c r="J763" s="99"/>
      <c r="K763" s="99"/>
    </row>
    <row r="764" spans="1:11" s="100" customFormat="1">
      <c r="A764" s="94"/>
      <c r="B764" s="94"/>
      <c r="C764" s="94"/>
      <c r="D764" s="94"/>
      <c r="E764" s="94"/>
      <c r="F764" s="142"/>
      <c r="G764" s="97"/>
      <c r="H764" s="98"/>
      <c r="I764" s="98"/>
      <c r="J764" s="99"/>
      <c r="K764" s="99"/>
    </row>
    <row r="765" spans="1:11" s="100" customFormat="1">
      <c r="A765" s="94"/>
      <c r="B765" s="94"/>
      <c r="C765" s="94"/>
      <c r="D765" s="94"/>
      <c r="E765" s="94"/>
      <c r="F765" s="142"/>
      <c r="G765" s="97"/>
      <c r="H765" s="98"/>
      <c r="I765" s="98"/>
      <c r="J765" s="99"/>
      <c r="K765" s="99"/>
    </row>
    <row r="766" spans="1:11" s="100" customFormat="1">
      <c r="A766" s="94"/>
      <c r="B766" s="94"/>
      <c r="C766" s="94"/>
      <c r="D766" s="94"/>
      <c r="E766" s="94"/>
      <c r="F766" s="142"/>
      <c r="G766" s="97"/>
      <c r="H766" s="98"/>
      <c r="I766" s="98"/>
      <c r="J766" s="99"/>
      <c r="K766" s="99"/>
    </row>
    <row r="767" spans="1:11" s="100" customFormat="1">
      <c r="A767" s="94"/>
      <c r="B767" s="94"/>
      <c r="C767" s="94"/>
      <c r="D767" s="94"/>
      <c r="E767" s="94"/>
      <c r="F767" s="142"/>
      <c r="G767" s="97"/>
      <c r="H767" s="98"/>
      <c r="I767" s="98"/>
      <c r="J767" s="99"/>
      <c r="K767" s="99"/>
    </row>
    <row r="768" spans="1:11" s="100" customFormat="1">
      <c r="A768" s="94"/>
      <c r="B768" s="94"/>
      <c r="C768" s="94"/>
      <c r="D768" s="94"/>
      <c r="E768" s="94"/>
      <c r="F768" s="142"/>
      <c r="G768" s="97"/>
      <c r="H768" s="98"/>
      <c r="I768" s="98"/>
      <c r="J768" s="99"/>
      <c r="K768" s="99"/>
    </row>
    <row r="769" spans="1:11" s="100" customFormat="1">
      <c r="A769" s="94"/>
      <c r="B769" s="94"/>
      <c r="C769" s="94"/>
      <c r="D769" s="94"/>
      <c r="E769" s="94"/>
      <c r="F769" s="142"/>
      <c r="G769" s="97"/>
      <c r="H769" s="98"/>
      <c r="I769" s="98"/>
      <c r="J769" s="99"/>
      <c r="K769" s="99"/>
    </row>
    <row r="770" spans="1:11" s="100" customFormat="1">
      <c r="A770" s="94"/>
      <c r="B770" s="94"/>
      <c r="C770" s="94"/>
      <c r="D770" s="94"/>
      <c r="E770" s="94"/>
      <c r="F770" s="142"/>
      <c r="G770" s="97"/>
      <c r="H770" s="98"/>
      <c r="I770" s="98"/>
      <c r="J770" s="99"/>
      <c r="K770" s="99"/>
    </row>
    <row r="771" spans="1:11" s="100" customFormat="1">
      <c r="A771" s="94"/>
      <c r="B771" s="94"/>
      <c r="C771" s="94"/>
      <c r="D771" s="94"/>
      <c r="E771" s="94"/>
      <c r="F771" s="142"/>
      <c r="G771" s="97"/>
      <c r="H771" s="98"/>
      <c r="I771" s="98"/>
      <c r="J771" s="99"/>
      <c r="K771" s="99"/>
    </row>
    <row r="772" spans="1:11" s="100" customFormat="1">
      <c r="A772" s="94"/>
      <c r="B772" s="94"/>
      <c r="C772" s="94"/>
      <c r="D772" s="94"/>
      <c r="E772" s="94"/>
      <c r="F772" s="142"/>
      <c r="G772" s="97"/>
      <c r="H772" s="98"/>
      <c r="I772" s="98"/>
      <c r="J772" s="99"/>
      <c r="K772" s="99"/>
    </row>
    <row r="773" spans="1:11" s="100" customFormat="1">
      <c r="A773" s="94"/>
      <c r="B773" s="94"/>
      <c r="C773" s="94"/>
      <c r="D773" s="94"/>
      <c r="E773" s="94"/>
      <c r="F773" s="142"/>
      <c r="G773" s="97"/>
      <c r="H773" s="98"/>
      <c r="I773" s="98"/>
      <c r="J773" s="99"/>
      <c r="K773" s="99"/>
    </row>
    <row r="774" spans="1:11" s="100" customFormat="1">
      <c r="A774" s="94"/>
      <c r="B774" s="94"/>
      <c r="C774" s="94"/>
      <c r="D774" s="94"/>
      <c r="E774" s="94"/>
      <c r="F774" s="142"/>
      <c r="G774" s="97"/>
      <c r="H774" s="98"/>
      <c r="I774" s="98"/>
      <c r="J774" s="99"/>
      <c r="K774" s="99"/>
    </row>
    <row r="775" spans="1:11" s="100" customFormat="1">
      <c r="A775" s="94"/>
      <c r="B775" s="94"/>
      <c r="C775" s="94"/>
      <c r="D775" s="94"/>
      <c r="E775" s="94"/>
      <c r="F775" s="142"/>
      <c r="G775" s="97"/>
      <c r="H775" s="98"/>
      <c r="I775" s="98"/>
      <c r="J775" s="99"/>
      <c r="K775" s="99"/>
    </row>
    <row r="776" spans="1:11" s="100" customFormat="1">
      <c r="A776" s="94"/>
      <c r="B776" s="94"/>
      <c r="C776" s="94"/>
      <c r="D776" s="94"/>
      <c r="E776" s="94"/>
      <c r="F776" s="142"/>
      <c r="G776" s="97"/>
      <c r="H776" s="98"/>
      <c r="I776" s="98"/>
      <c r="J776" s="99"/>
      <c r="K776" s="99"/>
    </row>
    <row r="777" spans="1:11" s="100" customFormat="1">
      <c r="A777" s="94"/>
      <c r="B777" s="94"/>
      <c r="C777" s="94"/>
      <c r="D777" s="94"/>
      <c r="E777" s="94"/>
      <c r="F777" s="142"/>
      <c r="G777" s="97"/>
      <c r="H777" s="98"/>
      <c r="I777" s="98"/>
      <c r="J777" s="99"/>
      <c r="K777" s="99"/>
    </row>
    <row r="778" spans="1:11" s="100" customFormat="1">
      <c r="A778" s="94"/>
      <c r="B778" s="94"/>
      <c r="C778" s="94"/>
      <c r="D778" s="94"/>
      <c r="E778" s="94"/>
      <c r="F778" s="142"/>
      <c r="G778" s="97"/>
      <c r="H778" s="98"/>
      <c r="I778" s="98"/>
      <c r="J778" s="99"/>
      <c r="K778" s="99"/>
    </row>
    <row r="779" spans="1:11" s="100" customFormat="1">
      <c r="A779" s="94"/>
      <c r="B779" s="94"/>
      <c r="C779" s="94"/>
      <c r="D779" s="94"/>
      <c r="E779" s="94"/>
      <c r="F779" s="142"/>
      <c r="G779" s="97"/>
      <c r="H779" s="98"/>
      <c r="I779" s="98"/>
      <c r="J779" s="99"/>
      <c r="K779" s="99"/>
    </row>
    <row r="780" spans="1:11" s="100" customFormat="1">
      <c r="A780" s="94"/>
      <c r="B780" s="94"/>
      <c r="C780" s="94"/>
      <c r="D780" s="94"/>
      <c r="E780" s="94"/>
      <c r="F780" s="142"/>
      <c r="G780" s="97"/>
      <c r="H780" s="98"/>
      <c r="I780" s="98"/>
      <c r="J780" s="99"/>
      <c r="K780" s="99"/>
    </row>
    <row r="781" spans="1:11" s="100" customFormat="1">
      <c r="A781" s="94"/>
      <c r="B781" s="94"/>
      <c r="C781" s="94"/>
      <c r="D781" s="94"/>
      <c r="E781" s="94"/>
      <c r="F781" s="142"/>
      <c r="G781" s="97"/>
      <c r="H781" s="98"/>
      <c r="I781" s="98"/>
      <c r="J781" s="99"/>
      <c r="K781" s="99"/>
    </row>
    <row r="782" spans="1:11" s="100" customFormat="1">
      <c r="A782" s="94"/>
      <c r="B782" s="94"/>
      <c r="C782" s="94"/>
      <c r="D782" s="94"/>
      <c r="E782" s="94"/>
      <c r="F782" s="142"/>
      <c r="G782" s="97"/>
      <c r="H782" s="98"/>
      <c r="I782" s="98"/>
      <c r="J782" s="99"/>
      <c r="K782" s="99"/>
    </row>
    <row r="783" spans="1:11" s="100" customFormat="1">
      <c r="A783" s="94"/>
      <c r="B783" s="94"/>
      <c r="C783" s="94"/>
      <c r="D783" s="94"/>
      <c r="E783" s="94"/>
      <c r="F783" s="142"/>
      <c r="G783" s="97"/>
      <c r="H783" s="98"/>
      <c r="I783" s="98"/>
      <c r="J783" s="99"/>
      <c r="K783" s="99"/>
    </row>
    <row r="784" spans="1:11" s="100" customFormat="1">
      <c r="A784" s="94"/>
      <c r="B784" s="94"/>
      <c r="C784" s="94"/>
      <c r="D784" s="94"/>
      <c r="E784" s="94"/>
      <c r="F784" s="142"/>
      <c r="G784" s="97"/>
      <c r="H784" s="98"/>
      <c r="I784" s="98"/>
      <c r="J784" s="99"/>
      <c r="K784" s="99"/>
    </row>
    <row r="785" spans="1:11" s="100" customFormat="1">
      <c r="A785" s="94"/>
      <c r="B785" s="94"/>
      <c r="C785" s="94"/>
      <c r="D785" s="94"/>
      <c r="E785" s="94"/>
      <c r="F785" s="142"/>
      <c r="G785" s="97"/>
      <c r="H785" s="98"/>
      <c r="I785" s="98"/>
      <c r="J785" s="99"/>
      <c r="K785" s="99"/>
    </row>
    <row r="786" spans="1:11" s="100" customFormat="1">
      <c r="A786" s="94"/>
      <c r="B786" s="94"/>
      <c r="C786" s="94"/>
      <c r="D786" s="94"/>
      <c r="E786" s="94"/>
      <c r="F786" s="142"/>
      <c r="G786" s="97"/>
      <c r="H786" s="98"/>
      <c r="I786" s="98"/>
      <c r="J786" s="99"/>
      <c r="K786" s="99"/>
    </row>
    <row r="787" spans="1:11" s="100" customFormat="1">
      <c r="A787" s="94"/>
      <c r="B787" s="94"/>
      <c r="C787" s="94"/>
      <c r="D787" s="94"/>
      <c r="E787" s="94"/>
      <c r="F787" s="142"/>
      <c r="G787" s="97"/>
      <c r="H787" s="98"/>
      <c r="I787" s="98"/>
      <c r="J787" s="99"/>
      <c r="K787" s="99"/>
    </row>
    <row r="788" spans="1:11" s="100" customFormat="1">
      <c r="A788" s="94"/>
      <c r="B788" s="94"/>
      <c r="C788" s="94"/>
      <c r="D788" s="94"/>
      <c r="E788" s="94"/>
      <c r="F788" s="142"/>
      <c r="G788" s="97"/>
      <c r="H788" s="98"/>
      <c r="I788" s="98"/>
      <c r="J788" s="99"/>
      <c r="K788" s="99"/>
    </row>
    <row r="789" spans="1:11" s="100" customFormat="1">
      <c r="A789" s="94"/>
      <c r="B789" s="94"/>
      <c r="C789" s="94"/>
      <c r="D789" s="94"/>
      <c r="E789" s="94"/>
      <c r="F789" s="142"/>
      <c r="G789" s="97"/>
      <c r="H789" s="98"/>
      <c r="I789" s="98"/>
      <c r="J789" s="99"/>
      <c r="K789" s="99"/>
    </row>
    <row r="790" spans="1:11" s="100" customFormat="1">
      <c r="A790" s="94"/>
      <c r="B790" s="94"/>
      <c r="C790" s="94"/>
      <c r="D790" s="94"/>
      <c r="E790" s="94"/>
      <c r="F790" s="142"/>
      <c r="G790" s="97"/>
      <c r="H790" s="98"/>
      <c r="I790" s="98"/>
      <c r="J790" s="99"/>
      <c r="K790" s="99"/>
    </row>
    <row r="791" spans="1:11" s="100" customFormat="1">
      <c r="A791" s="94"/>
      <c r="B791" s="94"/>
      <c r="C791" s="94"/>
      <c r="D791" s="94"/>
      <c r="E791" s="94"/>
      <c r="F791" s="142"/>
      <c r="G791" s="97"/>
      <c r="H791" s="98"/>
      <c r="I791" s="98"/>
      <c r="J791" s="99"/>
      <c r="K791" s="99"/>
    </row>
    <row r="792" spans="1:11" s="100" customFormat="1">
      <c r="A792" s="94"/>
      <c r="B792" s="94"/>
      <c r="C792" s="94"/>
      <c r="D792" s="94"/>
      <c r="E792" s="94"/>
      <c r="F792" s="142"/>
      <c r="G792" s="97"/>
      <c r="H792" s="98"/>
      <c r="I792" s="98"/>
      <c r="J792" s="99"/>
      <c r="K792" s="99"/>
    </row>
    <row r="793" spans="1:11" s="100" customFormat="1">
      <c r="A793" s="94"/>
      <c r="B793" s="94"/>
      <c r="C793" s="94"/>
      <c r="D793" s="94"/>
      <c r="E793" s="94"/>
      <c r="F793" s="142"/>
      <c r="G793" s="97"/>
      <c r="H793" s="98"/>
      <c r="I793" s="98"/>
      <c r="J793" s="99"/>
      <c r="K793" s="99"/>
    </row>
    <row r="794" spans="1:11" s="100" customFormat="1">
      <c r="A794" s="94"/>
      <c r="B794" s="94"/>
      <c r="C794" s="94"/>
      <c r="D794" s="94"/>
      <c r="E794" s="94"/>
      <c r="F794" s="142"/>
      <c r="G794" s="97"/>
      <c r="H794" s="98"/>
      <c r="I794" s="98"/>
      <c r="J794" s="99"/>
      <c r="K794" s="99"/>
    </row>
    <row r="795" spans="1:11" s="100" customFormat="1">
      <c r="A795" s="94"/>
      <c r="B795" s="94"/>
      <c r="C795" s="94"/>
      <c r="D795" s="94"/>
      <c r="E795" s="94"/>
      <c r="F795" s="142"/>
      <c r="G795" s="97"/>
      <c r="H795" s="98"/>
      <c r="I795" s="98"/>
      <c r="J795" s="99"/>
      <c r="K795" s="99"/>
    </row>
    <row r="796" spans="1:11" s="100" customFormat="1">
      <c r="A796" s="94"/>
      <c r="B796" s="94"/>
      <c r="C796" s="94"/>
      <c r="D796" s="94"/>
      <c r="E796" s="94"/>
      <c r="F796" s="142"/>
      <c r="G796" s="97"/>
      <c r="H796" s="98"/>
      <c r="I796" s="98"/>
      <c r="J796" s="99"/>
      <c r="K796" s="99"/>
    </row>
    <row r="797" spans="1:11" s="100" customFormat="1">
      <c r="A797" s="94"/>
      <c r="B797" s="94"/>
      <c r="C797" s="94"/>
      <c r="D797" s="94"/>
      <c r="E797" s="94"/>
      <c r="F797" s="142"/>
      <c r="G797" s="97"/>
      <c r="H797" s="98"/>
      <c r="I797" s="98"/>
      <c r="J797" s="99"/>
      <c r="K797" s="99"/>
    </row>
    <row r="798" spans="1:11" s="100" customFormat="1">
      <c r="A798" s="94"/>
      <c r="B798" s="94"/>
      <c r="C798" s="94"/>
      <c r="D798" s="94"/>
      <c r="E798" s="94"/>
      <c r="F798" s="142"/>
      <c r="G798" s="97"/>
      <c r="H798" s="98"/>
      <c r="I798" s="98"/>
      <c r="J798" s="99"/>
      <c r="K798" s="99"/>
    </row>
    <row r="799" spans="1:11" s="100" customFormat="1">
      <c r="A799" s="94"/>
      <c r="B799" s="94"/>
      <c r="C799" s="94"/>
      <c r="D799" s="94"/>
      <c r="E799" s="94"/>
      <c r="F799" s="142"/>
      <c r="G799" s="97"/>
      <c r="H799" s="98"/>
      <c r="I799" s="98"/>
      <c r="J799" s="99"/>
      <c r="K799" s="99"/>
    </row>
    <row r="800" spans="1:11" s="100" customFormat="1">
      <c r="A800" s="94"/>
      <c r="B800" s="94"/>
      <c r="C800" s="94"/>
      <c r="D800" s="94"/>
      <c r="E800" s="94"/>
      <c r="F800" s="142"/>
      <c r="G800" s="97"/>
      <c r="H800" s="98"/>
      <c r="I800" s="98"/>
      <c r="J800" s="99"/>
      <c r="K800" s="99"/>
    </row>
    <row r="801" spans="1:11" s="100" customFormat="1">
      <c r="A801" s="94"/>
      <c r="B801" s="94"/>
      <c r="C801" s="94"/>
      <c r="D801" s="94"/>
      <c r="E801" s="94"/>
      <c r="F801" s="142"/>
      <c r="G801" s="97"/>
      <c r="H801" s="98"/>
      <c r="I801" s="98"/>
      <c r="J801" s="99"/>
      <c r="K801" s="99"/>
    </row>
    <row r="802" spans="1:11" s="100" customFormat="1">
      <c r="A802" s="94"/>
      <c r="B802" s="94"/>
      <c r="C802" s="94"/>
      <c r="D802" s="94"/>
      <c r="E802" s="94"/>
      <c r="F802" s="142"/>
      <c r="G802" s="97"/>
      <c r="H802" s="98"/>
      <c r="I802" s="98"/>
      <c r="J802" s="99"/>
      <c r="K802" s="99"/>
    </row>
    <row r="803" spans="1:11" s="100" customFormat="1">
      <c r="A803" s="94"/>
      <c r="B803" s="94"/>
      <c r="C803" s="94"/>
      <c r="D803" s="94"/>
      <c r="E803" s="94"/>
      <c r="F803" s="142"/>
      <c r="G803" s="97"/>
      <c r="H803" s="98"/>
      <c r="I803" s="98"/>
      <c r="J803" s="99"/>
      <c r="K803" s="99"/>
    </row>
    <row r="804" spans="1:11" s="100" customFormat="1">
      <c r="A804" s="94"/>
      <c r="B804" s="94"/>
      <c r="C804" s="94"/>
      <c r="D804" s="94"/>
      <c r="E804" s="94"/>
      <c r="F804" s="142"/>
      <c r="G804" s="97"/>
      <c r="H804" s="98"/>
      <c r="I804" s="98"/>
      <c r="J804" s="99"/>
      <c r="K804" s="99"/>
    </row>
    <row r="805" spans="1:11" s="100" customFormat="1">
      <c r="A805" s="94"/>
      <c r="B805" s="94"/>
      <c r="C805" s="94"/>
      <c r="D805" s="94"/>
      <c r="E805" s="94"/>
      <c r="F805" s="142"/>
      <c r="G805" s="97"/>
      <c r="H805" s="98"/>
      <c r="I805" s="98"/>
      <c r="J805" s="99"/>
      <c r="K805" s="99"/>
    </row>
    <row r="806" spans="1:11" s="100" customFormat="1">
      <c r="A806" s="94"/>
      <c r="B806" s="94"/>
      <c r="C806" s="94"/>
      <c r="D806" s="94"/>
      <c r="E806" s="94"/>
      <c r="F806" s="142"/>
      <c r="G806" s="97"/>
      <c r="H806" s="98"/>
      <c r="I806" s="98"/>
      <c r="J806" s="99"/>
      <c r="K806" s="99"/>
    </row>
    <row r="807" spans="1:11" s="100" customFormat="1">
      <c r="A807" s="94"/>
      <c r="B807" s="94"/>
      <c r="C807" s="94"/>
      <c r="D807" s="94"/>
      <c r="E807" s="94"/>
      <c r="F807" s="142"/>
      <c r="G807" s="97"/>
      <c r="H807" s="98"/>
      <c r="I807" s="98"/>
      <c r="J807" s="99"/>
      <c r="K807" s="99"/>
    </row>
    <row r="808" spans="1:11" s="100" customFormat="1">
      <c r="A808" s="94"/>
      <c r="B808" s="94"/>
      <c r="C808" s="94"/>
      <c r="D808" s="94"/>
      <c r="E808" s="94"/>
      <c r="F808" s="142"/>
      <c r="G808" s="97"/>
      <c r="H808" s="98"/>
      <c r="I808" s="98"/>
      <c r="J808" s="99"/>
      <c r="K808" s="99"/>
    </row>
    <row r="809" spans="1:11" s="100" customFormat="1">
      <c r="A809" s="94"/>
      <c r="B809" s="94"/>
      <c r="C809" s="94"/>
      <c r="D809" s="94"/>
      <c r="E809" s="94"/>
      <c r="F809" s="142"/>
      <c r="G809" s="97"/>
      <c r="H809" s="98"/>
      <c r="I809" s="98"/>
      <c r="J809" s="99"/>
      <c r="K809" s="99"/>
    </row>
    <row r="810" spans="1:11" s="100" customFormat="1">
      <c r="A810" s="94"/>
      <c r="B810" s="94"/>
      <c r="C810" s="94"/>
      <c r="D810" s="94"/>
      <c r="E810" s="94"/>
      <c r="F810" s="142"/>
      <c r="G810" s="97"/>
      <c r="H810" s="98"/>
      <c r="I810" s="98"/>
      <c r="J810" s="99"/>
      <c r="K810" s="99"/>
    </row>
    <row r="811" spans="1:11" s="100" customFormat="1">
      <c r="A811" s="94"/>
      <c r="B811" s="94"/>
      <c r="C811" s="94"/>
      <c r="D811" s="94"/>
      <c r="E811" s="94"/>
      <c r="F811" s="142"/>
      <c r="G811" s="97"/>
      <c r="H811" s="98"/>
      <c r="I811" s="98"/>
      <c r="J811" s="99"/>
      <c r="K811" s="99"/>
    </row>
    <row r="812" spans="1:11" s="100" customFormat="1">
      <c r="A812" s="94"/>
      <c r="B812" s="94"/>
      <c r="C812" s="94"/>
      <c r="D812" s="94"/>
      <c r="E812" s="94"/>
      <c r="F812" s="142"/>
      <c r="G812" s="97"/>
      <c r="H812" s="98"/>
      <c r="I812" s="98"/>
      <c r="J812" s="99"/>
      <c r="K812" s="99"/>
    </row>
    <row r="813" spans="1:11" s="100" customFormat="1">
      <c r="A813" s="94"/>
      <c r="B813" s="94"/>
      <c r="C813" s="94"/>
      <c r="D813" s="94"/>
      <c r="E813" s="94"/>
      <c r="F813" s="142"/>
      <c r="G813" s="97"/>
      <c r="H813" s="98"/>
      <c r="I813" s="98"/>
      <c r="J813" s="99"/>
      <c r="K813" s="99"/>
    </row>
  </sheetData>
  <autoFilter ref="A7:CW64">
    <filterColumn colId="6">
      <filters>
        <filter val="101300"/>
        <filter val="120"/>
        <filter val="1200"/>
        <filter val="1440"/>
        <filter val="1485"/>
        <filter val="1500"/>
        <filter val="1575"/>
        <filter val="20"/>
        <filter val="21000"/>
        <filter val="24"/>
        <filter val="240"/>
        <filter val="2500"/>
        <filter val="2925"/>
        <filter val="30"/>
        <filter val="300"/>
        <filter val="36"/>
        <filter val="360"/>
        <filter val="4"/>
        <filter val="46"/>
        <filter val="48"/>
        <filter val="50"/>
        <filter val="5280"/>
        <filter val="6"/>
        <filter val="60"/>
        <filter val="600"/>
        <filter val="70"/>
        <filter val="8"/>
        <filter val="80"/>
        <filter val="800"/>
        <filter val="820"/>
        <filter val="84"/>
        <filter val="850"/>
        <filter val="882"/>
      </filters>
    </filterColumn>
  </autoFilter>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4"/>
  <sheetViews>
    <sheetView topLeftCell="B1" workbookViewId="0"/>
  </sheetViews>
  <sheetFormatPr defaultColWidth="4.375" defaultRowHeight="15.75"/>
  <cols>
    <col min="1" max="1" width="8.125" style="67" hidden="1" customWidth="1"/>
    <col min="2" max="2" width="8.125" style="67" customWidth="1"/>
    <col min="3" max="3" width="13.625" style="67" customWidth="1"/>
    <col min="4" max="4" width="13.375" style="67" customWidth="1"/>
    <col min="5" max="5" width="28.125" style="64" customWidth="1"/>
    <col min="6" max="8" width="10.5" style="68" customWidth="1"/>
    <col min="9" max="9" width="33.625" style="68" customWidth="1"/>
    <col min="10" max="10" width="25.125" style="66" customWidth="1"/>
    <col min="11" max="11" width="19.875" style="66" customWidth="1"/>
    <col min="12" max="12" width="19.125" style="66" customWidth="1"/>
    <col min="13" max="13" width="15.625" style="66" customWidth="1"/>
    <col min="14" max="15" width="23.375" style="66" customWidth="1"/>
    <col min="16" max="16" width="76.625" style="66" customWidth="1"/>
    <col min="17" max="16384" width="4.375" style="66"/>
  </cols>
  <sheetData>
    <row r="1" spans="1:19" s="28" customFormat="1" ht="65.25" customHeight="1">
      <c r="A1" s="4"/>
      <c r="B1" s="732" t="s">
        <v>468</v>
      </c>
      <c r="C1" s="732"/>
      <c r="D1" s="732"/>
      <c r="E1" s="732"/>
      <c r="J1" s="31"/>
      <c r="N1" s="32" t="s">
        <v>469</v>
      </c>
      <c r="O1" s="78" t="s">
        <v>470</v>
      </c>
      <c r="P1" s="79" t="s">
        <v>471</v>
      </c>
      <c r="Q1" s="33"/>
      <c r="R1" s="33"/>
      <c r="S1" s="33"/>
    </row>
    <row r="2" spans="1:19" s="28" customFormat="1" ht="28.5" customHeight="1">
      <c r="A2" s="4"/>
      <c r="B2" s="733" t="s">
        <v>472</v>
      </c>
      <c r="C2" s="733"/>
      <c r="D2" s="733"/>
      <c r="E2" s="733"/>
      <c r="P2" s="80" t="s">
        <v>473</v>
      </c>
      <c r="Q2" s="34"/>
      <c r="R2" s="34"/>
      <c r="S2" s="34"/>
    </row>
    <row r="3" spans="1:19" s="27" customFormat="1" ht="33.75" customHeight="1">
      <c r="A3" s="730" t="s">
        <v>474</v>
      </c>
      <c r="B3" s="730"/>
      <c r="C3" s="730"/>
      <c r="D3" s="730"/>
      <c r="E3" s="730"/>
      <c r="F3" s="730"/>
      <c r="G3" s="730"/>
      <c r="H3" s="730"/>
      <c r="I3" s="730"/>
      <c r="J3" s="730"/>
      <c r="K3" s="730"/>
      <c r="L3" s="730"/>
      <c r="M3" s="730"/>
      <c r="N3" s="730"/>
      <c r="O3" s="81"/>
      <c r="P3" s="82" t="s">
        <v>475</v>
      </c>
      <c r="Q3" s="83"/>
    </row>
    <row r="4" spans="1:19" s="27" customFormat="1" ht="26.25" customHeight="1">
      <c r="A4" s="731" t="s">
        <v>476</v>
      </c>
      <c r="B4" s="731"/>
      <c r="C4" s="731"/>
      <c r="D4" s="731"/>
      <c r="E4" s="731"/>
      <c r="F4" s="731"/>
      <c r="G4" s="731"/>
      <c r="H4" s="731"/>
      <c r="I4" s="731"/>
      <c r="J4" s="731"/>
      <c r="K4" s="731"/>
      <c r="L4" s="731"/>
      <c r="M4" s="731"/>
      <c r="N4" s="731"/>
      <c r="O4" s="84"/>
    </row>
    <row r="5" spans="1:19" s="38" customFormat="1" ht="20.25">
      <c r="A5" s="35"/>
      <c r="B5" s="35"/>
      <c r="C5" s="35"/>
      <c r="D5" s="35">
        <v>1</v>
      </c>
      <c r="E5" s="36">
        <v>2</v>
      </c>
      <c r="F5" s="35">
        <v>3</v>
      </c>
      <c r="G5" s="36">
        <v>4</v>
      </c>
      <c r="H5" s="35">
        <v>5</v>
      </c>
      <c r="I5" s="36">
        <v>6</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50.1" customHeight="1">
      <c r="A9" s="15" t="s">
        <v>6</v>
      </c>
      <c r="B9" s="15">
        <f>IF($E9="","",SUBTOTAL(3,$E$9:E9))</f>
        <v>1</v>
      </c>
      <c r="C9" s="15" t="str">
        <f>A9&amp;"."&amp;B9</f>
        <v>N01.1</v>
      </c>
      <c r="D9" s="15" t="s">
        <v>292</v>
      </c>
      <c r="E9" s="43" t="s">
        <v>8</v>
      </c>
      <c r="F9" s="15" t="s">
        <v>3</v>
      </c>
      <c r="G9" s="15">
        <v>500</v>
      </c>
      <c r="H9" s="15">
        <v>6000</v>
      </c>
      <c r="I9" s="47" t="s">
        <v>481</v>
      </c>
      <c r="J9" s="42"/>
      <c r="K9" s="42"/>
      <c r="L9" s="42"/>
      <c r="M9" s="42"/>
      <c r="N9" s="744" t="s">
        <v>482</v>
      </c>
    </row>
    <row r="10" spans="1:19" s="40" customFormat="1" ht="50.1" customHeight="1">
      <c r="A10" s="15" t="s">
        <v>6</v>
      </c>
      <c r="B10" s="15">
        <f>IF($E10="","",SUBTOTAL(3,$E$9:E10))</f>
        <v>2</v>
      </c>
      <c r="C10" s="15" t="str">
        <f t="shared" ref="C10:C25" si="0">A10&amp;"."&amp;B10</f>
        <v>N01.2</v>
      </c>
      <c r="D10" s="15" t="s">
        <v>293</v>
      </c>
      <c r="E10" s="43" t="s">
        <v>9</v>
      </c>
      <c r="F10" s="15" t="s">
        <v>3</v>
      </c>
      <c r="G10" s="15"/>
      <c r="H10" s="15">
        <v>5</v>
      </c>
      <c r="I10" s="15" t="s">
        <v>483</v>
      </c>
      <c r="J10" s="42"/>
      <c r="K10" s="42"/>
      <c r="L10" s="42"/>
      <c r="M10" s="42"/>
      <c r="N10" s="744"/>
    </row>
    <row r="11" spans="1:19" s="40" customFormat="1" ht="50.1" customHeight="1">
      <c r="A11" s="86" t="s">
        <v>6</v>
      </c>
      <c r="B11" s="86">
        <f>IF($E11="","",SUBTOTAL(3,$E$9:E11))</f>
        <v>3</v>
      </c>
      <c r="C11" s="86" t="str">
        <f t="shared" si="0"/>
        <v>N01.3</v>
      </c>
      <c r="D11" s="86" t="s">
        <v>295</v>
      </c>
      <c r="E11" s="87" t="s">
        <v>10</v>
      </c>
      <c r="F11" s="86" t="s">
        <v>3</v>
      </c>
      <c r="G11" s="88">
        <v>100</v>
      </c>
      <c r="H11" s="88">
        <v>1200</v>
      </c>
      <c r="I11" s="89" t="s">
        <v>481</v>
      </c>
      <c r="J11" s="42"/>
      <c r="K11" s="42"/>
      <c r="L11" s="42"/>
      <c r="M11" s="42"/>
      <c r="N11" s="744"/>
      <c r="P11" s="90" t="s">
        <v>296</v>
      </c>
    </row>
    <row r="12" spans="1:19" s="40" customFormat="1" ht="50.1" customHeight="1">
      <c r="A12" s="86" t="s">
        <v>6</v>
      </c>
      <c r="B12" s="86">
        <f>IF($E12="","",SUBTOTAL(3,$E$9:E12))</f>
        <v>4</v>
      </c>
      <c r="C12" s="86" t="str">
        <f t="shared" si="0"/>
        <v>N01.4</v>
      </c>
      <c r="D12" s="86" t="s">
        <v>299</v>
      </c>
      <c r="E12" s="87" t="s">
        <v>13</v>
      </c>
      <c r="F12" s="86" t="s">
        <v>3</v>
      </c>
      <c r="G12" s="86">
        <v>600</v>
      </c>
      <c r="H12" s="86">
        <v>7200</v>
      </c>
      <c r="I12" s="89" t="s">
        <v>481</v>
      </c>
      <c r="J12" s="42"/>
      <c r="K12" s="42"/>
      <c r="L12" s="42"/>
      <c r="M12" s="42"/>
      <c r="N12" s="744"/>
    </row>
    <row r="13" spans="1:19" s="40" customFormat="1" ht="50.1" customHeight="1">
      <c r="A13" s="86" t="s">
        <v>6</v>
      </c>
      <c r="B13" s="86">
        <f>IF($E13="","",SUBTOTAL(3,$E$9:E13))</f>
        <v>5</v>
      </c>
      <c r="C13" s="86" t="str">
        <f t="shared" si="0"/>
        <v>N01.5</v>
      </c>
      <c r="D13" s="86" t="s">
        <v>300</v>
      </c>
      <c r="E13" s="87" t="s">
        <v>301</v>
      </c>
      <c r="F13" s="86" t="s">
        <v>3</v>
      </c>
      <c r="G13" s="86"/>
      <c r="H13" s="42"/>
      <c r="I13" s="42"/>
      <c r="J13" s="42"/>
      <c r="K13" s="42"/>
      <c r="L13" s="42"/>
      <c r="M13" s="42"/>
      <c r="N13" s="744"/>
    </row>
    <row r="14" spans="1:19" s="40" customFormat="1" ht="50.1" customHeight="1">
      <c r="A14" s="86" t="s">
        <v>6</v>
      </c>
      <c r="B14" s="86">
        <f>IF($E14="","",SUBTOTAL(3,$E$9:E14))</f>
        <v>6</v>
      </c>
      <c r="C14" s="86" t="str">
        <f t="shared" si="0"/>
        <v>N01.6</v>
      </c>
      <c r="D14" s="86" t="s">
        <v>302</v>
      </c>
      <c r="E14" s="87" t="s">
        <v>15</v>
      </c>
      <c r="F14" s="86" t="s">
        <v>3</v>
      </c>
      <c r="G14" s="86"/>
      <c r="H14" s="86">
        <v>5</v>
      </c>
      <c r="I14" s="89" t="s">
        <v>484</v>
      </c>
      <c r="J14" s="42"/>
      <c r="K14" s="42"/>
      <c r="L14" s="42"/>
      <c r="M14" s="42"/>
      <c r="N14" s="744"/>
    </row>
    <row r="15" spans="1:19" s="40" customFormat="1" ht="50.1" customHeight="1">
      <c r="A15" s="15" t="s">
        <v>6</v>
      </c>
      <c r="B15" s="15">
        <f>IF($E15="","",SUBTOTAL(3,$E$9:E15))</f>
        <v>7</v>
      </c>
      <c r="C15" s="15" t="str">
        <f t="shared" si="0"/>
        <v>N01.7</v>
      </c>
      <c r="D15" s="15" t="s">
        <v>304</v>
      </c>
      <c r="E15" s="43" t="s">
        <v>17</v>
      </c>
      <c r="F15" s="15" t="s">
        <v>3</v>
      </c>
      <c r="G15" s="15">
        <v>500</v>
      </c>
      <c r="H15" s="15">
        <v>6000</v>
      </c>
      <c r="I15" s="15" t="s">
        <v>485</v>
      </c>
      <c r="J15" s="42"/>
      <c r="K15" s="42"/>
      <c r="L15" s="42"/>
      <c r="M15" s="42"/>
      <c r="N15" s="744"/>
    </row>
    <row r="16" spans="1:19" s="40" customFormat="1" ht="69.95" customHeight="1">
      <c r="A16" s="15" t="s">
        <v>6</v>
      </c>
      <c r="B16" s="15">
        <f>IF($E16="","",SUBTOTAL(3,$E$9:E16))</f>
        <v>8</v>
      </c>
      <c r="C16" s="15" t="str">
        <f t="shared" si="0"/>
        <v>N01.8</v>
      </c>
      <c r="D16" s="15" t="s">
        <v>310</v>
      </c>
      <c r="E16" s="43" t="s">
        <v>268</v>
      </c>
      <c r="F16" s="15" t="s">
        <v>3</v>
      </c>
      <c r="G16" s="15"/>
      <c r="H16" s="15">
        <v>5</v>
      </c>
      <c r="I16" s="15" t="s">
        <v>483</v>
      </c>
      <c r="J16" s="42"/>
      <c r="K16" s="42"/>
      <c r="L16" s="42"/>
      <c r="M16" s="42"/>
      <c r="N16" s="744"/>
    </row>
    <row r="17" spans="1:14" s="40" customFormat="1" ht="49.5">
      <c r="A17" s="15" t="s">
        <v>6</v>
      </c>
      <c r="B17" s="15">
        <f>IF($E17="","",SUBTOTAL(3,$E$9:E17))</f>
        <v>9</v>
      </c>
      <c r="C17" s="15" t="str">
        <f t="shared" si="0"/>
        <v>N01.9</v>
      </c>
      <c r="D17" s="15" t="s">
        <v>312</v>
      </c>
      <c r="E17" s="43" t="s">
        <v>266</v>
      </c>
      <c r="F17" s="15" t="s">
        <v>3</v>
      </c>
      <c r="G17" s="15">
        <v>500</v>
      </c>
      <c r="H17" s="15">
        <v>6000</v>
      </c>
      <c r="I17" s="15" t="s">
        <v>486</v>
      </c>
      <c r="J17" s="42"/>
      <c r="K17" s="42"/>
      <c r="L17" s="42"/>
      <c r="M17" s="42"/>
      <c r="N17" s="744"/>
    </row>
    <row r="18" spans="1:14" s="40" customFormat="1" ht="49.5">
      <c r="A18" s="15" t="s">
        <v>6</v>
      </c>
      <c r="B18" s="15">
        <f>IF($E18="","",SUBTOTAL(3,$E$9:E18))</f>
        <v>10</v>
      </c>
      <c r="C18" s="15" t="str">
        <f t="shared" si="0"/>
        <v>N01.10</v>
      </c>
      <c r="D18" s="15" t="s">
        <v>313</v>
      </c>
      <c r="E18" s="43" t="s">
        <v>267</v>
      </c>
      <c r="F18" s="15" t="s">
        <v>3</v>
      </c>
      <c r="G18" s="15">
        <v>35</v>
      </c>
      <c r="H18" s="15">
        <v>420</v>
      </c>
      <c r="I18" s="15" t="s">
        <v>486</v>
      </c>
      <c r="J18" s="42"/>
      <c r="K18" s="42"/>
      <c r="L18" s="42"/>
      <c r="M18" s="42"/>
      <c r="N18" s="744"/>
    </row>
    <row r="19" spans="1:14" s="40" customFormat="1" ht="33">
      <c r="A19" s="15" t="s">
        <v>6</v>
      </c>
      <c r="B19" s="15">
        <f>IF($E19="","",SUBTOTAL(3,$E$9:E19))</f>
        <v>11</v>
      </c>
      <c r="C19" s="15" t="str">
        <f t="shared" si="0"/>
        <v>N01.11</v>
      </c>
      <c r="D19" s="15" t="s">
        <v>318</v>
      </c>
      <c r="E19" s="43" t="s">
        <v>20</v>
      </c>
      <c r="F19" s="47" t="s">
        <v>3</v>
      </c>
      <c r="G19" s="47">
        <v>100</v>
      </c>
      <c r="H19" s="47">
        <v>1200</v>
      </c>
      <c r="I19" s="47" t="s">
        <v>487</v>
      </c>
      <c r="J19" s="42"/>
      <c r="K19" s="42"/>
      <c r="L19" s="42"/>
      <c r="M19" s="42"/>
      <c r="N19" s="744"/>
    </row>
    <row r="20" spans="1:14" s="40" customFormat="1" ht="16.5">
      <c r="B20" s="13" t="s">
        <v>32</v>
      </c>
      <c r="C20" s="22" t="s">
        <v>33</v>
      </c>
      <c r="D20" s="22"/>
      <c r="E20" s="41"/>
      <c r="F20" s="22"/>
      <c r="G20" s="22"/>
      <c r="H20" s="22"/>
      <c r="I20" s="22"/>
      <c r="J20" s="42"/>
      <c r="K20" s="42"/>
      <c r="L20" s="42"/>
      <c r="M20" s="42"/>
      <c r="N20" s="42"/>
    </row>
    <row r="21" spans="1:14" s="40" customFormat="1" ht="33">
      <c r="A21" s="40" t="s">
        <v>32</v>
      </c>
      <c r="B21" s="15">
        <f>IF($E21="","",SUBTOTAL(3,$E$9:E21))</f>
        <v>12</v>
      </c>
      <c r="C21" s="15" t="str">
        <f t="shared" si="0"/>
        <v>N03.12</v>
      </c>
      <c r="D21" s="15" t="s">
        <v>359</v>
      </c>
      <c r="E21" s="43" t="s">
        <v>34</v>
      </c>
      <c r="F21" s="47" t="s">
        <v>114</v>
      </c>
      <c r="G21" s="47">
        <v>1000</v>
      </c>
      <c r="H21" s="47">
        <v>12000</v>
      </c>
      <c r="I21" s="47" t="s">
        <v>488</v>
      </c>
      <c r="J21" s="42"/>
      <c r="K21" s="42"/>
      <c r="L21" s="42"/>
      <c r="M21" s="42"/>
      <c r="N21" s="744" t="s">
        <v>482</v>
      </c>
    </row>
    <row r="22" spans="1:14" s="40" customFormat="1" ht="33">
      <c r="A22" s="40" t="s">
        <v>32</v>
      </c>
      <c r="B22" s="15">
        <f>IF($E22="","",SUBTOTAL(3,$E$9:E22))</f>
        <v>13</v>
      </c>
      <c r="C22" s="15" t="str">
        <f t="shared" si="0"/>
        <v>N03.13</v>
      </c>
      <c r="D22" s="15" t="s">
        <v>361</v>
      </c>
      <c r="E22" s="43" t="s">
        <v>36</v>
      </c>
      <c r="F22" s="47" t="s">
        <v>3</v>
      </c>
      <c r="G22" s="47"/>
      <c r="H22" s="47">
        <v>5</v>
      </c>
      <c r="I22" s="47" t="s">
        <v>489</v>
      </c>
      <c r="J22" s="42"/>
      <c r="K22" s="42"/>
      <c r="L22" s="42"/>
      <c r="M22" s="42"/>
      <c r="N22" s="744"/>
    </row>
    <row r="23" spans="1:14" s="40" customFormat="1" ht="33">
      <c r="A23" s="40" t="s">
        <v>32</v>
      </c>
      <c r="B23" s="15">
        <f>IF($E23="","",SUBTOTAL(3,$E$9:E23))</f>
        <v>14</v>
      </c>
      <c r="C23" s="15" t="str">
        <f t="shared" si="0"/>
        <v>N03.14</v>
      </c>
      <c r="D23" s="15" t="s">
        <v>362</v>
      </c>
      <c r="E23" s="43" t="s">
        <v>37</v>
      </c>
      <c r="F23" s="47" t="s">
        <v>3</v>
      </c>
      <c r="G23" s="47"/>
      <c r="H23" s="47">
        <v>100</v>
      </c>
      <c r="I23" s="47" t="s">
        <v>490</v>
      </c>
      <c r="J23" s="42"/>
      <c r="K23" s="42"/>
      <c r="L23" s="42"/>
      <c r="M23" s="42"/>
      <c r="N23" s="744"/>
    </row>
    <row r="24" spans="1:14" s="40" customFormat="1" ht="16.5">
      <c r="A24" s="40" t="s">
        <v>32</v>
      </c>
      <c r="B24" s="15">
        <f>IF($E24="","",SUBTOTAL(3,$E$9:E24))</f>
        <v>15</v>
      </c>
      <c r="C24" s="15" t="str">
        <f t="shared" si="0"/>
        <v>N03.15</v>
      </c>
      <c r="D24" s="15" t="s">
        <v>364</v>
      </c>
      <c r="E24" s="43" t="s">
        <v>38</v>
      </c>
      <c r="F24" s="47" t="s">
        <v>3</v>
      </c>
      <c r="G24" s="47"/>
      <c r="H24" s="47">
        <v>250</v>
      </c>
      <c r="I24" s="47" t="s">
        <v>491</v>
      </c>
      <c r="J24" s="42"/>
      <c r="K24" s="42"/>
      <c r="L24" s="42"/>
      <c r="M24" s="42"/>
      <c r="N24" s="744"/>
    </row>
    <row r="25" spans="1:14" s="40" customFormat="1" ht="16.5">
      <c r="A25" s="40" t="s">
        <v>32</v>
      </c>
      <c r="B25" s="15">
        <f>IF($E25="","",SUBTOTAL(3,$E$9:E25))</f>
        <v>16</v>
      </c>
      <c r="C25" s="15" t="str">
        <f t="shared" si="0"/>
        <v>N03.16</v>
      </c>
      <c r="D25" s="15" t="s">
        <v>365</v>
      </c>
      <c r="E25" s="43" t="s">
        <v>39</v>
      </c>
      <c r="F25" s="47" t="s">
        <v>3</v>
      </c>
      <c r="G25" s="47"/>
      <c r="H25" s="47">
        <v>20</v>
      </c>
      <c r="I25" s="47" t="s">
        <v>491</v>
      </c>
      <c r="J25" s="42"/>
      <c r="K25" s="42"/>
      <c r="L25" s="42"/>
      <c r="M25" s="42"/>
      <c r="N25" s="744"/>
    </row>
    <row r="26" spans="1:14" s="40" customFormat="1" ht="16.5">
      <c r="B26" s="13" t="s">
        <v>45</v>
      </c>
      <c r="C26" s="22" t="s">
        <v>46</v>
      </c>
      <c r="D26" s="22"/>
      <c r="E26" s="41"/>
      <c r="F26" s="22"/>
      <c r="G26" s="22"/>
      <c r="H26" s="22"/>
      <c r="I26" s="22"/>
      <c r="J26" s="42"/>
      <c r="K26" s="42"/>
      <c r="L26" s="42"/>
      <c r="M26" s="42"/>
      <c r="N26" s="744"/>
    </row>
    <row r="27" spans="1:14" s="40" customFormat="1" ht="33">
      <c r="A27" s="40" t="s">
        <v>45</v>
      </c>
      <c r="B27" s="15">
        <f>IF($E27="","",SUBTOTAL(3,$E$9:E27))</f>
        <v>17</v>
      </c>
      <c r="C27" s="15" t="str">
        <f>A27&amp;"."&amp;B27</f>
        <v>N04.17</v>
      </c>
      <c r="D27" s="15" t="s">
        <v>377</v>
      </c>
      <c r="E27" s="43" t="s">
        <v>51</v>
      </c>
      <c r="F27" s="47" t="s">
        <v>3</v>
      </c>
      <c r="G27" s="47"/>
      <c r="H27" s="47">
        <v>10</v>
      </c>
      <c r="I27" s="47" t="s">
        <v>492</v>
      </c>
      <c r="J27" s="42"/>
      <c r="K27" s="42"/>
      <c r="L27" s="42"/>
      <c r="M27" s="42"/>
      <c r="N27" s="744" t="s">
        <v>482</v>
      </c>
    </row>
    <row r="28" spans="1:14" s="40" customFormat="1" ht="33">
      <c r="A28" s="40" t="s">
        <v>45</v>
      </c>
      <c r="B28" s="15">
        <f>IF($E28="","",SUBTOTAL(3,$E$9:E28))</f>
        <v>18</v>
      </c>
      <c r="C28" s="15" t="str">
        <f>A28&amp;"."&amp;B28</f>
        <v>N04.18</v>
      </c>
      <c r="D28" s="15" t="s">
        <v>378</v>
      </c>
      <c r="E28" s="43" t="s">
        <v>52</v>
      </c>
      <c r="F28" s="47" t="s">
        <v>3</v>
      </c>
      <c r="G28" s="47"/>
      <c r="H28" s="47">
        <v>20</v>
      </c>
      <c r="I28" s="47" t="s">
        <v>493</v>
      </c>
      <c r="J28" s="42"/>
      <c r="K28" s="42"/>
      <c r="L28" s="42"/>
      <c r="M28" s="42"/>
      <c r="N28" s="744"/>
    </row>
    <row r="29" spans="1:14" s="40" customFormat="1" ht="49.5">
      <c r="A29" s="40" t="s">
        <v>45</v>
      </c>
      <c r="B29" s="15">
        <f>IF($E29="","",SUBTOTAL(3,$E$9:E29))</f>
        <v>19</v>
      </c>
      <c r="C29" s="15" t="str">
        <f>A29&amp;"."&amp;B29</f>
        <v>N04.19</v>
      </c>
      <c r="D29" s="15" t="s">
        <v>379</v>
      </c>
      <c r="E29" s="43" t="s">
        <v>53</v>
      </c>
      <c r="F29" s="47" t="s">
        <v>3</v>
      </c>
      <c r="G29" s="47"/>
      <c r="H29" s="47">
        <v>30</v>
      </c>
      <c r="I29" s="745" t="s">
        <v>494</v>
      </c>
      <c r="J29" s="42"/>
      <c r="K29" s="42"/>
      <c r="L29" s="42"/>
      <c r="M29" s="42"/>
      <c r="N29" s="744"/>
    </row>
    <row r="30" spans="1:14" s="40" customFormat="1" ht="16.5">
      <c r="A30" s="40" t="s">
        <v>45</v>
      </c>
      <c r="B30" s="15">
        <f>IF($E30="","",SUBTOTAL(3,$E$9:E30))</f>
        <v>20</v>
      </c>
      <c r="C30" s="15" t="str">
        <f>A30&amp;"."&amp;B30</f>
        <v>N04.20</v>
      </c>
      <c r="D30" s="15" t="s">
        <v>380</v>
      </c>
      <c r="E30" s="43" t="s">
        <v>54</v>
      </c>
      <c r="F30" s="47" t="s">
        <v>3</v>
      </c>
      <c r="G30" s="47"/>
      <c r="H30" s="47">
        <v>30</v>
      </c>
      <c r="I30" s="745"/>
      <c r="J30" s="42"/>
      <c r="K30" s="42"/>
      <c r="L30" s="42"/>
      <c r="M30" s="42"/>
      <c r="N30" s="744"/>
    </row>
    <row r="31" spans="1:14" s="40" customFormat="1" ht="16.5">
      <c r="B31" s="13" t="s">
        <v>62</v>
      </c>
      <c r="C31" s="24" t="s">
        <v>63</v>
      </c>
      <c r="D31" s="24"/>
      <c r="E31" s="50"/>
      <c r="F31" s="22"/>
      <c r="G31" s="22"/>
      <c r="H31" s="22"/>
      <c r="I31" s="22"/>
      <c r="J31" s="42"/>
      <c r="K31" s="42"/>
      <c r="L31" s="42"/>
      <c r="M31" s="42"/>
      <c r="N31" s="42"/>
    </row>
    <row r="32" spans="1:14" s="40" customFormat="1" ht="16.5">
      <c r="A32" s="40" t="s">
        <v>45</v>
      </c>
      <c r="B32" s="15">
        <f>IF($E32="","",SUBTOTAL(3,$E$9:E32))</f>
        <v>21</v>
      </c>
      <c r="C32" s="15" t="str">
        <f t="shared" ref="C32:C47" si="1">A32&amp;"."&amp;B32</f>
        <v>N04.21</v>
      </c>
      <c r="D32" s="15" t="s">
        <v>392</v>
      </c>
      <c r="E32" s="43" t="s">
        <v>68</v>
      </c>
      <c r="F32" s="47" t="s">
        <v>115</v>
      </c>
      <c r="G32" s="47"/>
      <c r="H32" s="47">
        <v>50</v>
      </c>
      <c r="I32" s="47" t="s">
        <v>495</v>
      </c>
      <c r="J32" s="42"/>
      <c r="K32" s="42"/>
      <c r="L32" s="42"/>
      <c r="M32" s="42"/>
      <c r="N32" s="744" t="s">
        <v>482</v>
      </c>
    </row>
    <row r="33" spans="1:16" s="40" customFormat="1" ht="33">
      <c r="A33" s="40" t="s">
        <v>45</v>
      </c>
      <c r="B33" s="15">
        <f>IF($E33="","",SUBTOTAL(3,$E$9:E33))</f>
        <v>22</v>
      </c>
      <c r="C33" s="15" t="str">
        <f t="shared" si="1"/>
        <v>N04.22</v>
      </c>
      <c r="D33" s="15" t="s">
        <v>394</v>
      </c>
      <c r="E33" s="43" t="s">
        <v>70</v>
      </c>
      <c r="F33" s="47" t="s">
        <v>115</v>
      </c>
      <c r="G33" s="47">
        <v>40</v>
      </c>
      <c r="H33" s="47">
        <v>480</v>
      </c>
      <c r="I33" s="47" t="s">
        <v>496</v>
      </c>
      <c r="J33" s="42"/>
      <c r="K33" s="42"/>
      <c r="L33" s="42"/>
      <c r="M33" s="42"/>
      <c r="N33" s="744"/>
    </row>
    <row r="34" spans="1:16" s="40" customFormat="1" ht="33">
      <c r="A34" s="40" t="s">
        <v>45</v>
      </c>
      <c r="B34" s="15">
        <f>IF($E34="","",SUBTOTAL(3,$E$9:E34))</f>
        <v>23</v>
      </c>
      <c r="C34" s="15" t="str">
        <f t="shared" si="1"/>
        <v>N04.23</v>
      </c>
      <c r="D34" s="15" t="s">
        <v>396</v>
      </c>
      <c r="E34" s="43" t="s">
        <v>72</v>
      </c>
      <c r="F34" s="47" t="s">
        <v>114</v>
      </c>
      <c r="G34" s="47"/>
      <c r="H34" s="47">
        <v>30</v>
      </c>
      <c r="I34" s="47" t="s">
        <v>497</v>
      </c>
      <c r="J34" s="42"/>
      <c r="K34" s="42"/>
      <c r="L34" s="42"/>
      <c r="M34" s="42"/>
      <c r="N34" s="744"/>
    </row>
    <row r="35" spans="1:16" s="40" customFormat="1" ht="16.5">
      <c r="B35" s="13" t="s">
        <v>73</v>
      </c>
      <c r="C35" s="24" t="s">
        <v>74</v>
      </c>
      <c r="D35" s="24"/>
      <c r="E35" s="50"/>
      <c r="F35" s="22"/>
      <c r="G35" s="22"/>
      <c r="H35" s="22"/>
      <c r="I35" s="22"/>
      <c r="J35" s="42"/>
      <c r="K35" s="42"/>
      <c r="L35" s="42"/>
      <c r="M35" s="42"/>
      <c r="N35" s="744"/>
    </row>
    <row r="36" spans="1:16" s="40" customFormat="1" ht="33">
      <c r="A36" s="40" t="s">
        <v>45</v>
      </c>
      <c r="B36" s="15">
        <f>IF($E36="","",SUBTOTAL(3,$E$9:E36))</f>
        <v>24</v>
      </c>
      <c r="C36" s="15" t="str">
        <f t="shared" si="1"/>
        <v>N04.24</v>
      </c>
      <c r="D36" s="15" t="s">
        <v>397</v>
      </c>
      <c r="E36" s="43" t="s">
        <v>75</v>
      </c>
      <c r="F36" s="47" t="s">
        <v>117</v>
      </c>
      <c r="G36" s="47"/>
      <c r="H36" s="47">
        <v>20</v>
      </c>
      <c r="I36" s="47" t="s">
        <v>498</v>
      </c>
      <c r="J36" s="42"/>
      <c r="K36" s="42"/>
      <c r="L36" s="42"/>
      <c r="M36" s="42"/>
      <c r="N36" s="744" t="s">
        <v>482</v>
      </c>
    </row>
    <row r="37" spans="1:16" s="40" customFormat="1" ht="33">
      <c r="A37" s="40" t="s">
        <v>45</v>
      </c>
      <c r="B37" s="15">
        <f>IF($E37="","",SUBTOTAL(3,$E$9:E37))</f>
        <v>25</v>
      </c>
      <c r="C37" s="15" t="str">
        <f t="shared" si="1"/>
        <v>N04.25</v>
      </c>
      <c r="D37" s="15" t="s">
        <v>400</v>
      </c>
      <c r="E37" s="43" t="s">
        <v>76</v>
      </c>
      <c r="F37" s="47" t="s">
        <v>117</v>
      </c>
      <c r="G37" s="47">
        <v>500</v>
      </c>
      <c r="H37" s="47">
        <v>6000</v>
      </c>
      <c r="I37" s="47" t="s">
        <v>499</v>
      </c>
      <c r="J37" s="42"/>
      <c r="K37" s="42"/>
      <c r="L37" s="42"/>
      <c r="M37" s="42"/>
      <c r="N37" s="744"/>
    </row>
    <row r="38" spans="1:16" s="40" customFormat="1" ht="16.5">
      <c r="B38" s="13" t="s">
        <v>77</v>
      </c>
      <c r="C38" s="26" t="s">
        <v>78</v>
      </c>
      <c r="D38" s="26"/>
      <c r="E38" s="50"/>
      <c r="F38" s="22"/>
      <c r="G38" s="22"/>
      <c r="H38" s="22"/>
      <c r="I38" s="22"/>
      <c r="J38" s="42"/>
      <c r="K38" s="42"/>
      <c r="L38" s="42"/>
      <c r="M38" s="42"/>
      <c r="N38" s="744"/>
    </row>
    <row r="39" spans="1:16" s="40" customFormat="1" ht="33">
      <c r="A39" s="40" t="s">
        <v>77</v>
      </c>
      <c r="B39" s="15">
        <f>IF($E39="","",SUBTOTAL(3,$E$9:E39))</f>
        <v>26</v>
      </c>
      <c r="C39" s="15" t="str">
        <f t="shared" si="1"/>
        <v>N08.26</v>
      </c>
      <c r="D39" s="15" t="s">
        <v>401</v>
      </c>
      <c r="E39" s="43" t="s">
        <v>402</v>
      </c>
      <c r="F39" s="47" t="s">
        <v>118</v>
      </c>
      <c r="G39" s="47">
        <v>1</v>
      </c>
      <c r="H39" s="47">
        <v>12</v>
      </c>
      <c r="I39" s="47" t="s">
        <v>500</v>
      </c>
      <c r="J39" s="42"/>
      <c r="K39" s="42"/>
      <c r="L39" s="42"/>
      <c r="M39" s="42"/>
      <c r="N39" s="744" t="s">
        <v>482</v>
      </c>
    </row>
    <row r="40" spans="1:16" s="40" customFormat="1" ht="33">
      <c r="A40" s="40" t="s">
        <v>77</v>
      </c>
      <c r="B40" s="15">
        <f>IF($E40="","",SUBTOTAL(3,$E$9:E40))</f>
        <v>27</v>
      </c>
      <c r="C40" s="15" t="str">
        <f t="shared" si="1"/>
        <v>N08.27</v>
      </c>
      <c r="D40" s="15" t="s">
        <v>405</v>
      </c>
      <c r="E40" s="43" t="s">
        <v>406</v>
      </c>
      <c r="F40" s="47" t="s">
        <v>116</v>
      </c>
      <c r="G40" s="47">
        <v>1000</v>
      </c>
      <c r="H40" s="47">
        <v>12000</v>
      </c>
      <c r="I40" s="47" t="s">
        <v>501</v>
      </c>
      <c r="J40" s="42"/>
      <c r="K40" s="42"/>
      <c r="L40" s="42"/>
      <c r="M40" s="42"/>
      <c r="N40" s="744"/>
      <c r="P40" s="91"/>
    </row>
    <row r="41" spans="1:16" s="40" customFormat="1" ht="16.5">
      <c r="B41" s="13" t="s">
        <v>83</v>
      </c>
      <c r="C41" s="24" t="s">
        <v>86</v>
      </c>
      <c r="D41" s="24"/>
      <c r="E41" s="50"/>
      <c r="F41" s="22"/>
      <c r="G41" s="22"/>
      <c r="H41" s="22"/>
      <c r="I41" s="22"/>
      <c r="J41" s="42"/>
      <c r="K41" s="42"/>
      <c r="L41" s="42"/>
      <c r="M41" s="42"/>
      <c r="N41" s="42"/>
    </row>
    <row r="42" spans="1:16" s="40" customFormat="1" ht="33">
      <c r="A42" s="40" t="s">
        <v>83</v>
      </c>
      <c r="B42" s="15">
        <f>IF($E42="","",SUBTOTAL(3,$E$9:E42))</f>
        <v>28</v>
      </c>
      <c r="C42" s="15" t="str">
        <f t="shared" si="1"/>
        <v>N09.28</v>
      </c>
      <c r="D42" s="15" t="s">
        <v>415</v>
      </c>
      <c r="E42" s="43" t="s">
        <v>416</v>
      </c>
      <c r="F42" s="47" t="s">
        <v>119</v>
      </c>
      <c r="G42" s="47"/>
      <c r="H42" s="47">
        <v>164</v>
      </c>
      <c r="I42" s="47" t="s">
        <v>502</v>
      </c>
      <c r="J42" s="42"/>
      <c r="K42" s="42"/>
      <c r="L42" s="42"/>
      <c r="M42" s="42"/>
      <c r="N42" s="744" t="s">
        <v>482</v>
      </c>
    </row>
    <row r="43" spans="1:16" s="40" customFormat="1" ht="16.5">
      <c r="A43" s="13" t="s">
        <v>84</v>
      </c>
      <c r="B43" s="13" t="s">
        <v>84</v>
      </c>
      <c r="C43" s="24" t="s">
        <v>90</v>
      </c>
      <c r="D43" s="24"/>
      <c r="E43" s="50"/>
      <c r="F43" s="22"/>
      <c r="G43" s="22"/>
      <c r="H43" s="22"/>
      <c r="I43" s="22"/>
      <c r="J43" s="42"/>
      <c r="K43" s="42"/>
      <c r="L43" s="42"/>
      <c r="M43" s="42"/>
      <c r="N43" s="744"/>
    </row>
    <row r="44" spans="1:16" s="40" customFormat="1" ht="33">
      <c r="A44" s="15" t="s">
        <v>84</v>
      </c>
      <c r="B44" s="15">
        <f>IF($E44="","",SUBTOTAL(3,$E$9:E44))</f>
        <v>29</v>
      </c>
      <c r="C44" s="15" t="str">
        <f t="shared" si="1"/>
        <v>N10.29</v>
      </c>
      <c r="D44" s="15" t="s">
        <v>417</v>
      </c>
      <c r="E44" s="43" t="s">
        <v>91</v>
      </c>
      <c r="F44" s="47" t="s">
        <v>115</v>
      </c>
      <c r="G44" s="47"/>
      <c r="H44" s="47">
        <v>30</v>
      </c>
      <c r="I44" s="47" t="s">
        <v>503</v>
      </c>
      <c r="J44" s="42"/>
      <c r="K44" s="42"/>
      <c r="L44" s="42"/>
      <c r="M44" s="42"/>
      <c r="N44" s="744" t="s">
        <v>482</v>
      </c>
    </row>
    <row r="45" spans="1:16" s="40" customFormat="1" ht="16.5">
      <c r="A45" s="13" t="s">
        <v>93</v>
      </c>
      <c r="B45" s="13" t="s">
        <v>93</v>
      </c>
      <c r="C45" s="24" t="s">
        <v>94</v>
      </c>
      <c r="D45" s="24"/>
      <c r="E45" s="50"/>
      <c r="F45" s="22"/>
      <c r="G45" s="22"/>
      <c r="H45" s="22"/>
      <c r="I45" s="22"/>
      <c r="J45" s="42"/>
      <c r="K45" s="42"/>
      <c r="L45" s="42"/>
      <c r="M45" s="42"/>
      <c r="N45" s="744"/>
    </row>
    <row r="46" spans="1:16" s="40" customFormat="1" ht="16.5">
      <c r="A46" s="13" t="s">
        <v>93</v>
      </c>
      <c r="B46" s="15">
        <f>IF($E46="","",SUBTOTAL(3,$E$9:E46))</f>
        <v>30</v>
      </c>
      <c r="C46" s="15" t="str">
        <f t="shared" si="1"/>
        <v>N14.30</v>
      </c>
      <c r="D46" s="15" t="s">
        <v>440</v>
      </c>
      <c r="E46" s="43" t="s">
        <v>254</v>
      </c>
      <c r="F46" s="47" t="s">
        <v>3</v>
      </c>
      <c r="G46" s="47">
        <v>100</v>
      </c>
      <c r="H46" s="47">
        <v>1200</v>
      </c>
      <c r="I46" s="47" t="s">
        <v>504</v>
      </c>
      <c r="J46" s="42"/>
      <c r="K46" s="42"/>
      <c r="L46" s="42"/>
      <c r="M46" s="42"/>
      <c r="N46" s="744" t="s">
        <v>482</v>
      </c>
    </row>
    <row r="47" spans="1:16" s="40" customFormat="1" ht="16.5">
      <c r="A47" s="13" t="s">
        <v>93</v>
      </c>
      <c r="B47" s="15">
        <f>IF($E47="","",SUBTOTAL(3,$E$9:E47))</f>
        <v>31</v>
      </c>
      <c r="C47" s="15" t="str">
        <f t="shared" si="1"/>
        <v>N14.31</v>
      </c>
      <c r="D47" s="15" t="s">
        <v>441</v>
      </c>
      <c r="E47" s="43" t="s">
        <v>95</v>
      </c>
      <c r="F47" s="47" t="s">
        <v>3</v>
      </c>
      <c r="G47" s="47">
        <v>800</v>
      </c>
      <c r="H47" s="47">
        <v>9600</v>
      </c>
      <c r="I47" s="47" t="s">
        <v>505</v>
      </c>
      <c r="J47" s="42"/>
      <c r="K47" s="42"/>
      <c r="L47" s="42"/>
      <c r="M47" s="42"/>
      <c r="N47" s="744"/>
      <c r="P47" s="92" t="s">
        <v>442</v>
      </c>
    </row>
    <row r="48" spans="1:16" s="40" customFormat="1" ht="16.5">
      <c r="B48" s="13" t="s">
        <v>96</v>
      </c>
      <c r="C48" s="24" t="s">
        <v>97</v>
      </c>
      <c r="D48" s="24"/>
      <c r="E48" s="50"/>
      <c r="F48" s="22"/>
      <c r="G48" s="22"/>
      <c r="H48" s="22"/>
      <c r="I48" s="22"/>
      <c r="J48" s="42"/>
      <c r="K48" s="42"/>
      <c r="L48" s="42"/>
      <c r="M48" s="42"/>
      <c r="N48" s="42"/>
    </row>
    <row r="49" spans="1:16" s="40" customFormat="1" ht="16.5">
      <c r="A49" s="15" t="s">
        <v>96</v>
      </c>
      <c r="B49" s="15">
        <f>IF($E49="","",SUBTOTAL(3,$E$9:E49))</f>
        <v>32</v>
      </c>
      <c r="C49" s="15" t="str">
        <f t="shared" ref="C49:C55" si="2">A49&amp;"."&amp;B49</f>
        <v>N15.32</v>
      </c>
      <c r="D49" s="15" t="s">
        <v>451</v>
      </c>
      <c r="E49" s="43" t="s">
        <v>101</v>
      </c>
      <c r="F49" s="47" t="s">
        <v>3</v>
      </c>
      <c r="G49" s="47">
        <v>30</v>
      </c>
      <c r="H49" s="47">
        <v>360</v>
      </c>
      <c r="I49" s="47" t="s">
        <v>506</v>
      </c>
      <c r="J49" s="42"/>
      <c r="K49" s="42"/>
      <c r="L49" s="42"/>
      <c r="M49" s="42"/>
      <c r="N49" s="744" t="s">
        <v>482</v>
      </c>
    </row>
    <row r="50" spans="1:16" s="58" customFormat="1">
      <c r="A50" s="51"/>
      <c r="B50" s="52" t="s">
        <v>107</v>
      </c>
      <c r="C50" s="53" t="s">
        <v>464</v>
      </c>
      <c r="D50" s="54"/>
      <c r="E50" s="55"/>
      <c r="F50" s="56"/>
      <c r="G50" s="56"/>
      <c r="H50" s="56"/>
      <c r="I50" s="56"/>
      <c r="J50" s="57"/>
      <c r="K50" s="57"/>
      <c r="L50" s="57"/>
      <c r="M50" s="57"/>
      <c r="N50" s="744"/>
    </row>
    <row r="51" spans="1:16" s="58" customFormat="1" ht="49.5">
      <c r="A51" s="51" t="s">
        <v>107</v>
      </c>
      <c r="B51" s="15">
        <f>IF($E51="","",SUBTOTAL(3,$E$9:E51))</f>
        <v>33</v>
      </c>
      <c r="C51" s="15" t="str">
        <f t="shared" si="2"/>
        <v>N16.33</v>
      </c>
      <c r="D51" s="54" t="s">
        <v>941</v>
      </c>
      <c r="E51" s="2" t="s">
        <v>507</v>
      </c>
      <c r="F51" s="56" t="s">
        <v>207</v>
      </c>
      <c r="G51" s="56"/>
      <c r="H51" s="56">
        <v>300</v>
      </c>
      <c r="I51" s="56" t="s">
        <v>508</v>
      </c>
      <c r="J51" s="47" t="s">
        <v>509</v>
      </c>
      <c r="K51" s="57"/>
      <c r="L51" s="57"/>
      <c r="M51" s="57"/>
      <c r="N51" s="744" t="s">
        <v>482</v>
      </c>
      <c r="P51" s="93" t="s">
        <v>466</v>
      </c>
    </row>
    <row r="52" spans="1:16" s="58" customFormat="1" ht="16.5">
      <c r="A52" s="51" t="s">
        <v>107</v>
      </c>
      <c r="B52" s="20" t="str">
        <f>IF($E52="","",SUBTOTAL(3,$E$9:E52))</f>
        <v/>
      </c>
      <c r="C52" s="20" t="str">
        <f t="shared" si="2"/>
        <v>N16.</v>
      </c>
      <c r="D52" s="54"/>
      <c r="E52" s="55"/>
      <c r="F52" s="56"/>
      <c r="G52" s="56"/>
      <c r="H52" s="56"/>
      <c r="I52" s="56"/>
      <c r="J52" s="57"/>
      <c r="K52" s="57"/>
      <c r="L52" s="57"/>
      <c r="M52" s="57"/>
      <c r="N52" s="744"/>
    </row>
    <row r="53" spans="1:16" s="58" customFormat="1" ht="16.5">
      <c r="A53" s="51" t="s">
        <v>107</v>
      </c>
      <c r="B53" s="63" t="str">
        <f>IF($E53="","",SUBTOTAL(3,$E$9:E53))</f>
        <v/>
      </c>
      <c r="C53" s="63" t="str">
        <f t="shared" si="2"/>
        <v>N16.</v>
      </c>
      <c r="D53" s="51"/>
      <c r="E53" s="64"/>
      <c r="F53" s="65"/>
      <c r="G53" s="65"/>
      <c r="H53" s="65"/>
      <c r="I53" s="65"/>
    </row>
    <row r="54" spans="1:16" s="58" customFormat="1" ht="16.5">
      <c r="A54" s="51" t="s">
        <v>107</v>
      </c>
      <c r="B54" s="20" t="str">
        <f>IF($E54="","",SUBTOTAL(3,$E$9:E54))</f>
        <v/>
      </c>
      <c r="C54" s="20" t="str">
        <f t="shared" si="2"/>
        <v>N16.</v>
      </c>
      <c r="D54" s="51"/>
      <c r="E54" s="64"/>
      <c r="F54" s="65"/>
      <c r="G54" s="65"/>
      <c r="H54" s="65"/>
      <c r="I54" s="65"/>
    </row>
    <row r="55" spans="1:16" s="58" customFormat="1" ht="16.5">
      <c r="A55" s="51" t="s">
        <v>107</v>
      </c>
      <c r="B55" s="20" t="str">
        <f>IF($E55="","",SUBTOTAL(3,$E$9:E55))</f>
        <v/>
      </c>
      <c r="C55" s="20" t="str">
        <f t="shared" si="2"/>
        <v>N16.</v>
      </c>
      <c r="D55" s="51"/>
      <c r="E55" s="64"/>
      <c r="F55" s="65"/>
      <c r="G55" s="65"/>
      <c r="H55" s="65"/>
      <c r="I55" s="65"/>
    </row>
    <row r="56" spans="1:16" s="58" customFormat="1" ht="16.5">
      <c r="A56" s="51"/>
      <c r="B56" s="51"/>
      <c r="C56" s="51"/>
      <c r="D56" s="51"/>
      <c r="E56" s="64"/>
      <c r="F56" s="65"/>
      <c r="G56" s="65"/>
      <c r="H56" s="65"/>
      <c r="I56" s="65"/>
      <c r="L56" s="649" t="s">
        <v>510</v>
      </c>
      <c r="M56" s="649"/>
      <c r="N56" s="649"/>
      <c r="O56" s="66"/>
    </row>
    <row r="57" spans="1:16" s="58" customFormat="1">
      <c r="A57" s="51"/>
      <c r="B57" s="51"/>
      <c r="C57" s="51"/>
      <c r="D57" s="51"/>
      <c r="E57" s="64"/>
      <c r="F57" s="65"/>
      <c r="G57" s="65"/>
      <c r="H57" s="65"/>
      <c r="I57" s="65"/>
    </row>
    <row r="58" spans="1:16" s="58" customFormat="1">
      <c r="A58" s="51"/>
      <c r="B58" s="51"/>
      <c r="C58" s="51"/>
      <c r="D58" s="51"/>
      <c r="E58" s="64"/>
      <c r="F58" s="65"/>
      <c r="G58" s="65"/>
      <c r="H58" s="65"/>
      <c r="I58" s="65"/>
    </row>
    <row r="59" spans="1:16" s="58" customFormat="1">
      <c r="A59" s="51"/>
      <c r="B59" s="51"/>
      <c r="C59" s="51"/>
      <c r="D59" s="51"/>
      <c r="E59" s="64"/>
      <c r="F59" s="65"/>
      <c r="G59" s="65"/>
      <c r="H59" s="65"/>
      <c r="I59" s="65"/>
    </row>
    <row r="60" spans="1:16" s="58" customFormat="1">
      <c r="A60" s="51"/>
      <c r="B60" s="51"/>
      <c r="C60" s="51"/>
      <c r="D60" s="51"/>
      <c r="E60" s="64"/>
      <c r="F60" s="65"/>
      <c r="G60" s="65"/>
      <c r="H60" s="65"/>
      <c r="I60" s="65"/>
    </row>
    <row r="61" spans="1:16" s="58" customFormat="1">
      <c r="A61" s="51"/>
      <c r="B61" s="51"/>
      <c r="C61" s="51"/>
      <c r="D61" s="51"/>
      <c r="E61" s="64"/>
      <c r="F61" s="65"/>
      <c r="G61" s="65"/>
      <c r="H61" s="65"/>
      <c r="I61" s="65"/>
    </row>
    <row r="62" spans="1:16" s="58" customFormat="1">
      <c r="A62" s="51"/>
      <c r="B62" s="51"/>
      <c r="C62" s="51"/>
      <c r="D62" s="51"/>
      <c r="E62" s="64"/>
      <c r="F62" s="65"/>
      <c r="G62" s="65"/>
      <c r="H62" s="65"/>
      <c r="I62" s="65"/>
    </row>
    <row r="63" spans="1:16" s="58" customFormat="1">
      <c r="A63" s="51"/>
      <c r="B63" s="51"/>
      <c r="C63" s="51"/>
      <c r="D63" s="51"/>
      <c r="E63" s="64"/>
      <c r="F63" s="65"/>
      <c r="G63" s="65"/>
      <c r="H63" s="65"/>
      <c r="I63" s="65"/>
    </row>
    <row r="64" spans="1:16" s="58" customFormat="1">
      <c r="A64" s="51"/>
      <c r="B64" s="51"/>
      <c r="C64" s="51"/>
      <c r="D64" s="51"/>
      <c r="E64" s="64"/>
      <c r="F64" s="65"/>
      <c r="G64" s="65"/>
      <c r="H64" s="65"/>
      <c r="I64" s="65"/>
    </row>
    <row r="65" spans="1:9" s="58" customFormat="1">
      <c r="A65" s="51"/>
      <c r="B65" s="51"/>
      <c r="C65" s="51"/>
      <c r="D65" s="51"/>
      <c r="E65" s="64"/>
      <c r="F65" s="65"/>
      <c r="G65" s="65"/>
      <c r="H65" s="65"/>
      <c r="I65" s="65"/>
    </row>
    <row r="66" spans="1:9" s="58" customFormat="1">
      <c r="A66" s="51"/>
      <c r="B66" s="51"/>
      <c r="C66" s="51"/>
      <c r="D66" s="51"/>
      <c r="E66" s="64"/>
      <c r="F66" s="65"/>
      <c r="G66" s="65"/>
      <c r="H66" s="65"/>
      <c r="I66" s="65"/>
    </row>
    <row r="67" spans="1:9" s="58" customFormat="1">
      <c r="A67" s="51"/>
      <c r="B67" s="51"/>
      <c r="C67" s="51"/>
      <c r="D67" s="51"/>
      <c r="E67" s="64"/>
      <c r="F67" s="65"/>
      <c r="G67" s="65"/>
      <c r="H67" s="65"/>
      <c r="I67" s="65"/>
    </row>
    <row r="68" spans="1:9" s="58" customFormat="1">
      <c r="A68" s="51"/>
      <c r="B68" s="51"/>
      <c r="C68" s="51"/>
      <c r="D68" s="51"/>
      <c r="E68" s="64"/>
      <c r="F68" s="65"/>
      <c r="G68" s="65"/>
      <c r="H68" s="65"/>
      <c r="I68" s="65"/>
    </row>
    <row r="69" spans="1:9" s="58" customFormat="1">
      <c r="A69" s="51"/>
      <c r="B69" s="51"/>
      <c r="C69" s="51"/>
      <c r="D69" s="51"/>
      <c r="E69" s="64"/>
      <c r="F69" s="65"/>
      <c r="G69" s="65"/>
      <c r="H69" s="65"/>
      <c r="I69" s="65"/>
    </row>
    <row r="70" spans="1:9" s="58" customFormat="1">
      <c r="A70" s="51"/>
      <c r="B70" s="51"/>
      <c r="C70" s="51"/>
      <c r="D70" s="51"/>
      <c r="E70" s="64"/>
      <c r="F70" s="65"/>
      <c r="G70" s="65"/>
      <c r="H70" s="65"/>
      <c r="I70" s="65"/>
    </row>
    <row r="71" spans="1:9" s="58" customFormat="1">
      <c r="A71" s="51"/>
      <c r="B71" s="51"/>
      <c r="C71" s="51"/>
      <c r="D71" s="51"/>
      <c r="E71" s="64"/>
      <c r="F71" s="65"/>
      <c r="G71" s="65"/>
      <c r="H71" s="65"/>
      <c r="I71" s="65"/>
    </row>
    <row r="72" spans="1:9" s="58" customFormat="1">
      <c r="A72" s="51"/>
      <c r="B72" s="51"/>
      <c r="C72" s="51"/>
      <c r="D72" s="51"/>
      <c r="E72" s="64"/>
      <c r="F72" s="65"/>
      <c r="G72" s="65"/>
      <c r="H72" s="65"/>
      <c r="I72" s="65"/>
    </row>
    <row r="73" spans="1:9" s="58" customFormat="1">
      <c r="A73" s="51"/>
      <c r="B73" s="51"/>
      <c r="C73" s="51"/>
      <c r="D73" s="51"/>
      <c r="E73" s="64"/>
      <c r="F73" s="65"/>
      <c r="G73" s="65"/>
      <c r="H73" s="65"/>
      <c r="I73" s="65"/>
    </row>
    <row r="74" spans="1:9" s="58" customFormat="1">
      <c r="A74" s="51"/>
      <c r="B74" s="51"/>
      <c r="C74" s="51"/>
      <c r="D74" s="51"/>
      <c r="E74" s="64"/>
      <c r="F74" s="65"/>
      <c r="G74" s="65"/>
      <c r="H74" s="65"/>
      <c r="I74" s="65"/>
    </row>
    <row r="75" spans="1:9" s="58" customFormat="1">
      <c r="A75" s="51"/>
      <c r="B75" s="51"/>
      <c r="C75" s="51"/>
      <c r="D75" s="51"/>
      <c r="E75" s="64"/>
      <c r="F75" s="65"/>
      <c r="G75" s="65"/>
      <c r="H75" s="65"/>
      <c r="I75" s="65"/>
    </row>
    <row r="76" spans="1:9" s="58" customFormat="1">
      <c r="A76" s="51"/>
      <c r="B76" s="51"/>
      <c r="C76" s="51"/>
      <c r="D76" s="51"/>
      <c r="E76" s="64"/>
      <c r="F76" s="65"/>
      <c r="G76" s="65"/>
      <c r="H76" s="65"/>
      <c r="I76" s="65"/>
    </row>
    <row r="77" spans="1:9" s="58" customFormat="1">
      <c r="A77" s="51"/>
      <c r="B77" s="51"/>
      <c r="C77" s="51"/>
      <c r="D77" s="51"/>
      <c r="E77" s="64"/>
      <c r="F77" s="65"/>
      <c r="G77" s="65"/>
      <c r="H77" s="65"/>
      <c r="I77" s="65"/>
    </row>
    <row r="78" spans="1:9" s="58" customFormat="1">
      <c r="A78" s="51"/>
      <c r="B78" s="51"/>
      <c r="C78" s="51"/>
      <c r="D78" s="51"/>
      <c r="E78" s="64"/>
      <c r="F78" s="65"/>
      <c r="G78" s="65"/>
      <c r="H78" s="65"/>
      <c r="I78" s="65"/>
    </row>
    <row r="79" spans="1:9" s="58" customFormat="1">
      <c r="A79" s="51"/>
      <c r="B79" s="51"/>
      <c r="C79" s="51"/>
      <c r="D79" s="51"/>
      <c r="E79" s="64"/>
      <c r="F79" s="65"/>
      <c r="G79" s="65"/>
      <c r="H79" s="65"/>
      <c r="I79" s="65"/>
    </row>
    <row r="80" spans="1:9" s="58" customFormat="1">
      <c r="A80" s="51"/>
      <c r="B80" s="51"/>
      <c r="C80" s="51"/>
      <c r="D80" s="51"/>
      <c r="E80" s="64"/>
      <c r="F80" s="65"/>
      <c r="G80" s="65"/>
      <c r="H80" s="65"/>
      <c r="I80" s="65"/>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sheetData>
  <mergeCells count="17">
    <mergeCell ref="N42:N43"/>
    <mergeCell ref="B1:E1"/>
    <mergeCell ref="B2:E2"/>
    <mergeCell ref="A3:N3"/>
    <mergeCell ref="A4:N4"/>
    <mergeCell ref="N9:N19"/>
    <mergeCell ref="N21:N26"/>
    <mergeCell ref="N27:N30"/>
    <mergeCell ref="I29:I30"/>
    <mergeCell ref="N32:N35"/>
    <mergeCell ref="N36:N38"/>
    <mergeCell ref="N39:N40"/>
    <mergeCell ref="N44:N45"/>
    <mergeCell ref="N46:N47"/>
    <mergeCell ref="N49:N50"/>
    <mergeCell ref="N51:N52"/>
    <mergeCell ref="L56:N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opLeftCell="A12" zoomScaleNormal="100" workbookViewId="0">
      <selection activeCell="C12" sqref="C12"/>
    </sheetView>
  </sheetViews>
  <sheetFormatPr defaultColWidth="9" defaultRowHeight="15"/>
  <cols>
    <col min="1" max="1" width="4.5" style="598" customWidth="1"/>
    <col min="2" max="2" width="19.625" style="580" customWidth="1"/>
    <col min="3" max="3" width="80.625" style="580" customWidth="1"/>
    <col min="4" max="4" width="7.875" style="65" customWidth="1"/>
    <col min="5" max="5" width="7.125" style="581" customWidth="1"/>
    <col min="6" max="6" width="11.375" style="582" customWidth="1"/>
    <col min="7" max="7" width="14.875" style="580" customWidth="1"/>
    <col min="8" max="16384" width="9" style="580"/>
  </cols>
  <sheetData>
    <row r="1" spans="1:20" s="28" customFormat="1" ht="20.25">
      <c r="A1" s="690" t="s">
        <v>4288</v>
      </c>
      <c r="B1" s="690"/>
      <c r="C1" s="690"/>
      <c r="D1" s="690"/>
      <c r="E1" s="690"/>
      <c r="F1" s="690"/>
      <c r="G1" s="604"/>
      <c r="H1" s="604"/>
      <c r="I1" s="604"/>
      <c r="J1" s="604"/>
      <c r="K1" s="604"/>
      <c r="L1" s="604"/>
      <c r="M1" s="604"/>
      <c r="N1" s="604"/>
      <c r="O1" s="604"/>
      <c r="P1" s="604"/>
      <c r="Q1" s="604"/>
      <c r="R1" s="604"/>
      <c r="S1" s="604"/>
      <c r="T1" s="604"/>
    </row>
    <row r="2" spans="1:20" s="28" customFormat="1" ht="20.25">
      <c r="A2" s="690" t="s">
        <v>4282</v>
      </c>
      <c r="B2" s="690"/>
      <c r="C2" s="690"/>
      <c r="D2" s="690"/>
      <c r="E2" s="690"/>
      <c r="F2" s="690"/>
      <c r="G2" s="604"/>
      <c r="H2" s="604"/>
      <c r="I2" s="604"/>
      <c r="J2" s="604"/>
      <c r="K2" s="604"/>
      <c r="L2" s="604"/>
      <c r="M2" s="604"/>
      <c r="N2" s="604"/>
      <c r="O2" s="604"/>
      <c r="P2" s="604"/>
      <c r="Q2" s="604"/>
      <c r="R2" s="604"/>
      <c r="S2" s="604"/>
      <c r="T2" s="604"/>
    </row>
    <row r="3" spans="1:20" s="38" customFormat="1" ht="20.25">
      <c r="A3" s="691" t="s">
        <v>4283</v>
      </c>
      <c r="B3" s="691"/>
      <c r="C3" s="691"/>
      <c r="D3" s="691"/>
      <c r="E3" s="691"/>
      <c r="F3" s="691"/>
      <c r="G3" s="605"/>
      <c r="H3" s="605"/>
      <c r="I3" s="605"/>
      <c r="J3" s="605"/>
      <c r="K3" s="605"/>
      <c r="L3" s="605"/>
      <c r="M3" s="605"/>
      <c r="N3" s="605"/>
      <c r="O3" s="605"/>
      <c r="P3" s="605"/>
      <c r="Q3" s="605"/>
      <c r="R3" s="605"/>
      <c r="S3" s="605"/>
      <c r="T3" s="605"/>
    </row>
    <row r="4" spans="1:20" s="28" customFormat="1" ht="19.5">
      <c r="A4" s="592"/>
      <c r="D4" s="578"/>
      <c r="E4" s="579"/>
      <c r="F4" s="276"/>
    </row>
    <row r="5" spans="1:20" s="27" customFormat="1" ht="33">
      <c r="A5" s="593" t="s">
        <v>0</v>
      </c>
      <c r="B5" s="12" t="s">
        <v>4238</v>
      </c>
      <c r="C5" s="11" t="s">
        <v>4251</v>
      </c>
      <c r="D5" s="12" t="s">
        <v>2</v>
      </c>
      <c r="E5" s="606" t="s">
        <v>1161</v>
      </c>
      <c r="F5" s="11" t="s">
        <v>4237</v>
      </c>
    </row>
    <row r="6" spans="1:20" s="27" customFormat="1" ht="16.5">
      <c r="A6" s="593" t="s">
        <v>135</v>
      </c>
      <c r="B6" s="11" t="s">
        <v>196</v>
      </c>
      <c r="C6" s="11" t="s">
        <v>136</v>
      </c>
      <c r="D6" s="12">
        <v>1</v>
      </c>
      <c r="E6" s="607">
        <v>2</v>
      </c>
      <c r="F6" s="607">
        <v>3</v>
      </c>
    </row>
    <row r="7" spans="1:20" s="583" customFormat="1" ht="120" customHeight="1">
      <c r="A7" s="594">
        <v>1</v>
      </c>
      <c r="B7" s="219" t="s">
        <v>4243</v>
      </c>
      <c r="C7" s="574" t="s">
        <v>4252</v>
      </c>
      <c r="D7" s="608" t="s">
        <v>3</v>
      </c>
      <c r="E7" s="609">
        <v>3</v>
      </c>
      <c r="F7" s="610" t="s">
        <v>4244</v>
      </c>
    </row>
    <row r="8" spans="1:20" s="583" customFormat="1" ht="112.5" customHeight="1">
      <c r="A8" s="595"/>
      <c r="B8" s="586"/>
      <c r="C8" s="646" t="s">
        <v>4253</v>
      </c>
      <c r="D8" s="611"/>
      <c r="E8" s="612"/>
      <c r="F8" s="613"/>
    </row>
    <row r="9" spans="1:20" s="583" customFormat="1" ht="225.75" customHeight="1">
      <c r="A9" s="595"/>
      <c r="B9" s="586"/>
      <c r="C9" s="588" t="s">
        <v>4280</v>
      </c>
      <c r="D9" s="611"/>
      <c r="E9" s="612"/>
      <c r="F9" s="613"/>
    </row>
    <row r="10" spans="1:20" s="583" customFormat="1" ht="177.75" customHeight="1">
      <c r="A10" s="596"/>
      <c r="B10" s="576"/>
      <c r="C10" s="590" t="s">
        <v>4274</v>
      </c>
      <c r="D10" s="614"/>
      <c r="E10" s="615"/>
      <c r="F10" s="616"/>
    </row>
    <row r="11" spans="1:20" s="583" customFormat="1" ht="122.25" customHeight="1">
      <c r="A11" s="594">
        <v>2</v>
      </c>
      <c r="B11" s="219" t="s">
        <v>4241</v>
      </c>
      <c r="C11" s="574" t="s">
        <v>4252</v>
      </c>
      <c r="D11" s="608" t="s">
        <v>3</v>
      </c>
      <c r="E11" s="609">
        <v>1</v>
      </c>
      <c r="F11" s="610" t="s">
        <v>4244</v>
      </c>
    </row>
    <row r="12" spans="1:20" s="583" customFormat="1" ht="148.5" customHeight="1">
      <c r="A12" s="595"/>
      <c r="B12" s="586"/>
      <c r="C12" s="647" t="s">
        <v>4254</v>
      </c>
      <c r="D12" s="611"/>
      <c r="E12" s="612"/>
      <c r="F12" s="617"/>
    </row>
    <row r="13" spans="1:20" s="583" customFormat="1" ht="237.75" customHeight="1">
      <c r="A13" s="595"/>
      <c r="B13" s="586"/>
      <c r="C13" s="587" t="s">
        <v>4281</v>
      </c>
      <c r="D13" s="611"/>
      <c r="E13" s="612"/>
      <c r="F13" s="617"/>
    </row>
    <row r="14" spans="1:20" s="583" customFormat="1" ht="206.25" customHeight="1">
      <c r="A14" s="596"/>
      <c r="B14" s="576"/>
      <c r="C14" s="575" t="s">
        <v>4272</v>
      </c>
      <c r="D14" s="614"/>
      <c r="E14" s="615"/>
      <c r="F14" s="618"/>
    </row>
    <row r="15" spans="1:20" s="583" customFormat="1" ht="120.75" customHeight="1">
      <c r="A15" s="594">
        <v>3</v>
      </c>
      <c r="B15" s="219" t="s">
        <v>4240</v>
      </c>
      <c r="C15" s="574" t="s">
        <v>4271</v>
      </c>
      <c r="D15" s="608" t="s">
        <v>3</v>
      </c>
      <c r="E15" s="609">
        <v>1</v>
      </c>
      <c r="F15" s="610" t="s">
        <v>4244</v>
      </c>
    </row>
    <row r="16" spans="1:20" s="583" customFormat="1" ht="153" customHeight="1">
      <c r="A16" s="595"/>
      <c r="B16" s="586"/>
      <c r="C16" s="587" t="s">
        <v>4270</v>
      </c>
      <c r="D16" s="611"/>
      <c r="E16" s="612"/>
      <c r="F16" s="617"/>
    </row>
    <row r="17" spans="1:7" s="583" customFormat="1" ht="157.5" customHeight="1">
      <c r="A17" s="596"/>
      <c r="B17" s="576"/>
      <c r="C17" s="575" t="s">
        <v>4255</v>
      </c>
      <c r="D17" s="614"/>
      <c r="E17" s="615"/>
      <c r="F17" s="618"/>
    </row>
    <row r="18" spans="1:7" s="583" customFormat="1" ht="122.25" customHeight="1">
      <c r="A18" s="594">
        <v>4</v>
      </c>
      <c r="B18" s="219" t="s">
        <v>4249</v>
      </c>
      <c r="C18" s="574" t="s">
        <v>4252</v>
      </c>
      <c r="D18" s="608" t="s">
        <v>3</v>
      </c>
      <c r="E18" s="609">
        <v>2</v>
      </c>
      <c r="F18" s="610" t="s">
        <v>4244</v>
      </c>
    </row>
    <row r="19" spans="1:7" s="583" customFormat="1" ht="123.75" customHeight="1">
      <c r="A19" s="595"/>
      <c r="B19" s="586"/>
      <c r="C19" s="587" t="s">
        <v>4257</v>
      </c>
      <c r="D19" s="611"/>
      <c r="E19" s="612"/>
      <c r="F19" s="617"/>
    </row>
    <row r="20" spans="1:7" s="583" customFormat="1" ht="222.75" customHeight="1">
      <c r="A20" s="595"/>
      <c r="B20" s="586"/>
      <c r="C20" s="587" t="s">
        <v>4256</v>
      </c>
      <c r="D20" s="611"/>
      <c r="E20" s="612"/>
      <c r="F20" s="617"/>
    </row>
    <row r="21" spans="1:7" s="583" customFormat="1" ht="291" customHeight="1">
      <c r="A21" s="596"/>
      <c r="B21" s="576"/>
      <c r="C21" s="591" t="s">
        <v>4269</v>
      </c>
      <c r="D21" s="614"/>
      <c r="E21" s="615"/>
      <c r="F21" s="618"/>
    </row>
    <row r="22" spans="1:7" s="583" customFormat="1" ht="107.25" customHeight="1">
      <c r="A22" s="594">
        <v>5</v>
      </c>
      <c r="B22" s="219" t="s">
        <v>4239</v>
      </c>
      <c r="C22" s="574" t="s">
        <v>4268</v>
      </c>
      <c r="D22" s="608" t="s">
        <v>3</v>
      </c>
      <c r="E22" s="609">
        <v>1</v>
      </c>
      <c r="F22" s="610" t="s">
        <v>4244</v>
      </c>
    </row>
    <row r="23" spans="1:7" s="583" customFormat="1" ht="99">
      <c r="A23" s="595"/>
      <c r="B23" s="586"/>
      <c r="C23" s="587" t="s">
        <v>4258</v>
      </c>
      <c r="D23" s="611"/>
      <c r="E23" s="612"/>
      <c r="F23" s="617"/>
    </row>
    <row r="24" spans="1:7" s="583" customFormat="1" ht="140.25" customHeight="1">
      <c r="A24" s="596"/>
      <c r="B24" s="576"/>
      <c r="C24" s="575" t="s">
        <v>4259</v>
      </c>
      <c r="D24" s="614"/>
      <c r="E24" s="615"/>
      <c r="F24" s="618"/>
    </row>
    <row r="25" spans="1:7" s="583" customFormat="1" ht="105" customHeight="1">
      <c r="A25" s="594">
        <v>6</v>
      </c>
      <c r="B25" s="219" t="s">
        <v>4242</v>
      </c>
      <c r="C25" s="574" t="s">
        <v>4267</v>
      </c>
      <c r="D25" s="608" t="s">
        <v>3</v>
      </c>
      <c r="E25" s="609">
        <v>1</v>
      </c>
      <c r="F25" s="610" t="s">
        <v>4244</v>
      </c>
    </row>
    <row r="26" spans="1:7" s="583" customFormat="1" ht="142.5" customHeight="1">
      <c r="A26" s="595"/>
      <c r="B26" s="586"/>
      <c r="C26" s="587" t="s">
        <v>4275</v>
      </c>
      <c r="D26" s="611"/>
      <c r="E26" s="612"/>
      <c r="F26" s="617"/>
    </row>
    <row r="27" spans="1:7" s="583" customFormat="1" ht="255" customHeight="1">
      <c r="A27" s="596"/>
      <c r="B27" s="576"/>
      <c r="C27" s="575" t="s">
        <v>4284</v>
      </c>
      <c r="D27" s="614"/>
      <c r="E27" s="615"/>
      <c r="F27" s="618"/>
    </row>
    <row r="28" spans="1:7" s="27" customFormat="1" ht="138.75" customHeight="1">
      <c r="A28" s="594">
        <v>7</v>
      </c>
      <c r="B28" s="219" t="s">
        <v>4245</v>
      </c>
      <c r="C28" s="574" t="s">
        <v>4266</v>
      </c>
      <c r="D28" s="608" t="s">
        <v>3</v>
      </c>
      <c r="E28" s="609">
        <v>1</v>
      </c>
      <c r="F28" s="610" t="s">
        <v>4250</v>
      </c>
    </row>
    <row r="29" spans="1:7" s="27" customFormat="1" ht="120.75" customHeight="1">
      <c r="A29" s="595"/>
      <c r="B29" s="586"/>
      <c r="C29" s="587" t="s">
        <v>4273</v>
      </c>
      <c r="D29" s="611"/>
      <c r="E29" s="612"/>
      <c r="F29" s="617"/>
    </row>
    <row r="30" spans="1:7" s="27" customFormat="1" ht="322.5" customHeight="1">
      <c r="A30" s="596"/>
      <c r="B30" s="576"/>
      <c r="C30" s="575" t="s">
        <v>4278</v>
      </c>
      <c r="D30" s="614"/>
      <c r="E30" s="615"/>
      <c r="F30" s="618"/>
      <c r="G30" s="601"/>
    </row>
    <row r="31" spans="1:7" s="27" customFormat="1" ht="54.75" customHeight="1">
      <c r="A31" s="594">
        <v>8</v>
      </c>
      <c r="B31" s="219" t="s">
        <v>4246</v>
      </c>
      <c r="C31" s="574" t="s">
        <v>4265</v>
      </c>
      <c r="D31" s="608" t="s">
        <v>5</v>
      </c>
      <c r="E31" s="609">
        <v>1</v>
      </c>
      <c r="F31" s="610" t="s">
        <v>4250</v>
      </c>
    </row>
    <row r="32" spans="1:7" s="27" customFormat="1" ht="340.5" customHeight="1">
      <c r="A32" s="595"/>
      <c r="B32" s="586"/>
      <c r="C32" s="587" t="s">
        <v>4264</v>
      </c>
      <c r="D32" s="611"/>
      <c r="E32" s="612"/>
      <c r="F32" s="617"/>
    </row>
    <row r="33" spans="1:8" s="27" customFormat="1" ht="339" customHeight="1">
      <c r="A33" s="595"/>
      <c r="B33" s="586"/>
      <c r="C33" s="589" t="s">
        <v>4285</v>
      </c>
      <c r="D33" s="619"/>
      <c r="E33" s="612"/>
      <c r="F33" s="617"/>
      <c r="G33" s="603"/>
    </row>
    <row r="34" spans="1:8" s="27" customFormat="1" ht="390" customHeight="1">
      <c r="A34" s="595"/>
      <c r="B34" s="586"/>
      <c r="C34" s="589" t="s">
        <v>4286</v>
      </c>
      <c r="D34" s="619"/>
      <c r="E34" s="612"/>
      <c r="F34" s="617"/>
    </row>
    <row r="35" spans="1:8" s="27" customFormat="1" ht="222" customHeight="1">
      <c r="A35" s="596"/>
      <c r="B35" s="576"/>
      <c r="C35" s="575" t="s">
        <v>4287</v>
      </c>
      <c r="D35" s="614"/>
      <c r="E35" s="615"/>
      <c r="F35" s="618"/>
    </row>
    <row r="36" spans="1:8" s="27" customFormat="1" ht="123.75" customHeight="1">
      <c r="A36" s="594">
        <v>9</v>
      </c>
      <c r="B36" s="219" t="s">
        <v>4247</v>
      </c>
      <c r="C36" s="574" t="s">
        <v>4263</v>
      </c>
      <c r="D36" s="608" t="s">
        <v>3</v>
      </c>
      <c r="E36" s="609">
        <v>1</v>
      </c>
      <c r="F36" s="610" t="s">
        <v>4250</v>
      </c>
    </row>
    <row r="37" spans="1:8" s="27" customFormat="1" ht="288" customHeight="1">
      <c r="A37" s="595"/>
      <c r="B37" s="586"/>
      <c r="C37" s="587" t="s">
        <v>4262</v>
      </c>
      <c r="D37" s="611"/>
      <c r="E37" s="612"/>
      <c r="F37" s="617"/>
    </row>
    <row r="38" spans="1:8" s="27" customFormat="1" ht="289.5" customHeight="1">
      <c r="A38" s="596"/>
      <c r="B38" s="576"/>
      <c r="C38" s="575" t="s">
        <v>4276</v>
      </c>
      <c r="D38" s="614"/>
      <c r="E38" s="615"/>
      <c r="F38" s="618"/>
    </row>
    <row r="39" spans="1:8" s="27" customFormat="1" ht="123.75" customHeight="1">
      <c r="A39" s="594">
        <v>10</v>
      </c>
      <c r="B39" s="219" t="s">
        <v>4248</v>
      </c>
      <c r="C39" s="574" t="s">
        <v>4261</v>
      </c>
      <c r="D39" s="608" t="s">
        <v>3</v>
      </c>
      <c r="E39" s="609">
        <v>1</v>
      </c>
      <c r="F39" s="610" t="s">
        <v>4250</v>
      </c>
    </row>
    <row r="40" spans="1:8" s="27" customFormat="1" ht="238.5" customHeight="1">
      <c r="A40" s="595"/>
      <c r="B40" s="586"/>
      <c r="C40" s="587" t="s">
        <v>4277</v>
      </c>
      <c r="D40" s="611"/>
      <c r="E40" s="612"/>
      <c r="F40" s="617"/>
      <c r="G40" s="599"/>
      <c r="H40" s="600"/>
    </row>
    <row r="41" spans="1:8" s="27" customFormat="1" ht="177.75" customHeight="1">
      <c r="A41" s="595"/>
      <c r="B41" s="586"/>
      <c r="C41" s="587" t="s">
        <v>4260</v>
      </c>
      <c r="D41" s="611"/>
      <c r="E41" s="612"/>
      <c r="F41" s="617"/>
    </row>
    <row r="42" spans="1:8" s="27" customFormat="1" ht="238.5" customHeight="1">
      <c r="A42" s="595"/>
      <c r="B42" s="586"/>
      <c r="C42" s="587" t="s">
        <v>4279</v>
      </c>
      <c r="D42" s="611"/>
      <c r="E42" s="612"/>
      <c r="F42" s="617"/>
      <c r="G42" s="602"/>
    </row>
    <row r="43" spans="1:8" s="27" customFormat="1" ht="207.75" customHeight="1">
      <c r="A43" s="596"/>
      <c r="B43" s="576"/>
      <c r="C43" s="575" t="s">
        <v>4306</v>
      </c>
      <c r="D43" s="614"/>
      <c r="E43" s="615"/>
      <c r="F43" s="618"/>
      <c r="G43" s="602"/>
    </row>
    <row r="44" spans="1:8" s="27" customFormat="1" ht="16.5">
      <c r="A44" s="597"/>
      <c r="D44" s="577"/>
      <c r="E44" s="584"/>
      <c r="F44" s="585"/>
    </row>
    <row r="45" spans="1:8" s="27" customFormat="1" ht="16.5">
      <c r="A45" s="597"/>
      <c r="D45" s="577"/>
      <c r="E45" s="584"/>
      <c r="F45" s="585"/>
    </row>
    <row r="46" spans="1:8" s="27" customFormat="1" ht="16.5">
      <c r="A46" s="597"/>
      <c r="D46" s="577"/>
      <c r="E46" s="584"/>
      <c r="F46" s="585"/>
    </row>
    <row r="47" spans="1:8" s="27" customFormat="1" ht="16.5">
      <c r="A47" s="597"/>
      <c r="D47" s="577"/>
      <c r="E47" s="584"/>
      <c r="F47" s="585"/>
    </row>
    <row r="48" spans="1:8" s="27" customFormat="1" ht="16.5">
      <c r="A48" s="597"/>
      <c r="D48" s="577"/>
      <c r="E48" s="584"/>
      <c r="F48" s="585"/>
    </row>
    <row r="49" spans="1:6" s="27" customFormat="1" ht="16.5">
      <c r="A49" s="597"/>
      <c r="D49" s="577"/>
      <c r="E49" s="584"/>
      <c r="F49" s="585"/>
    </row>
    <row r="50" spans="1:6" s="27" customFormat="1" ht="16.5">
      <c r="A50" s="597"/>
      <c r="D50" s="577"/>
      <c r="E50" s="584"/>
      <c r="F50" s="585"/>
    </row>
    <row r="51" spans="1:6" s="27" customFormat="1" ht="16.5">
      <c r="A51" s="597"/>
      <c r="D51" s="577"/>
      <c r="E51" s="584"/>
      <c r="F51" s="585"/>
    </row>
    <row r="52" spans="1:6" s="27" customFormat="1" ht="16.5">
      <c r="A52" s="597"/>
      <c r="D52" s="577"/>
      <c r="E52" s="584"/>
      <c r="F52" s="585"/>
    </row>
    <row r="53" spans="1:6" s="27" customFormat="1" ht="16.5">
      <c r="A53" s="597"/>
      <c r="D53" s="577"/>
      <c r="E53" s="584"/>
      <c r="F53" s="585"/>
    </row>
    <row r="54" spans="1:6" s="27" customFormat="1" ht="16.5">
      <c r="A54" s="597"/>
      <c r="D54" s="577"/>
      <c r="E54" s="584"/>
      <c r="F54" s="585"/>
    </row>
    <row r="55" spans="1:6" s="27" customFormat="1" ht="16.5">
      <c r="A55" s="597"/>
      <c r="D55" s="577"/>
      <c r="E55" s="584"/>
      <c r="F55" s="585"/>
    </row>
    <row r="56" spans="1:6" s="27" customFormat="1" ht="16.5">
      <c r="A56" s="597"/>
      <c r="D56" s="577"/>
      <c r="E56" s="584"/>
      <c r="F56" s="585"/>
    </row>
    <row r="57" spans="1:6" s="27" customFormat="1" ht="16.5">
      <c r="A57" s="597"/>
      <c r="D57" s="577"/>
      <c r="E57" s="584"/>
      <c r="F57" s="585"/>
    </row>
    <row r="58" spans="1:6" s="27" customFormat="1" ht="16.5">
      <c r="A58" s="597"/>
      <c r="D58" s="577"/>
      <c r="E58" s="584"/>
      <c r="F58" s="585"/>
    </row>
    <row r="59" spans="1:6" s="27" customFormat="1" ht="16.5">
      <c r="A59" s="597"/>
      <c r="D59" s="577"/>
      <c r="E59" s="584"/>
      <c r="F59" s="585"/>
    </row>
    <row r="60" spans="1:6" s="27" customFormat="1" ht="16.5">
      <c r="A60" s="597"/>
      <c r="D60" s="577"/>
      <c r="E60" s="584"/>
      <c r="F60" s="585"/>
    </row>
    <row r="61" spans="1:6" s="27" customFormat="1" ht="16.5">
      <c r="A61" s="597"/>
      <c r="D61" s="577"/>
      <c r="E61" s="584"/>
      <c r="F61" s="585"/>
    </row>
    <row r="62" spans="1:6" s="27" customFormat="1" ht="16.5">
      <c r="A62" s="597"/>
      <c r="D62" s="577"/>
      <c r="E62" s="584"/>
      <c r="F62" s="585"/>
    </row>
    <row r="63" spans="1:6" s="27" customFormat="1" ht="16.5">
      <c r="A63" s="597"/>
      <c r="D63" s="577"/>
      <c r="E63" s="584"/>
      <c r="F63" s="585"/>
    </row>
    <row r="64" spans="1:6" s="27" customFormat="1" ht="16.5">
      <c r="A64" s="597"/>
      <c r="D64" s="577"/>
      <c r="E64" s="584"/>
      <c r="F64" s="585"/>
    </row>
    <row r="65" spans="1:6" s="27" customFormat="1" ht="16.5">
      <c r="A65" s="597"/>
      <c r="D65" s="577"/>
      <c r="E65" s="584"/>
      <c r="F65" s="585"/>
    </row>
    <row r="66" spans="1:6" s="27" customFormat="1" ht="16.5">
      <c r="A66" s="597"/>
      <c r="D66" s="577"/>
      <c r="E66" s="584"/>
      <c r="F66" s="585"/>
    </row>
    <row r="67" spans="1:6" s="27" customFormat="1" ht="16.5">
      <c r="A67" s="597"/>
      <c r="D67" s="577"/>
      <c r="E67" s="584"/>
      <c r="F67" s="585"/>
    </row>
    <row r="68" spans="1:6" s="27" customFormat="1" ht="16.5">
      <c r="A68" s="597"/>
      <c r="D68" s="577"/>
      <c r="E68" s="584"/>
      <c r="F68" s="585"/>
    </row>
    <row r="69" spans="1:6" s="27" customFormat="1" ht="16.5">
      <c r="A69" s="597"/>
      <c r="D69" s="577"/>
      <c r="E69" s="584"/>
      <c r="F69" s="585"/>
    </row>
    <row r="70" spans="1:6" s="27" customFormat="1" ht="16.5">
      <c r="A70" s="597"/>
      <c r="D70" s="577"/>
      <c r="E70" s="584"/>
      <c r="F70" s="585"/>
    </row>
    <row r="71" spans="1:6" s="27" customFormat="1" ht="16.5">
      <c r="A71" s="597"/>
      <c r="D71" s="577"/>
      <c r="E71" s="584"/>
      <c r="F71" s="585"/>
    </row>
    <row r="72" spans="1:6" s="27" customFormat="1" ht="16.5">
      <c r="A72" s="597"/>
      <c r="D72" s="577"/>
      <c r="E72" s="584"/>
      <c r="F72" s="585"/>
    </row>
    <row r="73" spans="1:6" s="27" customFormat="1" ht="16.5">
      <c r="A73" s="597"/>
      <c r="D73" s="577"/>
      <c r="E73" s="584"/>
      <c r="F73" s="585"/>
    </row>
  </sheetData>
  <mergeCells count="3">
    <mergeCell ref="A1:F1"/>
    <mergeCell ref="A3:F3"/>
    <mergeCell ref="A2:F2"/>
  </mergeCells>
  <conditionalFormatting sqref="F44:F1048576 F4:F5">
    <cfRule type="duplicateValues" dxfId="52" priority="1"/>
    <cfRule type="duplicateValues" dxfId="51" priority="2"/>
    <cfRule type="duplicateValues" dxfId="50" priority="3"/>
    <cfRule type="duplicateValues" dxfId="49" priority="4"/>
  </conditionalFormatting>
  <pageMargins left="0.39370078740157483" right="0.23622047244094491" top="0.25" bottom="0.51" header="7.874015748031496E-2" footer="0.17"/>
  <pageSetup paperSize="9" scale="99" orientation="landscape" r:id="rId1"/>
  <headerFoot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5"/>
  <sheetViews>
    <sheetView tabSelected="1" workbookViewId="0">
      <selection activeCell="B13" sqref="B13"/>
    </sheetView>
  </sheetViews>
  <sheetFormatPr defaultColWidth="4.375" defaultRowHeight="15.75"/>
  <cols>
    <col min="1" max="1" width="5.5" style="67" customWidth="1"/>
    <col min="2" max="2" width="10" style="67" customWidth="1"/>
    <col min="3" max="3" width="36.875" style="67" customWidth="1"/>
    <col min="4" max="4" width="6.625" style="67" customWidth="1"/>
    <col min="5" max="5" width="7.375" style="67" customWidth="1"/>
    <col min="6" max="6" width="9.125" style="645" customWidth="1"/>
    <col min="7" max="7" width="11.375" style="66" customWidth="1"/>
    <col min="8" max="8" width="12.5" style="66" customWidth="1"/>
    <col min="9" max="9" width="9.125" style="66" customWidth="1"/>
    <col min="10" max="10" width="7.5" style="66" customWidth="1"/>
    <col min="11" max="11" width="7" style="66" customWidth="1"/>
    <col min="12" max="12" width="7.125" style="66" customWidth="1"/>
    <col min="13" max="13" width="6.25" style="66" customWidth="1"/>
    <col min="14" max="14" width="7.5" style="66" customWidth="1"/>
    <col min="15" max="15" width="8.375" style="66" customWidth="1"/>
    <col min="16" max="16" width="8.125" style="66" customWidth="1"/>
    <col min="17" max="17" width="11.375" style="66" customWidth="1"/>
    <col min="18" max="18" width="10.125" style="66" customWidth="1"/>
    <col min="19" max="19" width="10" style="66" customWidth="1"/>
    <col min="20" max="20" width="7.625" style="66" customWidth="1"/>
    <col min="21" max="16384" width="4.375" style="66"/>
  </cols>
  <sheetData>
    <row r="1" spans="1:20" s="38" customFormat="1" ht="18.75">
      <c r="A1" s="38" t="s">
        <v>4289</v>
      </c>
      <c r="F1" s="278"/>
      <c r="R1" s="624"/>
      <c r="S1" s="624"/>
    </row>
    <row r="2" spans="1:20" s="38" customFormat="1" ht="18.75">
      <c r="A2" s="38" t="s">
        <v>4290</v>
      </c>
      <c r="F2" s="278"/>
      <c r="R2" s="624"/>
      <c r="S2" s="624"/>
    </row>
    <row r="3" spans="1:20" s="38" customFormat="1" ht="18.75">
      <c r="A3" s="38" t="s">
        <v>4307</v>
      </c>
      <c r="F3" s="278"/>
      <c r="R3" s="624"/>
      <c r="S3" s="624"/>
    </row>
    <row r="4" spans="1:20" s="38" customFormat="1" ht="18.75">
      <c r="A4" s="38" t="s">
        <v>4308</v>
      </c>
      <c r="F4" s="278"/>
      <c r="R4" s="624"/>
      <c r="S4" s="624"/>
    </row>
    <row r="5" spans="1:20" s="38" customFormat="1" ht="8.25" customHeight="1">
      <c r="F5" s="278"/>
      <c r="R5" s="624"/>
      <c r="S5" s="624"/>
    </row>
    <row r="6" spans="1:20" s="38" customFormat="1" ht="20.25">
      <c r="A6" s="690" t="s">
        <v>4323</v>
      </c>
      <c r="B6" s="690"/>
      <c r="C6" s="690"/>
      <c r="D6" s="690"/>
      <c r="E6" s="690"/>
      <c r="F6" s="690"/>
      <c r="G6" s="690"/>
      <c r="H6" s="690"/>
      <c r="I6" s="690"/>
      <c r="J6" s="690"/>
      <c r="K6" s="690"/>
      <c r="L6" s="690"/>
      <c r="M6" s="690"/>
      <c r="N6" s="690"/>
      <c r="O6" s="690"/>
      <c r="P6" s="690"/>
      <c r="Q6" s="690"/>
      <c r="R6" s="690"/>
      <c r="S6" s="690"/>
      <c r="T6" s="690"/>
    </row>
    <row r="7" spans="1:20" s="38" customFormat="1" ht="20.25">
      <c r="A7" s="690" t="s">
        <v>4282</v>
      </c>
      <c r="B7" s="690"/>
      <c r="C7" s="690"/>
      <c r="D7" s="690"/>
      <c r="E7" s="690"/>
      <c r="F7" s="690"/>
      <c r="G7" s="690"/>
      <c r="H7" s="690"/>
      <c r="I7" s="690"/>
      <c r="J7" s="690"/>
      <c r="K7" s="690"/>
      <c r="L7" s="690"/>
      <c r="M7" s="690"/>
      <c r="N7" s="690"/>
      <c r="O7" s="690"/>
      <c r="P7" s="690"/>
      <c r="Q7" s="690"/>
      <c r="R7" s="690"/>
      <c r="S7" s="690"/>
      <c r="T7" s="690"/>
    </row>
    <row r="8" spans="1:20" s="38" customFormat="1" ht="20.25">
      <c r="A8" s="691" t="s">
        <v>4325</v>
      </c>
      <c r="B8" s="691"/>
      <c r="C8" s="691"/>
      <c r="D8" s="691"/>
      <c r="E8" s="691"/>
      <c r="F8" s="691"/>
      <c r="G8" s="691"/>
      <c r="H8" s="691"/>
      <c r="I8" s="691"/>
      <c r="J8" s="691"/>
      <c r="K8" s="691"/>
      <c r="L8" s="691"/>
      <c r="M8" s="691"/>
      <c r="N8" s="691"/>
      <c r="O8" s="691"/>
      <c r="P8" s="691"/>
      <c r="Q8" s="691"/>
      <c r="R8" s="691"/>
      <c r="S8" s="691"/>
      <c r="T8" s="691"/>
    </row>
    <row r="9" spans="1:20" s="38" customFormat="1" ht="20.25">
      <c r="A9" s="348"/>
      <c r="B9" s="348"/>
      <c r="C9" s="621"/>
      <c r="D9" s="621"/>
      <c r="E9" s="621"/>
      <c r="F9" s="621"/>
      <c r="G9" s="621"/>
      <c r="H9" s="621"/>
      <c r="I9" s="621"/>
      <c r="J9" s="621"/>
      <c r="K9" s="621"/>
      <c r="L9" s="621"/>
      <c r="M9" s="621"/>
      <c r="N9" s="621"/>
      <c r="O9" s="621"/>
      <c r="P9" s="621"/>
      <c r="Q9" s="621"/>
      <c r="R9" s="621"/>
      <c r="S9" s="621"/>
    </row>
    <row r="10" spans="1:20" s="625" customFormat="1" ht="25.5" customHeight="1">
      <c r="A10" s="694" t="s">
        <v>0</v>
      </c>
      <c r="B10" s="695" t="s">
        <v>4309</v>
      </c>
      <c r="C10" s="696"/>
      <c r="D10" s="696"/>
      <c r="E10" s="696"/>
      <c r="F10" s="697"/>
      <c r="G10" s="698" t="s">
        <v>4310</v>
      </c>
      <c r="H10" s="699"/>
      <c r="I10" s="699"/>
      <c r="J10" s="699"/>
      <c r="K10" s="699"/>
      <c r="L10" s="699"/>
      <c r="M10" s="699"/>
      <c r="N10" s="699"/>
      <c r="O10" s="699"/>
      <c r="P10" s="699"/>
      <c r="Q10" s="699"/>
      <c r="R10" s="699"/>
      <c r="S10" s="699"/>
      <c r="T10" s="700"/>
    </row>
    <row r="11" spans="1:20" s="625" customFormat="1" ht="65.25" customHeight="1">
      <c r="A11" s="694"/>
      <c r="B11" s="626" t="s">
        <v>4238</v>
      </c>
      <c r="C11" s="626" t="s">
        <v>4291</v>
      </c>
      <c r="D11" s="626" t="s">
        <v>1160</v>
      </c>
      <c r="E11" s="627" t="s">
        <v>1161</v>
      </c>
      <c r="F11" s="69" t="s">
        <v>4237</v>
      </c>
      <c r="G11" s="626" t="s">
        <v>4292</v>
      </c>
      <c r="H11" s="626" t="s">
        <v>4291</v>
      </c>
      <c r="I11" s="626" t="s">
        <v>1159</v>
      </c>
      <c r="J11" s="626" t="s">
        <v>1160</v>
      </c>
      <c r="K11" s="626" t="s">
        <v>1158</v>
      </c>
      <c r="L11" s="628" t="s">
        <v>4311</v>
      </c>
      <c r="M11" s="628" t="s">
        <v>1155</v>
      </c>
      <c r="N11" s="626" t="s">
        <v>4293</v>
      </c>
      <c r="O11" s="626" t="s">
        <v>1157</v>
      </c>
      <c r="P11" s="626" t="s">
        <v>480</v>
      </c>
      <c r="Q11" s="626" t="s">
        <v>4312</v>
      </c>
      <c r="R11" s="629" t="s">
        <v>4313</v>
      </c>
      <c r="S11" s="629" t="s">
        <v>4314</v>
      </c>
      <c r="T11" s="25" t="s">
        <v>4237</v>
      </c>
    </row>
    <row r="12" spans="1:20" s="342" customFormat="1" ht="18.75" customHeight="1">
      <c r="A12" s="622" t="s">
        <v>135</v>
      </c>
      <c r="B12" s="622" t="s">
        <v>196</v>
      </c>
      <c r="C12" s="622" t="s">
        <v>136</v>
      </c>
      <c r="D12" s="622" t="s">
        <v>137</v>
      </c>
      <c r="E12" s="622" t="s">
        <v>138</v>
      </c>
      <c r="F12" s="622" t="s">
        <v>291</v>
      </c>
      <c r="G12" s="622" t="s">
        <v>4294</v>
      </c>
      <c r="H12" s="622" t="s">
        <v>4295</v>
      </c>
      <c r="I12" s="622">
        <v>3</v>
      </c>
      <c r="J12" s="622" t="s">
        <v>4296</v>
      </c>
      <c r="K12" s="622" t="s">
        <v>4297</v>
      </c>
      <c r="L12" s="622" t="s">
        <v>4298</v>
      </c>
      <c r="M12" s="622" t="s">
        <v>4299</v>
      </c>
      <c r="N12" s="622">
        <v>8</v>
      </c>
      <c r="O12" s="622" t="s">
        <v>4300</v>
      </c>
      <c r="P12" s="622" t="s">
        <v>4301</v>
      </c>
      <c r="Q12" s="622" t="s">
        <v>4302</v>
      </c>
      <c r="R12" s="622" t="s">
        <v>4315</v>
      </c>
      <c r="S12" s="622" t="s">
        <v>4303</v>
      </c>
      <c r="T12" s="622" t="s">
        <v>4316</v>
      </c>
    </row>
    <row r="13" spans="1:20" s="342" customFormat="1" ht="119.25" customHeight="1">
      <c r="A13" s="630">
        <v>1</v>
      </c>
      <c r="B13" s="631" t="s">
        <v>4326</v>
      </c>
      <c r="C13" s="632"/>
      <c r="D13" s="633" t="s">
        <v>3</v>
      </c>
      <c r="E13" s="634"/>
      <c r="F13" s="635" t="s">
        <v>4317</v>
      </c>
      <c r="G13" s="622"/>
      <c r="H13" s="622"/>
      <c r="I13" s="622"/>
      <c r="J13" s="622"/>
      <c r="K13" s="622"/>
      <c r="L13" s="622"/>
      <c r="M13" s="622"/>
      <c r="N13" s="622"/>
      <c r="O13" s="622"/>
      <c r="P13" s="622"/>
      <c r="Q13" s="622"/>
      <c r="R13" s="622"/>
      <c r="S13" s="622"/>
      <c r="T13" s="69"/>
    </row>
    <row r="14" spans="1:20" s="38" customFormat="1" ht="34.5" customHeight="1">
      <c r="A14" s="692"/>
      <c r="B14" s="692"/>
      <c r="C14" s="692"/>
      <c r="D14" s="692"/>
      <c r="E14" s="692"/>
      <c r="F14" s="692"/>
      <c r="G14" s="693" t="s">
        <v>4318</v>
      </c>
      <c r="H14" s="693"/>
      <c r="I14" s="693"/>
      <c r="J14" s="693"/>
      <c r="K14" s="693"/>
      <c r="L14" s="693"/>
      <c r="M14" s="693"/>
      <c r="N14" s="693"/>
      <c r="O14" s="693"/>
      <c r="P14" s="693"/>
      <c r="Q14" s="693"/>
      <c r="R14" s="693"/>
      <c r="S14" s="636"/>
      <c r="T14" s="637"/>
    </row>
    <row r="15" spans="1:20" s="38" customFormat="1" ht="18.75" customHeight="1">
      <c r="F15" s="278"/>
      <c r="G15" s="278"/>
      <c r="S15" s="624"/>
    </row>
    <row r="16" spans="1:20" s="38" customFormat="1" ht="18.75" customHeight="1">
      <c r="B16" s="638" t="s">
        <v>4324</v>
      </c>
      <c r="D16" s="638"/>
      <c r="E16" s="638"/>
      <c r="F16" s="278"/>
      <c r="G16" s="278"/>
      <c r="Q16" s="639" t="s">
        <v>4319</v>
      </c>
      <c r="S16" s="624"/>
    </row>
    <row r="17" spans="1:19" s="38" customFormat="1" ht="18.75" customHeight="1">
      <c r="F17" s="640"/>
      <c r="G17" s="278"/>
      <c r="Q17" s="623" t="s">
        <v>4304</v>
      </c>
      <c r="S17" s="624"/>
    </row>
    <row r="18" spans="1:19" s="38" customFormat="1" ht="18.75" customHeight="1">
      <c r="F18" s="641"/>
      <c r="G18" s="278"/>
      <c r="H18" s="278"/>
      <c r="Q18" s="639" t="s">
        <v>4320</v>
      </c>
      <c r="S18" s="624"/>
    </row>
    <row r="19" spans="1:19" s="38" customFormat="1" ht="18.75" customHeight="1">
      <c r="A19" s="642" t="s">
        <v>4321</v>
      </c>
      <c r="D19" s="642"/>
      <c r="E19" s="642"/>
      <c r="F19" s="641"/>
      <c r="G19" s="278"/>
      <c r="H19" s="278"/>
      <c r="S19" s="624"/>
    </row>
    <row r="20" spans="1:19" s="58" customFormat="1" ht="18.75" customHeight="1">
      <c r="A20" s="643" t="s">
        <v>4322</v>
      </c>
      <c r="B20" s="620"/>
      <c r="C20" s="27"/>
      <c r="D20" s="643"/>
      <c r="E20" s="643"/>
      <c r="F20" s="51"/>
      <c r="G20" s="66"/>
      <c r="H20" s="66"/>
      <c r="I20" s="66"/>
      <c r="J20" s="66"/>
      <c r="K20" s="66"/>
      <c r="L20" s="66"/>
      <c r="M20" s="66"/>
      <c r="N20" s="66"/>
      <c r="O20" s="66"/>
      <c r="P20" s="66"/>
      <c r="Q20" s="66"/>
    </row>
    <row r="21" spans="1:19" s="58" customFormat="1" ht="18.75" customHeight="1">
      <c r="A21" s="644" t="s">
        <v>4305</v>
      </c>
      <c r="B21" s="620"/>
      <c r="C21" s="513"/>
      <c r="D21" s="513"/>
      <c r="E21" s="513"/>
      <c r="F21" s="51"/>
      <c r="G21" s="66"/>
      <c r="H21" s="66"/>
      <c r="I21" s="66"/>
      <c r="J21" s="66"/>
      <c r="K21" s="66"/>
      <c r="L21" s="66"/>
      <c r="M21" s="66"/>
      <c r="N21" s="66"/>
      <c r="O21" s="66"/>
      <c r="P21" s="66"/>
      <c r="Q21" s="66"/>
    </row>
    <row r="22" spans="1:19" s="58" customFormat="1" ht="18.75" customHeight="1">
      <c r="A22" s="51"/>
      <c r="B22" s="51"/>
      <c r="C22" s="256"/>
      <c r="D22" s="256"/>
      <c r="E22" s="256"/>
      <c r="F22" s="51"/>
      <c r="G22" s="66"/>
      <c r="H22" s="66"/>
      <c r="I22" s="66"/>
      <c r="J22" s="66"/>
      <c r="K22" s="66"/>
      <c r="L22" s="66"/>
      <c r="M22" s="66"/>
      <c r="N22" s="66"/>
      <c r="O22" s="66"/>
      <c r="P22" s="66"/>
      <c r="Q22" s="66"/>
    </row>
    <row r="23" spans="1:19" s="58" customFormat="1" ht="18.75" customHeight="1">
      <c r="A23" s="51"/>
      <c r="B23" s="51"/>
      <c r="C23" s="256"/>
      <c r="D23" s="256"/>
      <c r="E23" s="256"/>
      <c r="F23" s="51"/>
      <c r="G23" s="66"/>
      <c r="H23" s="66"/>
      <c r="I23" s="66"/>
      <c r="J23" s="66"/>
      <c r="K23" s="66"/>
      <c r="L23" s="66"/>
      <c r="M23" s="66"/>
      <c r="N23" s="66"/>
      <c r="O23" s="66"/>
      <c r="P23" s="66"/>
      <c r="Q23" s="66"/>
    </row>
    <row r="24" spans="1:19" s="58" customFormat="1">
      <c r="A24" s="51"/>
      <c r="B24" s="51"/>
      <c r="C24" s="256"/>
      <c r="D24" s="256"/>
      <c r="E24" s="256"/>
      <c r="F24" s="51"/>
      <c r="G24" s="66"/>
      <c r="H24" s="66"/>
      <c r="I24" s="66"/>
      <c r="J24" s="66"/>
      <c r="K24" s="66"/>
      <c r="L24" s="66"/>
      <c r="M24" s="66"/>
      <c r="N24" s="66"/>
      <c r="O24" s="66"/>
      <c r="P24" s="66"/>
      <c r="Q24" s="66"/>
    </row>
    <row r="25" spans="1:19" s="58" customFormat="1">
      <c r="A25" s="51"/>
      <c r="B25" s="51"/>
      <c r="C25" s="256"/>
      <c r="D25" s="256"/>
      <c r="E25" s="256"/>
      <c r="F25" s="51"/>
      <c r="G25" s="66"/>
      <c r="H25" s="66"/>
      <c r="I25" s="66"/>
      <c r="J25" s="66"/>
      <c r="K25" s="66"/>
      <c r="L25" s="66"/>
      <c r="M25" s="66"/>
      <c r="N25" s="66"/>
      <c r="O25" s="66"/>
      <c r="P25" s="66"/>
      <c r="Q25" s="66"/>
    </row>
    <row r="26" spans="1:19" s="58" customFormat="1">
      <c r="A26" s="51"/>
      <c r="B26" s="51"/>
      <c r="C26" s="256"/>
      <c r="D26" s="256"/>
      <c r="E26" s="256"/>
      <c r="F26" s="51"/>
      <c r="G26" s="66"/>
      <c r="H26" s="66"/>
      <c r="I26" s="66"/>
      <c r="J26" s="66"/>
      <c r="K26" s="66"/>
      <c r="L26" s="66"/>
      <c r="M26" s="66"/>
      <c r="N26" s="66"/>
      <c r="O26" s="66"/>
      <c r="P26" s="66"/>
      <c r="Q26" s="66"/>
    </row>
    <row r="27" spans="1:19" s="58" customFormat="1">
      <c r="A27" s="51"/>
      <c r="B27" s="51"/>
      <c r="C27" s="256"/>
      <c r="D27" s="256"/>
      <c r="E27" s="256"/>
      <c r="F27" s="51"/>
      <c r="G27" s="66"/>
      <c r="H27" s="66"/>
      <c r="I27" s="66"/>
      <c r="J27" s="66"/>
      <c r="K27" s="66"/>
      <c r="L27" s="66"/>
      <c r="M27" s="66"/>
      <c r="N27" s="66"/>
      <c r="O27" s="66"/>
      <c r="P27" s="66"/>
      <c r="Q27" s="66"/>
    </row>
    <row r="28" spans="1:19" s="58" customFormat="1">
      <c r="A28" s="51"/>
      <c r="B28" s="51"/>
      <c r="C28" s="256"/>
      <c r="D28" s="256"/>
      <c r="E28" s="256"/>
      <c r="F28" s="51"/>
      <c r="G28" s="66"/>
      <c r="H28" s="66"/>
      <c r="I28" s="66"/>
      <c r="J28" s="66"/>
      <c r="K28" s="66"/>
      <c r="L28" s="66"/>
      <c r="M28" s="66"/>
      <c r="N28" s="66"/>
      <c r="O28" s="66"/>
      <c r="P28" s="66"/>
      <c r="Q28" s="66"/>
    </row>
    <row r="29" spans="1:19" s="58" customFormat="1">
      <c r="A29" s="51"/>
      <c r="B29" s="51"/>
      <c r="C29" s="256"/>
      <c r="D29" s="256"/>
      <c r="E29" s="256"/>
      <c r="F29" s="51"/>
      <c r="G29" s="66"/>
      <c r="H29" s="66"/>
      <c r="I29" s="66"/>
      <c r="J29" s="66"/>
      <c r="K29" s="66"/>
      <c r="L29" s="66"/>
      <c r="M29" s="66"/>
      <c r="N29" s="66"/>
      <c r="O29" s="66"/>
      <c r="P29" s="66"/>
      <c r="Q29" s="66"/>
    </row>
    <row r="30" spans="1:19" s="58" customFormat="1">
      <c r="A30" s="51"/>
      <c r="B30" s="51"/>
      <c r="C30" s="256"/>
      <c r="D30" s="256"/>
      <c r="E30" s="256"/>
      <c r="F30" s="51"/>
      <c r="G30" s="66"/>
      <c r="H30" s="66"/>
      <c r="I30" s="66"/>
      <c r="J30" s="66"/>
      <c r="K30" s="66"/>
      <c r="L30" s="66"/>
      <c r="M30" s="66"/>
      <c r="N30" s="66"/>
      <c r="O30" s="66"/>
      <c r="P30" s="66"/>
      <c r="Q30" s="66"/>
    </row>
    <row r="31" spans="1:19" s="58" customFormat="1">
      <c r="A31" s="51"/>
      <c r="B31" s="51"/>
      <c r="C31" s="256"/>
      <c r="D31" s="256"/>
      <c r="E31" s="256"/>
      <c r="F31" s="51"/>
      <c r="G31" s="66"/>
      <c r="H31" s="66"/>
      <c r="I31" s="66"/>
      <c r="J31" s="66"/>
      <c r="K31" s="66"/>
      <c r="L31" s="66"/>
      <c r="M31" s="66"/>
      <c r="N31" s="66"/>
      <c r="O31" s="66"/>
      <c r="P31" s="66"/>
      <c r="Q31" s="66"/>
    </row>
    <row r="32" spans="1:19" s="58" customFormat="1">
      <c r="A32" s="51"/>
      <c r="B32" s="51"/>
      <c r="C32" s="256"/>
      <c r="D32" s="256"/>
      <c r="E32" s="256"/>
      <c r="F32" s="51"/>
      <c r="G32" s="66"/>
      <c r="H32" s="66"/>
      <c r="I32" s="66"/>
      <c r="J32" s="66"/>
      <c r="K32" s="66"/>
      <c r="L32" s="66"/>
      <c r="M32" s="66"/>
      <c r="N32" s="66"/>
      <c r="O32" s="66"/>
      <c r="P32" s="66"/>
      <c r="Q32" s="66"/>
    </row>
    <row r="33" spans="1:17" s="58" customFormat="1">
      <c r="A33" s="51"/>
      <c r="B33" s="51"/>
      <c r="C33" s="256"/>
      <c r="D33" s="256"/>
      <c r="E33" s="256"/>
      <c r="F33" s="51"/>
      <c r="G33" s="66"/>
      <c r="H33" s="66"/>
      <c r="I33" s="66"/>
      <c r="J33" s="66"/>
      <c r="K33" s="66"/>
      <c r="L33" s="66"/>
      <c r="M33" s="66"/>
      <c r="N33" s="66"/>
      <c r="O33" s="66"/>
      <c r="P33" s="66"/>
      <c r="Q33" s="66"/>
    </row>
    <row r="34" spans="1:17" s="58" customFormat="1">
      <c r="A34" s="51"/>
      <c r="B34" s="51"/>
      <c r="C34" s="256"/>
      <c r="D34" s="256"/>
      <c r="E34" s="256"/>
      <c r="F34" s="51"/>
      <c r="G34" s="66"/>
      <c r="H34" s="66"/>
      <c r="I34" s="66"/>
      <c r="J34" s="66"/>
      <c r="K34" s="66"/>
      <c r="L34" s="66"/>
      <c r="M34" s="66"/>
      <c r="N34" s="66"/>
      <c r="O34" s="66"/>
      <c r="P34" s="66"/>
      <c r="Q34" s="66"/>
    </row>
    <row r="35" spans="1:17" s="58" customFormat="1">
      <c r="A35" s="51"/>
      <c r="B35" s="51"/>
      <c r="C35" s="256"/>
      <c r="D35" s="256"/>
      <c r="E35" s="256"/>
      <c r="F35" s="51"/>
      <c r="G35" s="66"/>
      <c r="H35" s="66"/>
      <c r="I35" s="66"/>
      <c r="J35" s="66"/>
      <c r="K35" s="66"/>
      <c r="L35" s="66"/>
      <c r="M35" s="66"/>
      <c r="N35" s="66"/>
      <c r="O35" s="66"/>
      <c r="P35" s="66"/>
      <c r="Q35" s="66"/>
    </row>
    <row r="36" spans="1:17" s="58" customFormat="1">
      <c r="A36" s="51"/>
      <c r="B36" s="51"/>
      <c r="C36" s="256"/>
      <c r="D36" s="256"/>
      <c r="E36" s="256"/>
      <c r="F36" s="51"/>
      <c r="G36" s="66"/>
      <c r="H36" s="66"/>
      <c r="I36" s="66"/>
      <c r="J36" s="66"/>
      <c r="K36" s="66"/>
      <c r="L36" s="66"/>
      <c r="M36" s="66"/>
      <c r="N36" s="66"/>
      <c r="O36" s="66"/>
      <c r="P36" s="66"/>
      <c r="Q36" s="66"/>
    </row>
    <row r="37" spans="1:17" s="58" customFormat="1">
      <c r="A37" s="51"/>
      <c r="B37" s="51"/>
      <c r="C37" s="256"/>
      <c r="D37" s="256"/>
      <c r="E37" s="256"/>
      <c r="F37" s="51"/>
      <c r="G37" s="66"/>
      <c r="H37" s="66"/>
      <c r="I37" s="66"/>
      <c r="J37" s="66"/>
      <c r="K37" s="66"/>
      <c r="L37" s="66"/>
      <c r="M37" s="66"/>
      <c r="N37" s="66"/>
      <c r="O37" s="66"/>
      <c r="P37" s="66"/>
      <c r="Q37" s="66"/>
    </row>
    <row r="38" spans="1:17" s="58" customFormat="1">
      <c r="A38" s="51"/>
      <c r="B38" s="51"/>
      <c r="C38" s="256"/>
      <c r="D38" s="256"/>
      <c r="E38" s="256"/>
      <c r="F38" s="51"/>
      <c r="G38" s="66"/>
      <c r="H38" s="66"/>
      <c r="I38" s="66"/>
      <c r="J38" s="66"/>
      <c r="K38" s="66"/>
      <c r="L38" s="66"/>
      <c r="M38" s="66"/>
      <c r="N38" s="66"/>
      <c r="O38" s="66"/>
      <c r="P38" s="66"/>
      <c r="Q38" s="66"/>
    </row>
    <row r="39" spans="1:17" s="58" customFormat="1">
      <c r="A39" s="51"/>
      <c r="B39" s="51"/>
      <c r="C39" s="256"/>
      <c r="D39" s="256"/>
      <c r="E39" s="256"/>
      <c r="F39" s="51"/>
      <c r="G39" s="66"/>
      <c r="H39" s="66"/>
      <c r="I39" s="66"/>
      <c r="J39" s="66"/>
      <c r="K39" s="66"/>
      <c r="L39" s="66"/>
      <c r="M39" s="66"/>
      <c r="N39" s="66"/>
      <c r="O39" s="66"/>
      <c r="P39" s="66"/>
      <c r="Q39" s="66"/>
    </row>
    <row r="40" spans="1:17" s="58" customFormat="1">
      <c r="A40" s="51"/>
      <c r="B40" s="51"/>
      <c r="C40" s="256"/>
      <c r="D40" s="256"/>
      <c r="E40" s="256"/>
      <c r="F40" s="51"/>
      <c r="G40" s="66"/>
      <c r="H40" s="66"/>
      <c r="I40" s="66"/>
      <c r="J40" s="66"/>
      <c r="K40" s="66"/>
      <c r="L40" s="66"/>
      <c r="M40" s="66"/>
      <c r="N40" s="66"/>
      <c r="O40" s="66"/>
      <c r="P40" s="66"/>
      <c r="Q40" s="66"/>
    </row>
    <row r="41" spans="1:17" s="58" customFormat="1">
      <c r="A41" s="51"/>
      <c r="B41" s="51"/>
      <c r="C41" s="256"/>
      <c r="D41" s="256"/>
      <c r="E41" s="256"/>
      <c r="F41" s="51"/>
      <c r="G41" s="66"/>
      <c r="H41" s="66"/>
      <c r="I41" s="66"/>
      <c r="J41" s="66"/>
      <c r="K41" s="66"/>
      <c r="L41" s="66"/>
      <c r="M41" s="66"/>
      <c r="N41" s="66"/>
      <c r="O41" s="66"/>
      <c r="P41" s="66"/>
      <c r="Q41" s="66"/>
    </row>
    <row r="42" spans="1:17" s="58" customFormat="1">
      <c r="A42" s="51"/>
      <c r="B42" s="51"/>
      <c r="C42" s="256"/>
      <c r="D42" s="256"/>
      <c r="E42" s="256"/>
      <c r="F42" s="51"/>
      <c r="G42" s="66"/>
      <c r="H42" s="66"/>
      <c r="I42" s="66"/>
      <c r="J42" s="66"/>
      <c r="K42" s="66"/>
      <c r="L42" s="66"/>
      <c r="M42" s="66"/>
      <c r="N42" s="66"/>
      <c r="O42" s="66"/>
      <c r="P42" s="66"/>
      <c r="Q42" s="66"/>
    </row>
    <row r="43" spans="1:17" s="58" customFormat="1">
      <c r="A43" s="51"/>
      <c r="B43" s="51"/>
      <c r="C43" s="256"/>
      <c r="D43" s="256"/>
      <c r="E43" s="256"/>
      <c r="F43" s="51"/>
      <c r="G43" s="66"/>
      <c r="H43" s="66"/>
      <c r="I43" s="66"/>
      <c r="J43" s="66"/>
      <c r="K43" s="66"/>
      <c r="L43" s="66"/>
      <c r="M43" s="66"/>
      <c r="N43" s="66"/>
      <c r="O43" s="66"/>
      <c r="P43" s="66"/>
      <c r="Q43" s="66"/>
    </row>
    <row r="44" spans="1:17" s="58" customFormat="1">
      <c r="A44" s="51"/>
      <c r="B44" s="51"/>
      <c r="C44" s="256"/>
      <c r="D44" s="256"/>
      <c r="E44" s="256"/>
      <c r="F44" s="51"/>
      <c r="G44" s="66"/>
      <c r="H44" s="66"/>
      <c r="I44" s="66"/>
      <c r="J44" s="66"/>
      <c r="K44" s="66"/>
      <c r="L44" s="66"/>
      <c r="M44" s="66"/>
      <c r="N44" s="66"/>
      <c r="O44" s="66"/>
      <c r="P44" s="66"/>
      <c r="Q44" s="66"/>
    </row>
    <row r="45" spans="1:17" s="58" customFormat="1">
      <c r="A45" s="51"/>
      <c r="B45" s="51"/>
      <c r="C45" s="256"/>
      <c r="D45" s="256"/>
      <c r="E45" s="256"/>
      <c r="F45" s="51"/>
      <c r="G45" s="66"/>
      <c r="H45" s="66"/>
      <c r="I45" s="66"/>
      <c r="J45" s="66"/>
      <c r="K45" s="66"/>
      <c r="L45" s="66"/>
      <c r="M45" s="66"/>
      <c r="N45" s="66"/>
      <c r="O45" s="66"/>
      <c r="P45" s="66"/>
      <c r="Q45" s="66"/>
    </row>
    <row r="46" spans="1:17" s="58" customFormat="1">
      <c r="A46" s="51"/>
      <c r="B46" s="51"/>
      <c r="C46" s="256"/>
      <c r="D46" s="256"/>
      <c r="E46" s="256"/>
      <c r="F46" s="51"/>
      <c r="G46" s="66"/>
      <c r="H46" s="66"/>
      <c r="I46" s="66"/>
      <c r="J46" s="66"/>
      <c r="K46" s="66"/>
      <c r="L46" s="66"/>
      <c r="M46" s="66"/>
      <c r="N46" s="66"/>
      <c r="O46" s="66"/>
      <c r="P46" s="66"/>
      <c r="Q46" s="66"/>
    </row>
    <row r="47" spans="1:17" s="58" customFormat="1">
      <c r="A47" s="51"/>
      <c r="B47" s="51"/>
      <c r="C47" s="256"/>
      <c r="D47" s="256"/>
      <c r="E47" s="256"/>
      <c r="F47" s="51"/>
      <c r="G47" s="66"/>
      <c r="H47" s="66"/>
      <c r="I47" s="66"/>
      <c r="J47" s="66"/>
      <c r="K47" s="66"/>
      <c r="L47" s="66"/>
      <c r="M47" s="66"/>
      <c r="N47" s="66"/>
      <c r="O47" s="66"/>
      <c r="P47" s="66"/>
      <c r="Q47" s="66"/>
    </row>
    <row r="48" spans="1:17" s="58" customFormat="1">
      <c r="A48" s="51"/>
      <c r="B48" s="51"/>
      <c r="C48" s="256"/>
      <c r="D48" s="256"/>
      <c r="E48" s="256"/>
      <c r="F48" s="51"/>
      <c r="G48" s="66"/>
      <c r="H48" s="66"/>
      <c r="I48" s="66"/>
      <c r="J48" s="66"/>
      <c r="K48" s="66"/>
      <c r="L48" s="66"/>
      <c r="M48" s="66"/>
      <c r="N48" s="66"/>
      <c r="O48" s="66"/>
      <c r="P48" s="66"/>
      <c r="Q48" s="66"/>
    </row>
    <row r="49" spans="1:17" s="58" customFormat="1">
      <c r="A49" s="51"/>
      <c r="B49" s="51"/>
      <c r="C49" s="256"/>
      <c r="D49" s="256"/>
      <c r="E49" s="256"/>
      <c r="F49" s="51"/>
      <c r="G49" s="66"/>
      <c r="H49" s="66"/>
      <c r="I49" s="66"/>
      <c r="J49" s="66"/>
      <c r="K49" s="66"/>
      <c r="L49" s="66"/>
      <c r="M49" s="66"/>
      <c r="N49" s="66"/>
      <c r="O49" s="66"/>
      <c r="P49" s="66"/>
      <c r="Q49" s="66"/>
    </row>
    <row r="50" spans="1:17" s="58" customFormat="1">
      <c r="A50" s="51"/>
      <c r="B50" s="51"/>
      <c r="C50" s="256"/>
      <c r="D50" s="256"/>
      <c r="E50" s="256"/>
      <c r="F50" s="51"/>
      <c r="G50" s="66"/>
      <c r="H50" s="66"/>
      <c r="I50" s="66"/>
      <c r="J50" s="66"/>
      <c r="K50" s="66"/>
      <c r="L50" s="66"/>
      <c r="M50" s="66"/>
      <c r="N50" s="66"/>
      <c r="O50" s="66"/>
      <c r="P50" s="66"/>
      <c r="Q50" s="66"/>
    </row>
    <row r="51" spans="1:17" s="58" customFormat="1">
      <c r="A51" s="51"/>
      <c r="B51" s="51"/>
      <c r="C51" s="256"/>
      <c r="D51" s="256"/>
      <c r="E51" s="256"/>
      <c r="F51" s="51"/>
      <c r="G51" s="66"/>
      <c r="H51" s="66"/>
      <c r="I51" s="66"/>
      <c r="J51" s="66"/>
      <c r="K51" s="66"/>
      <c r="L51" s="66"/>
      <c r="M51" s="66"/>
      <c r="N51" s="66"/>
      <c r="O51" s="66"/>
      <c r="P51" s="66"/>
      <c r="Q51" s="66"/>
    </row>
    <row r="52" spans="1:17" s="58" customFormat="1">
      <c r="A52" s="51"/>
      <c r="B52" s="51"/>
      <c r="C52" s="256"/>
      <c r="D52" s="256"/>
      <c r="E52" s="256"/>
      <c r="F52" s="51"/>
      <c r="G52" s="66"/>
      <c r="H52" s="66"/>
      <c r="I52" s="66"/>
      <c r="J52" s="66"/>
      <c r="K52" s="66"/>
      <c r="L52" s="66"/>
      <c r="M52" s="66"/>
      <c r="N52" s="66"/>
      <c r="O52" s="66"/>
      <c r="P52" s="66"/>
      <c r="Q52" s="66"/>
    </row>
    <row r="53" spans="1:17" s="58" customFormat="1">
      <c r="A53" s="51"/>
      <c r="B53" s="51"/>
      <c r="C53" s="256"/>
      <c r="D53" s="256"/>
      <c r="E53" s="256"/>
      <c r="F53" s="51"/>
      <c r="G53" s="66"/>
      <c r="H53" s="66"/>
      <c r="I53" s="66"/>
      <c r="J53" s="66"/>
      <c r="K53" s="66"/>
      <c r="L53" s="66"/>
      <c r="M53" s="66"/>
      <c r="N53" s="66"/>
      <c r="O53" s="66"/>
      <c r="P53" s="66"/>
      <c r="Q53" s="66"/>
    </row>
    <row r="54" spans="1:17" s="58" customFormat="1">
      <c r="A54" s="51"/>
      <c r="B54" s="51"/>
      <c r="C54" s="256"/>
      <c r="D54" s="256"/>
      <c r="E54" s="256"/>
      <c r="F54" s="51"/>
      <c r="G54" s="66"/>
      <c r="H54" s="66"/>
      <c r="I54" s="66"/>
      <c r="J54" s="66"/>
      <c r="K54" s="66"/>
      <c r="L54" s="66"/>
      <c r="M54" s="66"/>
      <c r="N54" s="66"/>
      <c r="O54" s="66"/>
      <c r="P54" s="66"/>
      <c r="Q54" s="66"/>
    </row>
    <row r="55" spans="1:17" s="58" customFormat="1">
      <c r="A55" s="51"/>
      <c r="B55" s="51"/>
      <c r="C55" s="256"/>
      <c r="D55" s="256"/>
      <c r="E55" s="256"/>
      <c r="F55" s="51"/>
      <c r="G55" s="66"/>
      <c r="H55" s="66"/>
      <c r="I55" s="66"/>
      <c r="J55" s="66"/>
      <c r="K55" s="66"/>
      <c r="L55" s="66"/>
      <c r="M55" s="66"/>
      <c r="N55" s="66"/>
      <c r="O55" s="66"/>
      <c r="P55" s="66"/>
      <c r="Q55" s="66"/>
    </row>
    <row r="56" spans="1:17" s="58" customFormat="1">
      <c r="A56" s="51"/>
      <c r="B56" s="51"/>
      <c r="C56" s="256"/>
      <c r="D56" s="256"/>
      <c r="E56" s="256"/>
      <c r="F56" s="51"/>
      <c r="G56" s="66"/>
      <c r="H56" s="66"/>
      <c r="I56" s="66"/>
      <c r="J56" s="66"/>
      <c r="K56" s="66"/>
      <c r="L56" s="66"/>
      <c r="M56" s="66"/>
      <c r="N56" s="66"/>
      <c r="O56" s="66"/>
      <c r="P56" s="66"/>
      <c r="Q56" s="66"/>
    </row>
    <row r="57" spans="1:17" s="58" customFormat="1">
      <c r="A57" s="51"/>
      <c r="B57" s="51"/>
      <c r="C57" s="256"/>
      <c r="D57" s="256"/>
      <c r="E57" s="256"/>
      <c r="F57" s="51"/>
      <c r="G57" s="66"/>
      <c r="H57" s="66"/>
      <c r="I57" s="66"/>
      <c r="J57" s="66"/>
      <c r="K57" s="66"/>
      <c r="L57" s="66"/>
      <c r="M57" s="66"/>
      <c r="N57" s="66"/>
      <c r="O57" s="66"/>
      <c r="P57" s="66"/>
      <c r="Q57" s="66"/>
    </row>
    <row r="58" spans="1:17" s="58" customFormat="1">
      <c r="A58" s="51"/>
      <c r="B58" s="51"/>
      <c r="C58" s="256"/>
      <c r="D58" s="256"/>
      <c r="E58" s="256"/>
      <c r="F58" s="51"/>
      <c r="G58" s="66"/>
      <c r="H58" s="66"/>
      <c r="I58" s="66"/>
      <c r="J58" s="66"/>
      <c r="K58" s="66"/>
      <c r="L58" s="66"/>
      <c r="M58" s="66"/>
      <c r="N58" s="66"/>
      <c r="O58" s="66"/>
      <c r="P58" s="66"/>
      <c r="Q58" s="66"/>
    </row>
    <row r="59" spans="1:17" s="58" customFormat="1">
      <c r="A59" s="51"/>
      <c r="B59" s="51"/>
      <c r="C59" s="256"/>
      <c r="D59" s="256"/>
      <c r="E59" s="256"/>
      <c r="F59" s="51"/>
      <c r="G59" s="66"/>
      <c r="H59" s="66"/>
      <c r="I59" s="66"/>
      <c r="J59" s="66"/>
      <c r="K59" s="66"/>
      <c r="L59" s="66"/>
      <c r="M59" s="66"/>
      <c r="N59" s="66"/>
      <c r="O59" s="66"/>
      <c r="P59" s="66"/>
      <c r="Q59" s="66"/>
    </row>
    <row r="60" spans="1:17" s="58" customFormat="1">
      <c r="A60" s="51"/>
      <c r="B60" s="51"/>
      <c r="C60" s="256"/>
      <c r="D60" s="256"/>
      <c r="E60" s="256"/>
      <c r="F60" s="51"/>
      <c r="G60" s="66"/>
      <c r="H60" s="66"/>
      <c r="I60" s="66"/>
      <c r="J60" s="66"/>
      <c r="K60" s="66"/>
      <c r="L60" s="66"/>
      <c r="M60" s="66"/>
      <c r="N60" s="66"/>
      <c r="O60" s="66"/>
      <c r="P60" s="66"/>
      <c r="Q60" s="66"/>
    </row>
    <row r="61" spans="1:17" s="58" customFormat="1">
      <c r="A61" s="51"/>
      <c r="B61" s="51"/>
      <c r="C61" s="256"/>
      <c r="D61" s="256"/>
      <c r="E61" s="256"/>
      <c r="F61" s="51"/>
      <c r="G61" s="66"/>
      <c r="H61" s="66"/>
      <c r="I61" s="66"/>
      <c r="J61" s="66"/>
      <c r="K61" s="66"/>
      <c r="L61" s="66"/>
      <c r="M61" s="66"/>
      <c r="N61" s="66"/>
      <c r="O61" s="66"/>
      <c r="P61" s="66"/>
      <c r="Q61" s="66"/>
    </row>
    <row r="62" spans="1:17" s="58" customFormat="1">
      <c r="A62" s="51"/>
      <c r="B62" s="51"/>
      <c r="C62" s="256"/>
      <c r="D62" s="256"/>
      <c r="E62" s="256"/>
      <c r="F62" s="51"/>
      <c r="G62" s="66"/>
      <c r="H62" s="66"/>
      <c r="I62" s="66"/>
      <c r="J62" s="66"/>
      <c r="K62" s="66"/>
      <c r="L62" s="66"/>
      <c r="M62" s="66"/>
      <c r="N62" s="66"/>
      <c r="O62" s="66"/>
      <c r="P62" s="66"/>
      <c r="Q62" s="66"/>
    </row>
    <row r="63" spans="1:17" s="58" customFormat="1">
      <c r="A63" s="51"/>
      <c r="B63" s="51"/>
      <c r="C63" s="256"/>
      <c r="D63" s="256"/>
      <c r="E63" s="256"/>
      <c r="F63" s="51"/>
      <c r="G63" s="66"/>
      <c r="H63" s="66"/>
      <c r="I63" s="66"/>
      <c r="J63" s="66"/>
      <c r="K63" s="66"/>
      <c r="L63" s="66"/>
      <c r="M63" s="66"/>
      <c r="N63" s="66"/>
      <c r="O63" s="66"/>
      <c r="P63" s="66"/>
      <c r="Q63" s="66"/>
    </row>
    <row r="64" spans="1:17" s="58" customFormat="1">
      <c r="A64" s="51"/>
      <c r="B64" s="51"/>
      <c r="C64" s="256"/>
      <c r="D64" s="256"/>
      <c r="E64" s="256"/>
      <c r="F64" s="51"/>
      <c r="G64" s="66"/>
      <c r="H64" s="66"/>
      <c r="I64" s="66"/>
      <c r="J64" s="66"/>
      <c r="K64" s="66"/>
      <c r="L64" s="66"/>
      <c r="M64" s="66"/>
      <c r="N64" s="66"/>
      <c r="O64" s="66"/>
      <c r="P64" s="66"/>
      <c r="Q64" s="66"/>
    </row>
    <row r="65" spans="1:17" s="58" customFormat="1">
      <c r="A65" s="51"/>
      <c r="B65" s="51"/>
      <c r="C65" s="256"/>
      <c r="D65" s="256"/>
      <c r="E65" s="256"/>
      <c r="F65" s="51"/>
      <c r="G65" s="66"/>
      <c r="H65" s="66"/>
      <c r="I65" s="66"/>
      <c r="J65" s="66"/>
      <c r="K65" s="66"/>
      <c r="L65" s="66"/>
      <c r="M65" s="66"/>
      <c r="N65" s="66"/>
      <c r="O65" s="66"/>
      <c r="P65" s="66"/>
      <c r="Q65" s="66"/>
    </row>
    <row r="66" spans="1:17" s="58" customFormat="1">
      <c r="A66" s="51"/>
      <c r="B66" s="51"/>
      <c r="C66" s="256"/>
      <c r="D66" s="256"/>
      <c r="E66" s="256"/>
      <c r="F66" s="51"/>
      <c r="G66" s="66"/>
      <c r="H66" s="66"/>
      <c r="I66" s="66"/>
      <c r="J66" s="66"/>
      <c r="K66" s="66"/>
      <c r="L66" s="66"/>
      <c r="M66" s="66"/>
      <c r="N66" s="66"/>
      <c r="O66" s="66"/>
      <c r="P66" s="66"/>
      <c r="Q66" s="66"/>
    </row>
    <row r="67" spans="1:17" s="58" customFormat="1">
      <c r="A67" s="51"/>
      <c r="B67" s="51"/>
      <c r="C67" s="256"/>
      <c r="D67" s="256"/>
      <c r="E67" s="256"/>
      <c r="F67" s="51"/>
      <c r="G67" s="66"/>
      <c r="H67" s="66"/>
      <c r="I67" s="66"/>
      <c r="J67" s="66"/>
      <c r="K67" s="66"/>
      <c r="L67" s="66"/>
      <c r="M67" s="66"/>
      <c r="N67" s="66"/>
      <c r="O67" s="66"/>
      <c r="P67" s="66"/>
      <c r="Q67" s="66"/>
    </row>
    <row r="68" spans="1:17" s="58" customFormat="1">
      <c r="A68" s="51"/>
      <c r="B68" s="51"/>
      <c r="C68" s="256"/>
      <c r="D68" s="256"/>
      <c r="E68" s="256"/>
      <c r="F68" s="51"/>
      <c r="G68" s="66"/>
      <c r="H68" s="66"/>
      <c r="I68" s="66"/>
      <c r="J68" s="66"/>
      <c r="K68" s="66"/>
      <c r="L68" s="66"/>
      <c r="M68" s="66"/>
      <c r="N68" s="66"/>
      <c r="O68" s="66"/>
      <c r="P68" s="66"/>
      <c r="Q68" s="66"/>
    </row>
    <row r="69" spans="1:17" s="58" customFormat="1">
      <c r="A69" s="51"/>
      <c r="B69" s="51"/>
      <c r="C69" s="256"/>
      <c r="D69" s="256"/>
      <c r="E69" s="256"/>
      <c r="F69" s="51"/>
      <c r="G69" s="66"/>
      <c r="H69" s="66"/>
      <c r="I69" s="66"/>
      <c r="J69" s="66"/>
      <c r="K69" s="66"/>
      <c r="L69" s="66"/>
      <c r="M69" s="66"/>
      <c r="N69" s="66"/>
      <c r="O69" s="66"/>
      <c r="P69" s="66"/>
      <c r="Q69" s="66"/>
    </row>
    <row r="70" spans="1:17" s="58" customFormat="1">
      <c r="A70" s="51"/>
      <c r="B70" s="51"/>
      <c r="C70" s="256"/>
      <c r="D70" s="256"/>
      <c r="E70" s="256"/>
      <c r="F70" s="51"/>
      <c r="G70" s="66"/>
      <c r="H70" s="66"/>
      <c r="I70" s="66"/>
      <c r="J70" s="66"/>
      <c r="K70" s="66"/>
      <c r="L70" s="66"/>
      <c r="M70" s="66"/>
      <c r="N70" s="66"/>
      <c r="O70" s="66"/>
      <c r="P70" s="66"/>
      <c r="Q70" s="66"/>
    </row>
    <row r="71" spans="1:17" s="58" customFormat="1">
      <c r="A71" s="51"/>
      <c r="B71" s="51"/>
      <c r="C71" s="256"/>
      <c r="D71" s="256"/>
      <c r="E71" s="256"/>
      <c r="F71" s="51"/>
      <c r="G71" s="66"/>
      <c r="H71" s="66"/>
      <c r="I71" s="66"/>
      <c r="J71" s="66"/>
      <c r="K71" s="66"/>
      <c r="L71" s="66"/>
      <c r="M71" s="66"/>
      <c r="N71" s="66"/>
      <c r="O71" s="66"/>
      <c r="P71" s="66"/>
      <c r="Q71" s="66"/>
    </row>
    <row r="72" spans="1:17" s="58" customFormat="1">
      <c r="A72" s="51"/>
      <c r="B72" s="51"/>
      <c r="C72" s="256"/>
      <c r="D72" s="256"/>
      <c r="E72" s="256"/>
      <c r="F72" s="51"/>
      <c r="G72" s="66"/>
      <c r="H72" s="66"/>
      <c r="I72" s="66"/>
      <c r="J72" s="66"/>
      <c r="K72" s="66"/>
      <c r="L72" s="66"/>
      <c r="M72" s="66"/>
      <c r="N72" s="66"/>
      <c r="O72" s="66"/>
      <c r="P72" s="66"/>
      <c r="Q72" s="66"/>
    </row>
    <row r="73" spans="1:17" s="58" customFormat="1">
      <c r="A73" s="51"/>
      <c r="B73" s="51"/>
      <c r="C73" s="256"/>
      <c r="D73" s="256"/>
      <c r="E73" s="256"/>
      <c r="F73" s="51"/>
      <c r="G73" s="66"/>
      <c r="H73" s="66"/>
      <c r="I73" s="66"/>
      <c r="J73" s="66"/>
      <c r="K73" s="66"/>
      <c r="L73" s="66"/>
      <c r="M73" s="66"/>
      <c r="N73" s="66"/>
      <c r="O73" s="66"/>
      <c r="P73" s="66"/>
      <c r="Q73" s="66"/>
    </row>
    <row r="74" spans="1:17" s="58" customFormat="1">
      <c r="A74" s="51"/>
      <c r="B74" s="51"/>
      <c r="C74" s="256"/>
      <c r="D74" s="256"/>
      <c r="E74" s="256"/>
      <c r="F74" s="51"/>
      <c r="G74" s="66"/>
      <c r="H74" s="66"/>
      <c r="I74" s="66"/>
      <c r="J74" s="66"/>
      <c r="K74" s="66"/>
      <c r="L74" s="66"/>
      <c r="M74" s="66"/>
      <c r="N74" s="66"/>
      <c r="O74" s="66"/>
      <c r="P74" s="66"/>
      <c r="Q74" s="66"/>
    </row>
    <row r="75" spans="1:17" s="58" customFormat="1">
      <c r="A75" s="51"/>
      <c r="B75" s="51"/>
      <c r="C75" s="256"/>
      <c r="D75" s="256"/>
      <c r="E75" s="256"/>
      <c r="F75" s="51"/>
      <c r="G75" s="66"/>
      <c r="H75" s="66"/>
      <c r="I75" s="66"/>
      <c r="J75" s="66"/>
      <c r="K75" s="66"/>
      <c r="L75" s="66"/>
      <c r="M75" s="66"/>
      <c r="N75" s="66"/>
      <c r="O75" s="66"/>
      <c r="P75" s="66"/>
      <c r="Q75" s="66"/>
    </row>
    <row r="76" spans="1:17" s="58" customFormat="1">
      <c r="A76" s="51"/>
      <c r="B76" s="51"/>
      <c r="C76" s="256"/>
      <c r="D76" s="256"/>
      <c r="E76" s="256"/>
      <c r="F76" s="51"/>
      <c r="G76" s="66"/>
      <c r="H76" s="66"/>
      <c r="I76" s="66"/>
      <c r="J76" s="66"/>
      <c r="K76" s="66"/>
      <c r="L76" s="66"/>
      <c r="M76" s="66"/>
      <c r="N76" s="66"/>
      <c r="O76" s="66"/>
      <c r="P76" s="66"/>
      <c r="Q76" s="66"/>
    </row>
    <row r="77" spans="1:17" s="58" customFormat="1">
      <c r="A77" s="51"/>
      <c r="B77" s="51"/>
      <c r="C77" s="256"/>
      <c r="D77" s="256"/>
      <c r="E77" s="256"/>
      <c r="F77" s="51"/>
      <c r="G77" s="66"/>
      <c r="H77" s="66"/>
      <c r="I77" s="66"/>
      <c r="J77" s="66"/>
      <c r="K77" s="66"/>
      <c r="L77" s="66"/>
      <c r="M77" s="66"/>
      <c r="N77" s="66"/>
      <c r="O77" s="66"/>
      <c r="P77" s="66"/>
      <c r="Q77" s="66"/>
    </row>
    <row r="78" spans="1:17" s="58" customFormat="1">
      <c r="A78" s="51"/>
      <c r="B78" s="51"/>
      <c r="C78" s="256"/>
      <c r="D78" s="256"/>
      <c r="E78" s="256"/>
      <c r="F78" s="51"/>
      <c r="G78" s="66"/>
      <c r="H78" s="66"/>
      <c r="I78" s="66"/>
      <c r="J78" s="66"/>
      <c r="K78" s="66"/>
      <c r="L78" s="66"/>
      <c r="M78" s="66"/>
      <c r="N78" s="66"/>
      <c r="O78" s="66"/>
      <c r="P78" s="66"/>
      <c r="Q78" s="66"/>
    </row>
    <row r="79" spans="1:17" s="58" customFormat="1">
      <c r="A79" s="51"/>
      <c r="B79" s="51"/>
      <c r="C79" s="256"/>
      <c r="D79" s="256"/>
      <c r="E79" s="256"/>
      <c r="F79" s="51"/>
      <c r="G79" s="66"/>
      <c r="H79" s="66"/>
      <c r="I79" s="66"/>
      <c r="J79" s="66"/>
      <c r="K79" s="66"/>
      <c r="L79" s="66"/>
      <c r="M79" s="66"/>
      <c r="N79" s="66"/>
      <c r="O79" s="66"/>
      <c r="P79" s="66"/>
      <c r="Q79" s="66"/>
    </row>
    <row r="80" spans="1:17" s="58" customFormat="1">
      <c r="A80" s="51"/>
      <c r="B80" s="51"/>
      <c r="C80" s="256"/>
      <c r="D80" s="256"/>
      <c r="E80" s="256"/>
      <c r="F80" s="51"/>
      <c r="G80" s="66"/>
      <c r="H80" s="66"/>
      <c r="I80" s="66"/>
      <c r="J80" s="66"/>
      <c r="K80" s="66"/>
      <c r="L80" s="66"/>
      <c r="M80" s="66"/>
      <c r="N80" s="66"/>
      <c r="O80" s="66"/>
      <c r="P80" s="66"/>
      <c r="Q80" s="66"/>
    </row>
    <row r="81" spans="1:17" s="58" customFormat="1">
      <c r="A81" s="51"/>
      <c r="B81" s="51"/>
      <c r="C81" s="256"/>
      <c r="D81" s="256"/>
      <c r="E81" s="256"/>
      <c r="F81" s="51"/>
      <c r="G81" s="66"/>
      <c r="H81" s="66"/>
      <c r="I81" s="66"/>
      <c r="J81" s="66"/>
      <c r="K81" s="66"/>
      <c r="L81" s="66"/>
      <c r="M81" s="66"/>
      <c r="N81" s="66"/>
      <c r="O81" s="66"/>
      <c r="P81" s="66"/>
      <c r="Q81" s="66"/>
    </row>
    <row r="82" spans="1:17" s="58" customFormat="1">
      <c r="A82" s="51"/>
      <c r="B82" s="51"/>
      <c r="C82" s="256"/>
      <c r="D82" s="256"/>
      <c r="E82" s="256"/>
      <c r="F82" s="51"/>
      <c r="G82" s="66"/>
      <c r="H82" s="66"/>
      <c r="I82" s="66"/>
      <c r="J82" s="66"/>
      <c r="K82" s="66"/>
      <c r="L82" s="66"/>
      <c r="M82" s="66"/>
      <c r="N82" s="66"/>
      <c r="O82" s="66"/>
      <c r="P82" s="66"/>
      <c r="Q82" s="66"/>
    </row>
    <row r="83" spans="1:17" s="58" customFormat="1">
      <c r="A83" s="51"/>
      <c r="B83" s="51"/>
      <c r="C83" s="256"/>
      <c r="D83" s="256"/>
      <c r="E83" s="256"/>
      <c r="F83" s="51"/>
      <c r="G83" s="66"/>
      <c r="H83" s="66"/>
      <c r="I83" s="66"/>
      <c r="J83" s="66"/>
      <c r="K83" s="66"/>
      <c r="L83" s="66"/>
      <c r="M83" s="66"/>
      <c r="N83" s="66"/>
      <c r="O83" s="66"/>
      <c r="P83" s="66"/>
      <c r="Q83" s="66"/>
    </row>
    <row r="84" spans="1:17" s="58" customFormat="1">
      <c r="A84" s="51"/>
      <c r="B84" s="51"/>
      <c r="C84" s="256"/>
      <c r="D84" s="256"/>
      <c r="E84" s="256"/>
      <c r="F84" s="51"/>
      <c r="G84" s="66"/>
      <c r="H84" s="66"/>
      <c r="I84" s="66"/>
      <c r="J84" s="66"/>
      <c r="K84" s="66"/>
      <c r="L84" s="66"/>
      <c r="M84" s="66"/>
      <c r="N84" s="66"/>
      <c r="O84" s="66"/>
      <c r="P84" s="66"/>
      <c r="Q84" s="66"/>
    </row>
    <row r="85" spans="1:17" s="58" customFormat="1">
      <c r="A85" s="51"/>
      <c r="B85" s="51"/>
      <c r="C85" s="256"/>
      <c r="D85" s="256"/>
      <c r="E85" s="256"/>
      <c r="F85" s="51"/>
      <c r="G85" s="66"/>
      <c r="H85" s="66"/>
      <c r="I85" s="66"/>
      <c r="J85" s="66"/>
      <c r="K85" s="66"/>
      <c r="L85" s="66"/>
      <c r="M85" s="66"/>
      <c r="N85" s="66"/>
      <c r="O85" s="66"/>
      <c r="P85" s="66"/>
      <c r="Q85" s="66"/>
    </row>
    <row r="86" spans="1:17" s="58" customFormat="1">
      <c r="A86" s="51"/>
      <c r="B86" s="51"/>
      <c r="C86" s="256"/>
      <c r="D86" s="256"/>
      <c r="E86" s="256"/>
      <c r="F86" s="51"/>
      <c r="G86" s="66"/>
      <c r="H86" s="66"/>
      <c r="I86" s="66"/>
      <c r="J86" s="66"/>
      <c r="K86" s="66"/>
      <c r="L86" s="66"/>
      <c r="M86" s="66"/>
      <c r="N86" s="66"/>
      <c r="O86" s="66"/>
      <c r="P86" s="66"/>
      <c r="Q86" s="66"/>
    </row>
    <row r="87" spans="1:17" s="58" customFormat="1">
      <c r="A87" s="51"/>
      <c r="B87" s="51"/>
      <c r="C87" s="256"/>
      <c r="D87" s="256"/>
      <c r="E87" s="256"/>
      <c r="F87" s="51"/>
      <c r="G87" s="66"/>
      <c r="H87" s="66"/>
      <c r="I87" s="66"/>
      <c r="J87" s="66"/>
      <c r="K87" s="66"/>
      <c r="L87" s="66"/>
      <c r="M87" s="66"/>
      <c r="N87" s="66"/>
      <c r="O87" s="66"/>
      <c r="P87" s="66"/>
      <c r="Q87" s="66"/>
    </row>
    <row r="88" spans="1:17" s="58" customFormat="1">
      <c r="A88" s="51"/>
      <c r="B88" s="51"/>
      <c r="C88" s="256"/>
      <c r="D88" s="256"/>
      <c r="E88" s="256"/>
      <c r="F88" s="51"/>
      <c r="G88" s="66"/>
      <c r="H88" s="66"/>
      <c r="I88" s="66"/>
      <c r="J88" s="66"/>
      <c r="K88" s="66"/>
      <c r="L88" s="66"/>
      <c r="M88" s="66"/>
      <c r="N88" s="66"/>
      <c r="O88" s="66"/>
      <c r="P88" s="66"/>
      <c r="Q88" s="66"/>
    </row>
    <row r="89" spans="1:17" s="58" customFormat="1">
      <c r="A89" s="51"/>
      <c r="B89" s="51"/>
      <c r="C89" s="256"/>
      <c r="D89" s="256"/>
      <c r="E89" s="256"/>
      <c r="F89" s="51"/>
      <c r="G89" s="66"/>
      <c r="H89" s="66"/>
      <c r="I89" s="66"/>
      <c r="J89" s="66"/>
      <c r="K89" s="66"/>
      <c r="L89" s="66"/>
      <c r="M89" s="66"/>
      <c r="N89" s="66"/>
      <c r="O89" s="66"/>
      <c r="P89" s="66"/>
      <c r="Q89" s="66"/>
    </row>
    <row r="90" spans="1:17" s="58" customFormat="1">
      <c r="A90" s="51"/>
      <c r="B90" s="51"/>
      <c r="C90" s="256"/>
      <c r="D90" s="256"/>
      <c r="E90" s="256"/>
      <c r="F90" s="51"/>
      <c r="G90" s="66"/>
      <c r="H90" s="66"/>
      <c r="I90" s="66"/>
      <c r="J90" s="66"/>
      <c r="K90" s="66"/>
      <c r="L90" s="66"/>
      <c r="M90" s="66"/>
      <c r="N90" s="66"/>
      <c r="O90" s="66"/>
      <c r="P90" s="66"/>
      <c r="Q90" s="66"/>
    </row>
    <row r="91" spans="1:17" s="58" customFormat="1">
      <c r="A91" s="51"/>
      <c r="B91" s="51"/>
      <c r="C91" s="256"/>
      <c r="D91" s="256"/>
      <c r="E91" s="256"/>
      <c r="F91" s="51"/>
      <c r="G91" s="66"/>
      <c r="H91" s="66"/>
      <c r="I91" s="66"/>
      <c r="J91" s="66"/>
      <c r="K91" s="66"/>
      <c r="L91" s="66"/>
      <c r="M91" s="66"/>
      <c r="N91" s="66"/>
      <c r="O91" s="66"/>
      <c r="P91" s="66"/>
      <c r="Q91" s="66"/>
    </row>
    <row r="92" spans="1:17" s="58" customFormat="1">
      <c r="A92" s="51"/>
      <c r="B92" s="51"/>
      <c r="C92" s="256"/>
      <c r="D92" s="256"/>
      <c r="E92" s="256"/>
      <c r="F92" s="51"/>
      <c r="G92" s="66"/>
      <c r="H92" s="66"/>
      <c r="I92" s="66"/>
      <c r="J92" s="66"/>
      <c r="K92" s="66"/>
      <c r="L92" s="66"/>
      <c r="M92" s="66"/>
      <c r="N92" s="66"/>
      <c r="O92" s="66"/>
      <c r="P92" s="66"/>
      <c r="Q92" s="66"/>
    </row>
    <row r="93" spans="1:17" s="58" customFormat="1">
      <c r="A93" s="51"/>
      <c r="B93" s="51"/>
      <c r="C93" s="256"/>
      <c r="D93" s="256"/>
      <c r="E93" s="256"/>
      <c r="F93" s="51"/>
      <c r="G93" s="66"/>
      <c r="H93" s="66"/>
      <c r="I93" s="66"/>
      <c r="J93" s="66"/>
      <c r="K93" s="66"/>
      <c r="L93" s="66"/>
      <c r="M93" s="66"/>
      <c r="N93" s="66"/>
      <c r="O93" s="66"/>
      <c r="P93" s="66"/>
      <c r="Q93" s="66"/>
    </row>
    <row r="94" spans="1:17" s="58" customFormat="1">
      <c r="A94" s="51"/>
      <c r="B94" s="51"/>
      <c r="C94" s="256"/>
      <c r="D94" s="256"/>
      <c r="E94" s="256"/>
      <c r="F94" s="51"/>
      <c r="G94" s="66"/>
      <c r="H94" s="66"/>
      <c r="I94" s="66"/>
      <c r="J94" s="66"/>
      <c r="K94" s="66"/>
      <c r="L94" s="66"/>
      <c r="M94" s="66"/>
      <c r="N94" s="66"/>
      <c r="O94" s="66"/>
      <c r="P94" s="66"/>
      <c r="Q94" s="66"/>
    </row>
    <row r="95" spans="1:17" s="58" customFormat="1">
      <c r="A95" s="51"/>
      <c r="B95" s="51"/>
      <c r="C95" s="256"/>
      <c r="D95" s="256"/>
      <c r="E95" s="256"/>
      <c r="F95" s="51"/>
      <c r="G95" s="66"/>
      <c r="H95" s="66"/>
      <c r="I95" s="66"/>
      <c r="J95" s="66"/>
      <c r="K95" s="66"/>
      <c r="L95" s="66"/>
      <c r="M95" s="66"/>
      <c r="N95" s="66"/>
      <c r="O95" s="66"/>
      <c r="P95" s="66"/>
      <c r="Q95" s="66"/>
    </row>
    <row r="96" spans="1:17" s="58" customFormat="1">
      <c r="A96" s="51"/>
      <c r="B96" s="51"/>
      <c r="C96" s="256"/>
      <c r="D96" s="256"/>
      <c r="E96" s="256"/>
      <c r="F96" s="51"/>
      <c r="G96" s="66"/>
      <c r="H96" s="66"/>
      <c r="I96" s="66"/>
      <c r="J96" s="66"/>
      <c r="K96" s="66"/>
      <c r="L96" s="66"/>
      <c r="M96" s="66"/>
      <c r="N96" s="66"/>
      <c r="O96" s="66"/>
      <c r="P96" s="66"/>
      <c r="Q96" s="66"/>
    </row>
    <row r="97" spans="1:17" s="58" customFormat="1">
      <c r="A97" s="51"/>
      <c r="B97" s="51"/>
      <c r="C97" s="256"/>
      <c r="D97" s="256"/>
      <c r="E97" s="256"/>
      <c r="F97" s="51"/>
      <c r="G97" s="66"/>
      <c r="H97" s="66"/>
      <c r="I97" s="66"/>
      <c r="J97" s="66"/>
      <c r="K97" s="66"/>
      <c r="L97" s="66"/>
      <c r="M97" s="66"/>
      <c r="N97" s="66"/>
      <c r="O97" s="66"/>
      <c r="P97" s="66"/>
      <c r="Q97" s="66"/>
    </row>
    <row r="98" spans="1:17" s="58" customFormat="1">
      <c r="A98" s="51"/>
      <c r="B98" s="51"/>
      <c r="C98" s="256"/>
      <c r="D98" s="256"/>
      <c r="E98" s="256"/>
      <c r="F98" s="51"/>
      <c r="G98" s="66"/>
      <c r="H98" s="66"/>
      <c r="I98" s="66"/>
      <c r="J98" s="66"/>
      <c r="K98" s="66"/>
      <c r="L98" s="66"/>
      <c r="M98" s="66"/>
      <c r="N98" s="66"/>
      <c r="O98" s="66"/>
      <c r="P98" s="66"/>
      <c r="Q98" s="66"/>
    </row>
    <row r="99" spans="1:17" s="58" customFormat="1">
      <c r="A99" s="51"/>
      <c r="B99" s="51"/>
      <c r="C99" s="256"/>
      <c r="D99" s="256"/>
      <c r="E99" s="256"/>
      <c r="F99" s="51"/>
      <c r="G99" s="66"/>
      <c r="H99" s="66"/>
      <c r="I99" s="66"/>
      <c r="J99" s="66"/>
      <c r="K99" s="66"/>
      <c r="L99" s="66"/>
      <c r="M99" s="66"/>
      <c r="N99" s="66"/>
      <c r="O99" s="66"/>
      <c r="P99" s="66"/>
      <c r="Q99" s="66"/>
    </row>
    <row r="100" spans="1:17" s="58" customFormat="1">
      <c r="A100" s="51"/>
      <c r="B100" s="51"/>
      <c r="C100" s="256"/>
      <c r="D100" s="256"/>
      <c r="E100" s="256"/>
      <c r="F100" s="51"/>
      <c r="G100" s="66"/>
      <c r="H100" s="66"/>
      <c r="I100" s="66"/>
      <c r="J100" s="66"/>
      <c r="K100" s="66"/>
      <c r="L100" s="66"/>
      <c r="M100" s="66"/>
      <c r="N100" s="66"/>
      <c r="O100" s="66"/>
      <c r="P100" s="66"/>
      <c r="Q100" s="66"/>
    </row>
    <row r="101" spans="1:17" s="58" customFormat="1">
      <c r="A101" s="51"/>
      <c r="B101" s="51"/>
      <c r="C101" s="256"/>
      <c r="D101" s="256"/>
      <c r="E101" s="256"/>
      <c r="F101" s="51"/>
      <c r="G101" s="66"/>
      <c r="H101" s="66"/>
      <c r="I101" s="66"/>
      <c r="J101" s="66"/>
      <c r="K101" s="66"/>
      <c r="L101" s="66"/>
      <c r="M101" s="66"/>
      <c r="N101" s="66"/>
      <c r="O101" s="66"/>
      <c r="P101" s="66"/>
      <c r="Q101" s="66"/>
    </row>
    <row r="102" spans="1:17" s="58" customFormat="1">
      <c r="A102" s="51"/>
      <c r="B102" s="51"/>
      <c r="C102" s="256"/>
      <c r="D102" s="256"/>
      <c r="E102" s="256"/>
      <c r="F102" s="51"/>
      <c r="G102" s="66"/>
      <c r="H102" s="66"/>
      <c r="I102" s="66"/>
      <c r="J102" s="66"/>
      <c r="K102" s="66"/>
      <c r="L102" s="66"/>
      <c r="M102" s="66"/>
      <c r="N102" s="66"/>
      <c r="O102" s="66"/>
      <c r="P102" s="66"/>
      <c r="Q102" s="66"/>
    </row>
    <row r="103" spans="1:17" s="58" customFormat="1">
      <c r="A103" s="51"/>
      <c r="B103" s="51"/>
      <c r="C103" s="256"/>
      <c r="D103" s="256"/>
      <c r="E103" s="256"/>
      <c r="F103" s="51"/>
      <c r="G103" s="66"/>
      <c r="H103" s="66"/>
      <c r="I103" s="66"/>
      <c r="J103" s="66"/>
      <c r="K103" s="66"/>
      <c r="L103" s="66"/>
      <c r="M103" s="66"/>
      <c r="N103" s="66"/>
      <c r="O103" s="66"/>
      <c r="P103" s="66"/>
      <c r="Q103" s="66"/>
    </row>
    <row r="104" spans="1:17" s="58" customFormat="1">
      <c r="A104" s="51"/>
      <c r="B104" s="51"/>
      <c r="C104" s="256"/>
      <c r="D104" s="256"/>
      <c r="E104" s="256"/>
      <c r="F104" s="51"/>
      <c r="G104" s="66"/>
      <c r="H104" s="66"/>
      <c r="I104" s="66"/>
      <c r="J104" s="66"/>
      <c r="K104" s="66"/>
      <c r="L104" s="66"/>
      <c r="M104" s="66"/>
      <c r="N104" s="66"/>
      <c r="O104" s="66"/>
      <c r="P104" s="66"/>
      <c r="Q104" s="66"/>
    </row>
    <row r="105" spans="1:17" s="58" customFormat="1">
      <c r="A105" s="51"/>
      <c r="B105" s="51"/>
      <c r="C105" s="256"/>
      <c r="D105" s="256"/>
      <c r="E105" s="256"/>
      <c r="F105" s="51"/>
      <c r="G105" s="66"/>
      <c r="H105" s="66"/>
      <c r="I105" s="66"/>
      <c r="J105" s="66"/>
      <c r="K105" s="66"/>
      <c r="L105" s="66"/>
      <c r="M105" s="66"/>
      <c r="N105" s="66"/>
      <c r="O105" s="66"/>
      <c r="P105" s="66"/>
      <c r="Q105" s="66"/>
    </row>
    <row r="106" spans="1:17" s="58" customFormat="1">
      <c r="A106" s="51"/>
      <c r="B106" s="51"/>
      <c r="C106" s="256"/>
      <c r="D106" s="256"/>
      <c r="E106" s="256"/>
      <c r="F106" s="51"/>
      <c r="G106" s="66"/>
      <c r="H106" s="66"/>
      <c r="I106" s="66"/>
      <c r="J106" s="66"/>
      <c r="K106" s="66"/>
      <c r="L106" s="66"/>
      <c r="M106" s="66"/>
      <c r="N106" s="66"/>
      <c r="O106" s="66"/>
      <c r="P106" s="66"/>
      <c r="Q106" s="66"/>
    </row>
    <row r="107" spans="1:17" s="58" customFormat="1">
      <c r="A107" s="51"/>
      <c r="B107" s="51"/>
      <c r="C107" s="256"/>
      <c r="D107" s="256"/>
      <c r="E107" s="256"/>
      <c r="F107" s="51"/>
      <c r="G107" s="66"/>
      <c r="H107" s="66"/>
      <c r="I107" s="66"/>
      <c r="J107" s="66"/>
      <c r="K107" s="66"/>
      <c r="L107" s="66"/>
      <c r="M107" s="66"/>
      <c r="N107" s="66"/>
      <c r="O107" s="66"/>
      <c r="P107" s="66"/>
      <c r="Q107" s="66"/>
    </row>
    <row r="108" spans="1:17" s="58" customFormat="1">
      <c r="A108" s="51"/>
      <c r="B108" s="51"/>
      <c r="C108" s="256"/>
      <c r="D108" s="256"/>
      <c r="E108" s="256"/>
      <c r="F108" s="51"/>
      <c r="G108" s="66"/>
      <c r="H108" s="66"/>
      <c r="I108" s="66"/>
      <c r="J108" s="66"/>
      <c r="K108" s="66"/>
      <c r="L108" s="66"/>
      <c r="M108" s="66"/>
      <c r="N108" s="66"/>
      <c r="O108" s="66"/>
      <c r="P108" s="66"/>
      <c r="Q108" s="66"/>
    </row>
    <row r="109" spans="1:17" s="58" customFormat="1">
      <c r="A109" s="51"/>
      <c r="B109" s="51"/>
      <c r="C109" s="256"/>
      <c r="D109" s="256"/>
      <c r="E109" s="256"/>
      <c r="F109" s="51"/>
      <c r="G109" s="66"/>
      <c r="H109" s="66"/>
      <c r="I109" s="66"/>
      <c r="J109" s="66"/>
      <c r="K109" s="66"/>
      <c r="L109" s="66"/>
      <c r="M109" s="66"/>
      <c r="N109" s="66"/>
      <c r="O109" s="66"/>
      <c r="P109" s="66"/>
      <c r="Q109" s="66"/>
    </row>
    <row r="110" spans="1:17" s="58" customFormat="1">
      <c r="A110" s="51"/>
      <c r="B110" s="51"/>
      <c r="C110" s="256"/>
      <c r="D110" s="256"/>
      <c r="E110" s="256"/>
      <c r="F110" s="51"/>
      <c r="G110" s="66"/>
      <c r="H110" s="66"/>
      <c r="I110" s="66"/>
      <c r="J110" s="66"/>
      <c r="K110" s="66"/>
      <c r="L110" s="66"/>
      <c r="M110" s="66"/>
      <c r="N110" s="66"/>
      <c r="O110" s="66"/>
      <c r="P110" s="66"/>
      <c r="Q110" s="66"/>
    </row>
    <row r="111" spans="1:17" s="58" customFormat="1">
      <c r="A111" s="51"/>
      <c r="B111" s="51"/>
      <c r="C111" s="256"/>
      <c r="D111" s="256"/>
      <c r="E111" s="256"/>
      <c r="F111" s="51"/>
      <c r="G111" s="66"/>
      <c r="H111" s="66"/>
      <c r="I111" s="66"/>
      <c r="J111" s="66"/>
      <c r="K111" s="66"/>
      <c r="L111" s="66"/>
      <c r="M111" s="66"/>
      <c r="N111" s="66"/>
      <c r="O111" s="66"/>
      <c r="P111" s="66"/>
      <c r="Q111" s="66"/>
    </row>
    <row r="112" spans="1:17" s="58" customFormat="1">
      <c r="A112" s="51"/>
      <c r="B112" s="51"/>
      <c r="C112" s="256"/>
      <c r="D112" s="256"/>
      <c r="E112" s="256"/>
      <c r="F112" s="51"/>
      <c r="G112" s="66"/>
      <c r="H112" s="66"/>
      <c r="I112" s="66"/>
      <c r="J112" s="66"/>
      <c r="K112" s="66"/>
      <c r="L112" s="66"/>
      <c r="M112" s="66"/>
      <c r="N112" s="66"/>
      <c r="O112" s="66"/>
      <c r="P112" s="66"/>
      <c r="Q112" s="66"/>
    </row>
    <row r="113" spans="1:17" s="58" customFormat="1">
      <c r="A113" s="51"/>
      <c r="B113" s="51"/>
      <c r="C113" s="256"/>
      <c r="D113" s="256"/>
      <c r="E113" s="256"/>
      <c r="F113" s="51"/>
      <c r="G113" s="66"/>
      <c r="H113" s="66"/>
      <c r="I113" s="66"/>
      <c r="J113" s="66"/>
      <c r="K113" s="66"/>
      <c r="L113" s="66"/>
      <c r="M113" s="66"/>
      <c r="N113" s="66"/>
      <c r="O113" s="66"/>
      <c r="P113" s="66"/>
      <c r="Q113" s="66"/>
    </row>
    <row r="114" spans="1:17" s="58" customFormat="1">
      <c r="A114" s="51"/>
      <c r="B114" s="51"/>
      <c r="C114" s="256"/>
      <c r="D114" s="256"/>
      <c r="E114" s="256"/>
      <c r="F114" s="51"/>
      <c r="G114" s="66"/>
      <c r="H114" s="66"/>
      <c r="I114" s="66"/>
      <c r="J114" s="66"/>
      <c r="K114" s="66"/>
      <c r="L114" s="66"/>
      <c r="M114" s="66"/>
      <c r="N114" s="66"/>
      <c r="O114" s="66"/>
      <c r="P114" s="66"/>
      <c r="Q114" s="66"/>
    </row>
    <row r="115" spans="1:17" s="58" customFormat="1">
      <c r="A115" s="51"/>
      <c r="B115" s="51"/>
      <c r="C115" s="256"/>
      <c r="D115" s="256"/>
      <c r="E115" s="256"/>
      <c r="F115" s="51"/>
      <c r="G115" s="66"/>
      <c r="H115" s="66"/>
      <c r="I115" s="66"/>
      <c r="J115" s="66"/>
      <c r="K115" s="66"/>
      <c r="L115" s="66"/>
      <c r="M115" s="66"/>
      <c r="N115" s="66"/>
      <c r="O115" s="66"/>
      <c r="P115" s="66"/>
      <c r="Q115" s="66"/>
    </row>
    <row r="116" spans="1:17" s="58" customFormat="1">
      <c r="A116" s="51"/>
      <c r="B116" s="51"/>
      <c r="C116" s="256"/>
      <c r="D116" s="256"/>
      <c r="E116" s="256"/>
      <c r="F116" s="51"/>
      <c r="G116" s="66"/>
      <c r="H116" s="66"/>
      <c r="I116" s="66"/>
      <c r="J116" s="66"/>
      <c r="K116" s="66"/>
      <c r="L116" s="66"/>
      <c r="M116" s="66"/>
      <c r="N116" s="66"/>
      <c r="O116" s="66"/>
      <c r="P116" s="66"/>
      <c r="Q116" s="66"/>
    </row>
    <row r="117" spans="1:17" s="58" customFormat="1">
      <c r="A117" s="51"/>
      <c r="B117" s="51"/>
      <c r="C117" s="256"/>
      <c r="D117" s="256"/>
      <c r="E117" s="256"/>
      <c r="F117" s="51"/>
      <c r="G117" s="66"/>
      <c r="H117" s="66"/>
      <c r="I117" s="66"/>
      <c r="J117" s="66"/>
      <c r="K117" s="66"/>
      <c r="L117" s="66"/>
      <c r="M117" s="66"/>
      <c r="N117" s="66"/>
      <c r="O117" s="66"/>
      <c r="P117" s="66"/>
      <c r="Q117" s="66"/>
    </row>
    <row r="118" spans="1:17" s="58" customFormat="1">
      <c r="A118" s="51"/>
      <c r="B118" s="51"/>
      <c r="C118" s="256"/>
      <c r="D118" s="256"/>
      <c r="E118" s="256"/>
      <c r="F118" s="51"/>
      <c r="G118" s="66"/>
      <c r="H118" s="66"/>
      <c r="I118" s="66"/>
      <c r="J118" s="66"/>
      <c r="K118" s="66"/>
      <c r="L118" s="66"/>
      <c r="M118" s="66"/>
      <c r="N118" s="66"/>
      <c r="O118" s="66"/>
      <c r="P118" s="66"/>
      <c r="Q118" s="66"/>
    </row>
    <row r="119" spans="1:17" s="58" customFormat="1">
      <c r="A119" s="51"/>
      <c r="B119" s="51"/>
      <c r="C119" s="256"/>
      <c r="D119" s="256"/>
      <c r="E119" s="256"/>
      <c r="F119" s="51"/>
      <c r="G119" s="66"/>
      <c r="H119" s="66"/>
      <c r="I119" s="66"/>
      <c r="J119" s="66"/>
      <c r="K119" s="66"/>
      <c r="L119" s="66"/>
      <c r="M119" s="66"/>
      <c r="N119" s="66"/>
      <c r="O119" s="66"/>
      <c r="P119" s="66"/>
      <c r="Q119" s="66"/>
    </row>
    <row r="120" spans="1:17" s="58" customFormat="1">
      <c r="A120" s="51"/>
      <c r="B120" s="51"/>
      <c r="C120" s="256"/>
      <c r="D120" s="256"/>
      <c r="E120" s="256"/>
      <c r="F120" s="51"/>
      <c r="G120" s="66"/>
      <c r="H120" s="66"/>
      <c r="I120" s="66"/>
      <c r="J120" s="66"/>
      <c r="K120" s="66"/>
      <c r="L120" s="66"/>
      <c r="M120" s="66"/>
      <c r="N120" s="66"/>
      <c r="O120" s="66"/>
      <c r="P120" s="66"/>
      <c r="Q120" s="66"/>
    </row>
    <row r="121" spans="1:17" s="58" customFormat="1">
      <c r="A121" s="51"/>
      <c r="B121" s="51"/>
      <c r="C121" s="256"/>
      <c r="D121" s="256"/>
      <c r="E121" s="256"/>
      <c r="F121" s="51"/>
      <c r="G121" s="66"/>
      <c r="H121" s="66"/>
      <c r="I121" s="66"/>
      <c r="J121" s="66"/>
      <c r="K121" s="66"/>
      <c r="L121" s="66"/>
      <c r="M121" s="66"/>
      <c r="N121" s="66"/>
      <c r="O121" s="66"/>
      <c r="P121" s="66"/>
      <c r="Q121" s="66"/>
    </row>
    <row r="122" spans="1:17" s="58" customFormat="1">
      <c r="A122" s="51"/>
      <c r="B122" s="51"/>
      <c r="C122" s="256"/>
      <c r="D122" s="256"/>
      <c r="E122" s="256"/>
      <c r="F122" s="51"/>
      <c r="G122" s="66"/>
      <c r="H122" s="66"/>
      <c r="I122" s="66"/>
      <c r="J122" s="66"/>
      <c r="K122" s="66"/>
      <c r="L122" s="66"/>
      <c r="M122" s="66"/>
      <c r="N122" s="66"/>
      <c r="O122" s="66"/>
      <c r="P122" s="66"/>
      <c r="Q122" s="66"/>
    </row>
    <row r="123" spans="1:17" s="58" customFormat="1">
      <c r="A123" s="51"/>
      <c r="B123" s="51"/>
      <c r="C123" s="256"/>
      <c r="D123" s="256"/>
      <c r="E123" s="256"/>
      <c r="F123" s="51"/>
      <c r="G123" s="66"/>
      <c r="H123" s="66"/>
      <c r="I123" s="66"/>
      <c r="J123" s="66"/>
      <c r="K123" s="66"/>
      <c r="L123" s="66"/>
      <c r="M123" s="66"/>
      <c r="N123" s="66"/>
      <c r="O123" s="66"/>
      <c r="P123" s="66"/>
      <c r="Q123" s="66"/>
    </row>
    <row r="124" spans="1:17" s="58" customFormat="1">
      <c r="A124" s="51"/>
      <c r="B124" s="51"/>
      <c r="C124" s="256"/>
      <c r="D124" s="256"/>
      <c r="E124" s="256"/>
      <c r="F124" s="51"/>
      <c r="G124" s="66"/>
      <c r="H124" s="66"/>
      <c r="I124" s="66"/>
      <c r="J124" s="66"/>
      <c r="K124" s="66"/>
      <c r="L124" s="66"/>
      <c r="M124" s="66"/>
      <c r="N124" s="66"/>
      <c r="O124" s="66"/>
      <c r="P124" s="66"/>
      <c r="Q124" s="66"/>
    </row>
    <row r="125" spans="1:17" s="58" customFormat="1">
      <c r="A125" s="51"/>
      <c r="B125" s="51"/>
      <c r="C125" s="256"/>
      <c r="D125" s="256"/>
      <c r="E125" s="256"/>
      <c r="F125" s="51"/>
      <c r="G125" s="66"/>
      <c r="H125" s="66"/>
      <c r="I125" s="66"/>
      <c r="J125" s="66"/>
      <c r="K125" s="66"/>
      <c r="L125" s="66"/>
      <c r="M125" s="66"/>
      <c r="N125" s="66"/>
      <c r="O125" s="66"/>
      <c r="P125" s="66"/>
      <c r="Q125" s="66"/>
    </row>
    <row r="126" spans="1:17" s="58" customFormat="1">
      <c r="A126" s="51"/>
      <c r="B126" s="51"/>
      <c r="C126" s="256"/>
      <c r="D126" s="256"/>
      <c r="E126" s="256"/>
      <c r="F126" s="51"/>
      <c r="G126" s="66"/>
      <c r="H126" s="66"/>
      <c r="I126" s="66"/>
      <c r="J126" s="66"/>
      <c r="K126" s="66"/>
      <c r="L126" s="66"/>
      <c r="M126" s="66"/>
      <c r="N126" s="66"/>
      <c r="O126" s="66"/>
      <c r="P126" s="66"/>
      <c r="Q126" s="66"/>
    </row>
    <row r="127" spans="1:17" s="58" customFormat="1">
      <c r="A127" s="51"/>
      <c r="B127" s="51"/>
      <c r="C127" s="256"/>
      <c r="D127" s="256"/>
      <c r="E127" s="256"/>
      <c r="F127" s="51"/>
      <c r="G127" s="66"/>
      <c r="H127" s="66"/>
      <c r="I127" s="66"/>
      <c r="J127" s="66"/>
      <c r="K127" s="66"/>
      <c r="L127" s="66"/>
      <c r="M127" s="66"/>
      <c r="N127" s="66"/>
      <c r="O127" s="66"/>
      <c r="P127" s="66"/>
      <c r="Q127" s="66"/>
    </row>
    <row r="128" spans="1:17" s="58" customFormat="1">
      <c r="A128" s="51"/>
      <c r="B128" s="51"/>
      <c r="C128" s="256"/>
      <c r="D128" s="256"/>
      <c r="E128" s="256"/>
      <c r="F128" s="51"/>
      <c r="G128" s="66"/>
      <c r="H128" s="66"/>
      <c r="I128" s="66"/>
      <c r="J128" s="66"/>
      <c r="K128" s="66"/>
      <c r="L128" s="66"/>
      <c r="M128" s="66"/>
      <c r="N128" s="66"/>
      <c r="O128" s="66"/>
      <c r="P128" s="66"/>
      <c r="Q128" s="66"/>
    </row>
    <row r="129" spans="1:17" s="58" customFormat="1">
      <c r="A129" s="51"/>
      <c r="B129" s="51"/>
      <c r="C129" s="256"/>
      <c r="D129" s="256"/>
      <c r="E129" s="256"/>
      <c r="F129" s="51"/>
      <c r="G129" s="66"/>
      <c r="H129" s="66"/>
      <c r="I129" s="66"/>
      <c r="J129" s="66"/>
      <c r="K129" s="66"/>
      <c r="L129" s="66"/>
      <c r="M129" s="66"/>
      <c r="N129" s="66"/>
      <c r="O129" s="66"/>
      <c r="P129" s="66"/>
      <c r="Q129" s="66"/>
    </row>
    <row r="130" spans="1:17" s="58" customFormat="1">
      <c r="A130" s="51"/>
      <c r="B130" s="51"/>
      <c r="C130" s="256"/>
      <c r="D130" s="256"/>
      <c r="E130" s="256"/>
      <c r="F130" s="51"/>
      <c r="G130" s="66"/>
      <c r="H130" s="66"/>
      <c r="I130" s="66"/>
      <c r="J130" s="66"/>
      <c r="K130" s="66"/>
      <c r="L130" s="66"/>
      <c r="M130" s="66"/>
      <c r="N130" s="66"/>
      <c r="O130" s="66"/>
      <c r="P130" s="66"/>
      <c r="Q130" s="66"/>
    </row>
    <row r="131" spans="1:17" s="58" customFormat="1">
      <c r="A131" s="51"/>
      <c r="B131" s="51"/>
      <c r="C131" s="256"/>
      <c r="D131" s="256"/>
      <c r="E131" s="256"/>
      <c r="F131" s="51"/>
      <c r="G131" s="66"/>
      <c r="H131" s="66"/>
      <c r="I131" s="66"/>
      <c r="J131" s="66"/>
      <c r="K131" s="66"/>
      <c r="L131" s="66"/>
      <c r="M131" s="66"/>
      <c r="N131" s="66"/>
      <c r="O131" s="66"/>
      <c r="P131" s="66"/>
      <c r="Q131" s="66"/>
    </row>
    <row r="132" spans="1:17" s="58" customFormat="1">
      <c r="A132" s="51"/>
      <c r="B132" s="51"/>
      <c r="C132" s="256"/>
      <c r="D132" s="256"/>
      <c r="E132" s="256"/>
      <c r="F132" s="51"/>
      <c r="G132" s="66"/>
      <c r="H132" s="66"/>
      <c r="I132" s="66"/>
      <c r="J132" s="66"/>
      <c r="K132" s="66"/>
      <c r="L132" s="66"/>
      <c r="M132" s="66"/>
      <c r="N132" s="66"/>
      <c r="O132" s="66"/>
      <c r="P132" s="66"/>
      <c r="Q132" s="66"/>
    </row>
    <row r="133" spans="1:17" s="58" customFormat="1">
      <c r="A133" s="51"/>
      <c r="B133" s="51"/>
      <c r="C133" s="256"/>
      <c r="D133" s="256"/>
      <c r="E133" s="256"/>
      <c r="F133" s="51"/>
      <c r="G133" s="66"/>
      <c r="H133" s="66"/>
      <c r="I133" s="66"/>
      <c r="J133" s="66"/>
      <c r="K133" s="66"/>
      <c r="L133" s="66"/>
      <c r="M133" s="66"/>
      <c r="N133" s="66"/>
      <c r="O133" s="66"/>
      <c r="P133" s="66"/>
      <c r="Q133" s="66"/>
    </row>
    <row r="134" spans="1:17" s="58" customFormat="1">
      <c r="A134" s="51"/>
      <c r="B134" s="51"/>
      <c r="C134" s="256"/>
      <c r="D134" s="256"/>
      <c r="E134" s="256"/>
      <c r="F134" s="51"/>
      <c r="G134" s="66"/>
      <c r="H134" s="66"/>
      <c r="I134" s="66"/>
      <c r="J134" s="66"/>
      <c r="K134" s="66"/>
      <c r="L134" s="66"/>
      <c r="M134" s="66"/>
      <c r="N134" s="66"/>
      <c r="O134" s="66"/>
      <c r="P134" s="66"/>
      <c r="Q134" s="66"/>
    </row>
    <row r="135" spans="1:17" s="58" customFormat="1">
      <c r="A135" s="51"/>
      <c r="B135" s="51"/>
      <c r="C135" s="256"/>
      <c r="D135" s="256"/>
      <c r="E135" s="256"/>
      <c r="F135" s="51"/>
      <c r="G135" s="66"/>
      <c r="H135" s="66"/>
      <c r="I135" s="66"/>
      <c r="J135" s="66"/>
      <c r="K135" s="66"/>
      <c r="L135" s="66"/>
      <c r="M135" s="66"/>
      <c r="N135" s="66"/>
      <c r="O135" s="66"/>
      <c r="P135" s="66"/>
      <c r="Q135" s="66"/>
    </row>
    <row r="136" spans="1:17" s="58" customFormat="1">
      <c r="A136" s="51"/>
      <c r="B136" s="51"/>
      <c r="C136" s="256"/>
      <c r="D136" s="256"/>
      <c r="E136" s="256"/>
      <c r="F136" s="51"/>
      <c r="G136" s="66"/>
      <c r="H136" s="66"/>
      <c r="I136" s="66"/>
      <c r="J136" s="66"/>
      <c r="K136" s="66"/>
      <c r="L136" s="66"/>
      <c r="M136" s="66"/>
      <c r="N136" s="66"/>
      <c r="O136" s="66"/>
      <c r="P136" s="66"/>
      <c r="Q136" s="66"/>
    </row>
    <row r="137" spans="1:17" s="58" customFormat="1">
      <c r="A137" s="51"/>
      <c r="B137" s="51"/>
      <c r="C137" s="256"/>
      <c r="D137" s="256"/>
      <c r="E137" s="256"/>
      <c r="F137" s="51"/>
      <c r="G137" s="66"/>
      <c r="H137" s="66"/>
      <c r="I137" s="66"/>
      <c r="J137" s="66"/>
      <c r="K137" s="66"/>
      <c r="L137" s="66"/>
      <c r="M137" s="66"/>
      <c r="N137" s="66"/>
      <c r="O137" s="66"/>
      <c r="P137" s="66"/>
      <c r="Q137" s="66"/>
    </row>
    <row r="138" spans="1:17" s="58" customFormat="1">
      <c r="A138" s="51"/>
      <c r="B138" s="51"/>
      <c r="C138" s="256"/>
      <c r="D138" s="256"/>
      <c r="E138" s="256"/>
      <c r="F138" s="51"/>
      <c r="G138" s="66"/>
      <c r="H138" s="66"/>
      <c r="I138" s="66"/>
      <c r="J138" s="66"/>
      <c r="K138" s="66"/>
      <c r="L138" s="66"/>
      <c r="M138" s="66"/>
      <c r="N138" s="66"/>
      <c r="O138" s="66"/>
      <c r="P138" s="66"/>
      <c r="Q138" s="66"/>
    </row>
    <row r="139" spans="1:17" s="58" customFormat="1">
      <c r="A139" s="51"/>
      <c r="B139" s="51"/>
      <c r="C139" s="256"/>
      <c r="D139" s="256"/>
      <c r="E139" s="256"/>
      <c r="F139" s="51"/>
      <c r="G139" s="66"/>
      <c r="H139" s="66"/>
      <c r="I139" s="66"/>
      <c r="J139" s="66"/>
      <c r="K139" s="66"/>
      <c r="L139" s="66"/>
      <c r="M139" s="66"/>
      <c r="N139" s="66"/>
      <c r="O139" s="66"/>
      <c r="P139" s="66"/>
      <c r="Q139" s="66"/>
    </row>
    <row r="140" spans="1:17" s="58" customFormat="1">
      <c r="A140" s="51"/>
      <c r="B140" s="51"/>
      <c r="C140" s="256"/>
      <c r="D140" s="256"/>
      <c r="E140" s="256"/>
      <c r="F140" s="51"/>
      <c r="G140" s="66"/>
      <c r="H140" s="66"/>
      <c r="I140" s="66"/>
      <c r="J140" s="66"/>
      <c r="K140" s="66"/>
      <c r="L140" s="66"/>
      <c r="M140" s="66"/>
      <c r="N140" s="66"/>
      <c r="O140" s="66"/>
      <c r="P140" s="66"/>
      <c r="Q140" s="66"/>
    </row>
    <row r="141" spans="1:17" s="58" customFormat="1">
      <c r="A141" s="51"/>
      <c r="B141" s="51"/>
      <c r="C141" s="256"/>
      <c r="D141" s="256"/>
      <c r="E141" s="256"/>
      <c r="F141" s="51"/>
      <c r="G141" s="66"/>
      <c r="H141" s="66"/>
      <c r="I141" s="66"/>
      <c r="J141" s="66"/>
      <c r="K141" s="66"/>
      <c r="L141" s="66"/>
      <c r="M141" s="66"/>
      <c r="N141" s="66"/>
      <c r="O141" s="66"/>
      <c r="P141" s="66"/>
      <c r="Q141" s="66"/>
    </row>
    <row r="142" spans="1:17" s="58" customFormat="1">
      <c r="A142" s="51"/>
      <c r="B142" s="51"/>
      <c r="C142" s="256"/>
      <c r="D142" s="256"/>
      <c r="E142" s="256"/>
      <c r="F142" s="51"/>
      <c r="G142" s="66"/>
      <c r="H142" s="66"/>
      <c r="I142" s="66"/>
      <c r="J142" s="66"/>
      <c r="K142" s="66"/>
      <c r="L142" s="66"/>
      <c r="M142" s="66"/>
      <c r="N142" s="66"/>
      <c r="O142" s="66"/>
      <c r="P142" s="66"/>
      <c r="Q142" s="66"/>
    </row>
    <row r="143" spans="1:17" s="58" customFormat="1">
      <c r="A143" s="51"/>
      <c r="B143" s="51"/>
      <c r="C143" s="256"/>
      <c r="D143" s="256"/>
      <c r="E143" s="256"/>
      <c r="F143" s="51"/>
      <c r="G143" s="66"/>
      <c r="H143" s="66"/>
      <c r="I143" s="66"/>
      <c r="J143" s="66"/>
      <c r="K143" s="66"/>
      <c r="L143" s="66"/>
      <c r="M143" s="66"/>
      <c r="N143" s="66"/>
      <c r="O143" s="66"/>
      <c r="P143" s="66"/>
      <c r="Q143" s="66"/>
    </row>
    <row r="144" spans="1:17" s="58" customFormat="1">
      <c r="A144" s="51"/>
      <c r="B144" s="51"/>
      <c r="C144" s="256"/>
      <c r="D144" s="256"/>
      <c r="E144" s="256"/>
      <c r="F144" s="51"/>
      <c r="G144" s="66"/>
      <c r="H144" s="66"/>
      <c r="I144" s="66"/>
      <c r="J144" s="66"/>
      <c r="K144" s="66"/>
      <c r="L144" s="66"/>
      <c r="M144" s="66"/>
      <c r="N144" s="66"/>
      <c r="O144" s="66"/>
      <c r="P144" s="66"/>
      <c r="Q144" s="66"/>
    </row>
    <row r="145" spans="1:17" s="58" customFormat="1">
      <c r="A145" s="51"/>
      <c r="B145" s="51"/>
      <c r="C145" s="256"/>
      <c r="D145" s="256"/>
      <c r="E145" s="256"/>
      <c r="F145" s="51"/>
      <c r="G145" s="66"/>
      <c r="H145" s="66"/>
      <c r="I145" s="66"/>
      <c r="J145" s="66"/>
      <c r="K145" s="66"/>
      <c r="L145" s="66"/>
      <c r="M145" s="66"/>
      <c r="N145" s="66"/>
      <c r="O145" s="66"/>
      <c r="P145" s="66"/>
      <c r="Q145" s="66"/>
    </row>
    <row r="146" spans="1:17" s="58" customFormat="1">
      <c r="A146" s="51"/>
      <c r="B146" s="51"/>
      <c r="C146" s="256"/>
      <c r="D146" s="256"/>
      <c r="E146" s="256"/>
      <c r="F146" s="51"/>
      <c r="G146" s="66"/>
      <c r="H146" s="66"/>
      <c r="I146" s="66"/>
      <c r="J146" s="66"/>
      <c r="K146" s="66"/>
      <c r="L146" s="66"/>
      <c r="M146" s="66"/>
      <c r="N146" s="66"/>
      <c r="O146" s="66"/>
      <c r="P146" s="66"/>
      <c r="Q146" s="66"/>
    </row>
    <row r="147" spans="1:17" s="58" customFormat="1">
      <c r="A147" s="51"/>
      <c r="B147" s="51"/>
      <c r="C147" s="256"/>
      <c r="D147" s="256"/>
      <c r="E147" s="256"/>
      <c r="F147" s="51"/>
      <c r="G147" s="66"/>
      <c r="H147" s="66"/>
      <c r="I147" s="66"/>
      <c r="J147" s="66"/>
      <c r="K147" s="66"/>
      <c r="L147" s="66"/>
      <c r="M147" s="66"/>
      <c r="N147" s="66"/>
      <c r="O147" s="66"/>
      <c r="P147" s="66"/>
      <c r="Q147" s="66"/>
    </row>
    <row r="148" spans="1:17" s="58" customFormat="1">
      <c r="A148" s="51"/>
      <c r="B148" s="51"/>
      <c r="C148" s="256"/>
      <c r="D148" s="256"/>
      <c r="E148" s="256"/>
      <c r="F148" s="51"/>
      <c r="G148" s="66"/>
      <c r="H148" s="66"/>
      <c r="I148" s="66"/>
      <c r="J148" s="66"/>
      <c r="K148" s="66"/>
      <c r="L148" s="66"/>
      <c r="M148" s="66"/>
      <c r="N148" s="66"/>
      <c r="O148" s="66"/>
      <c r="P148" s="66"/>
      <c r="Q148" s="66"/>
    </row>
    <row r="149" spans="1:17" s="58" customFormat="1">
      <c r="A149" s="51"/>
      <c r="B149" s="51"/>
      <c r="C149" s="256"/>
      <c r="D149" s="256"/>
      <c r="E149" s="256"/>
      <c r="F149" s="51"/>
      <c r="G149" s="66"/>
      <c r="H149" s="66"/>
      <c r="I149" s="66"/>
      <c r="J149" s="66"/>
      <c r="K149" s="66"/>
      <c r="L149" s="66"/>
      <c r="M149" s="66"/>
      <c r="N149" s="66"/>
      <c r="O149" s="66"/>
      <c r="P149" s="66"/>
      <c r="Q149" s="66"/>
    </row>
    <row r="150" spans="1:17" s="58" customFormat="1">
      <c r="A150" s="51"/>
      <c r="B150" s="51"/>
      <c r="C150" s="256"/>
      <c r="D150" s="256"/>
      <c r="E150" s="256"/>
      <c r="F150" s="51"/>
      <c r="G150" s="66"/>
      <c r="H150" s="66"/>
      <c r="I150" s="66"/>
      <c r="J150" s="66"/>
      <c r="K150" s="66"/>
      <c r="L150" s="66"/>
      <c r="M150" s="66"/>
      <c r="N150" s="66"/>
      <c r="O150" s="66"/>
      <c r="P150" s="66"/>
      <c r="Q150" s="66"/>
    </row>
    <row r="151" spans="1:17" s="58" customFormat="1">
      <c r="A151" s="51"/>
      <c r="B151" s="51"/>
      <c r="C151" s="256"/>
      <c r="D151" s="256"/>
      <c r="E151" s="256"/>
      <c r="F151" s="51"/>
      <c r="G151" s="66"/>
      <c r="H151" s="66"/>
      <c r="I151" s="66"/>
      <c r="J151" s="66"/>
      <c r="K151" s="66"/>
      <c r="L151" s="66"/>
      <c r="M151" s="66"/>
      <c r="N151" s="66"/>
      <c r="O151" s="66"/>
      <c r="P151" s="66"/>
      <c r="Q151" s="66"/>
    </row>
    <row r="152" spans="1:17" s="58" customFormat="1">
      <c r="A152" s="51"/>
      <c r="B152" s="51"/>
      <c r="C152" s="256"/>
      <c r="D152" s="256"/>
      <c r="E152" s="256"/>
      <c r="F152" s="51"/>
      <c r="G152" s="66"/>
      <c r="H152" s="66"/>
      <c r="I152" s="66"/>
      <c r="J152" s="66"/>
      <c r="K152" s="66"/>
      <c r="L152" s="66"/>
      <c r="M152" s="66"/>
      <c r="N152" s="66"/>
      <c r="O152" s="66"/>
      <c r="P152" s="66"/>
      <c r="Q152" s="66"/>
    </row>
    <row r="153" spans="1:17" s="58" customFormat="1">
      <c r="A153" s="51"/>
      <c r="B153" s="51"/>
      <c r="C153" s="256"/>
      <c r="D153" s="256"/>
      <c r="E153" s="256"/>
      <c r="F153" s="51"/>
      <c r="G153" s="66"/>
      <c r="H153" s="66"/>
      <c r="I153" s="66"/>
      <c r="J153" s="66"/>
      <c r="K153" s="66"/>
      <c r="L153" s="66"/>
      <c r="M153" s="66"/>
      <c r="N153" s="66"/>
      <c r="O153" s="66"/>
      <c r="P153" s="66"/>
      <c r="Q153" s="66"/>
    </row>
    <row r="154" spans="1:17" s="58" customFormat="1">
      <c r="A154" s="51"/>
      <c r="B154" s="51"/>
      <c r="C154" s="256"/>
      <c r="D154" s="256"/>
      <c r="E154" s="256"/>
      <c r="F154" s="51"/>
      <c r="G154" s="66"/>
      <c r="H154" s="66"/>
      <c r="I154" s="66"/>
      <c r="J154" s="66"/>
      <c r="K154" s="66"/>
      <c r="L154" s="66"/>
      <c r="M154" s="66"/>
      <c r="N154" s="66"/>
      <c r="O154" s="66"/>
      <c r="P154" s="66"/>
      <c r="Q154" s="66"/>
    </row>
    <row r="155" spans="1:17" s="58" customFormat="1">
      <c r="A155" s="51"/>
      <c r="B155" s="51"/>
      <c r="C155" s="256"/>
      <c r="D155" s="256"/>
      <c r="E155" s="256"/>
      <c r="F155" s="51"/>
      <c r="G155" s="66"/>
      <c r="H155" s="66"/>
      <c r="I155" s="66"/>
      <c r="J155" s="66"/>
      <c r="K155" s="66"/>
      <c r="L155" s="66"/>
      <c r="M155" s="66"/>
      <c r="N155" s="66"/>
      <c r="O155" s="66"/>
      <c r="P155" s="66"/>
      <c r="Q155" s="66"/>
    </row>
    <row r="156" spans="1:17" s="58" customFormat="1">
      <c r="A156" s="51"/>
      <c r="B156" s="51"/>
      <c r="C156" s="256"/>
      <c r="D156" s="256"/>
      <c r="E156" s="256"/>
      <c r="F156" s="51"/>
      <c r="G156" s="66"/>
      <c r="H156" s="66"/>
      <c r="I156" s="66"/>
      <c r="J156" s="66"/>
      <c r="K156" s="66"/>
      <c r="L156" s="66"/>
      <c r="M156" s="66"/>
      <c r="N156" s="66"/>
      <c r="O156" s="66"/>
      <c r="P156" s="66"/>
      <c r="Q156" s="66"/>
    </row>
    <row r="157" spans="1:17" s="58" customFormat="1">
      <c r="A157" s="51"/>
      <c r="B157" s="51"/>
      <c r="C157" s="256"/>
      <c r="D157" s="256"/>
      <c r="E157" s="256"/>
      <c r="F157" s="51"/>
      <c r="G157" s="66"/>
      <c r="H157" s="66"/>
      <c r="I157" s="66"/>
      <c r="J157" s="66"/>
      <c r="K157" s="66"/>
      <c r="L157" s="66"/>
      <c r="M157" s="66"/>
      <c r="N157" s="66"/>
      <c r="O157" s="66"/>
      <c r="P157" s="66"/>
      <c r="Q157" s="66"/>
    </row>
    <row r="158" spans="1:17" s="58" customFormat="1">
      <c r="A158" s="51"/>
      <c r="B158" s="51"/>
      <c r="C158" s="256"/>
      <c r="D158" s="256"/>
      <c r="E158" s="256"/>
      <c r="F158" s="51"/>
      <c r="G158" s="66"/>
      <c r="H158" s="66"/>
      <c r="I158" s="66"/>
      <c r="J158" s="66"/>
      <c r="K158" s="66"/>
      <c r="L158" s="66"/>
      <c r="M158" s="66"/>
      <c r="N158" s="66"/>
      <c r="O158" s="66"/>
      <c r="P158" s="66"/>
      <c r="Q158" s="66"/>
    </row>
    <row r="159" spans="1:17" s="58" customFormat="1">
      <c r="A159" s="51"/>
      <c r="B159" s="51"/>
      <c r="C159" s="256"/>
      <c r="D159" s="256"/>
      <c r="E159" s="256"/>
      <c r="F159" s="51"/>
      <c r="G159" s="66"/>
      <c r="H159" s="66"/>
      <c r="I159" s="66"/>
      <c r="J159" s="66"/>
      <c r="K159" s="66"/>
      <c r="L159" s="66"/>
      <c r="M159" s="66"/>
      <c r="N159" s="66"/>
      <c r="O159" s="66"/>
      <c r="P159" s="66"/>
      <c r="Q159" s="66"/>
    </row>
    <row r="160" spans="1:17" s="58" customFormat="1">
      <c r="A160" s="51"/>
      <c r="B160" s="51"/>
      <c r="C160" s="256"/>
      <c r="D160" s="256"/>
      <c r="E160" s="256"/>
      <c r="F160" s="51"/>
      <c r="G160" s="66"/>
      <c r="H160" s="66"/>
      <c r="I160" s="66"/>
      <c r="J160" s="66"/>
      <c r="K160" s="66"/>
      <c r="L160" s="66"/>
      <c r="M160" s="66"/>
      <c r="N160" s="66"/>
      <c r="O160" s="66"/>
      <c r="P160" s="66"/>
      <c r="Q160" s="66"/>
    </row>
    <row r="161" spans="1:17" s="58" customFormat="1">
      <c r="A161" s="51"/>
      <c r="B161" s="51"/>
      <c r="C161" s="256"/>
      <c r="D161" s="256"/>
      <c r="E161" s="256"/>
      <c r="F161" s="51"/>
      <c r="G161" s="66"/>
      <c r="H161" s="66"/>
      <c r="I161" s="66"/>
      <c r="J161" s="66"/>
      <c r="K161" s="66"/>
      <c r="L161" s="66"/>
      <c r="M161" s="66"/>
      <c r="N161" s="66"/>
      <c r="O161" s="66"/>
      <c r="P161" s="66"/>
      <c r="Q161" s="66"/>
    </row>
    <row r="162" spans="1:17" s="58" customFormat="1">
      <c r="A162" s="51"/>
      <c r="B162" s="51"/>
      <c r="C162" s="256"/>
      <c r="D162" s="256"/>
      <c r="E162" s="256"/>
      <c r="F162" s="51"/>
      <c r="G162" s="66"/>
      <c r="H162" s="66"/>
      <c r="I162" s="66"/>
      <c r="J162" s="66"/>
      <c r="K162" s="66"/>
      <c r="L162" s="66"/>
      <c r="M162" s="66"/>
      <c r="N162" s="66"/>
      <c r="O162" s="66"/>
      <c r="P162" s="66"/>
      <c r="Q162" s="66"/>
    </row>
    <row r="163" spans="1:17" s="58" customFormat="1">
      <c r="A163" s="51"/>
      <c r="B163" s="51"/>
      <c r="C163" s="256"/>
      <c r="D163" s="256"/>
      <c r="E163" s="256"/>
      <c r="F163" s="51"/>
      <c r="G163" s="66"/>
      <c r="H163" s="66"/>
      <c r="I163" s="66"/>
      <c r="J163" s="66"/>
      <c r="K163" s="66"/>
      <c r="L163" s="66"/>
      <c r="M163" s="66"/>
      <c r="N163" s="66"/>
      <c r="O163" s="66"/>
      <c r="P163" s="66"/>
      <c r="Q163" s="66"/>
    </row>
    <row r="164" spans="1:17" s="58" customFormat="1">
      <c r="A164" s="51"/>
      <c r="B164" s="51"/>
      <c r="C164" s="256"/>
      <c r="D164" s="256"/>
      <c r="E164" s="256"/>
      <c r="F164" s="51"/>
      <c r="G164" s="66"/>
      <c r="H164" s="66"/>
      <c r="I164" s="66"/>
      <c r="J164" s="66"/>
      <c r="K164" s="66"/>
      <c r="L164" s="66"/>
      <c r="M164" s="66"/>
      <c r="N164" s="66"/>
      <c r="O164" s="66"/>
      <c r="P164" s="66"/>
      <c r="Q164" s="66"/>
    </row>
    <row r="165" spans="1:17" s="58" customFormat="1">
      <c r="A165" s="51"/>
      <c r="B165" s="51"/>
      <c r="C165" s="256"/>
      <c r="D165" s="256"/>
      <c r="E165" s="256"/>
      <c r="F165" s="51"/>
      <c r="G165" s="66"/>
      <c r="H165" s="66"/>
      <c r="I165" s="66"/>
      <c r="J165" s="66"/>
      <c r="K165" s="66"/>
      <c r="L165" s="66"/>
      <c r="M165" s="66"/>
      <c r="N165" s="66"/>
      <c r="O165" s="66"/>
      <c r="P165" s="66"/>
      <c r="Q165" s="66"/>
    </row>
    <row r="166" spans="1:17" s="58" customFormat="1">
      <c r="A166" s="51"/>
      <c r="B166" s="51"/>
      <c r="C166" s="256"/>
      <c r="D166" s="256"/>
      <c r="E166" s="256"/>
      <c r="F166" s="51"/>
      <c r="G166" s="66"/>
      <c r="H166" s="66"/>
      <c r="I166" s="66"/>
      <c r="J166" s="66"/>
      <c r="K166" s="66"/>
      <c r="L166" s="66"/>
      <c r="M166" s="66"/>
      <c r="N166" s="66"/>
      <c r="O166" s="66"/>
      <c r="P166" s="66"/>
      <c r="Q166" s="66"/>
    </row>
    <row r="167" spans="1:17" s="58" customFormat="1">
      <c r="A167" s="51"/>
      <c r="B167" s="51"/>
      <c r="C167" s="256"/>
      <c r="D167" s="256"/>
      <c r="E167" s="256"/>
      <c r="F167" s="51"/>
      <c r="G167" s="66"/>
      <c r="H167" s="66"/>
      <c r="I167" s="66"/>
      <c r="J167" s="66"/>
      <c r="K167" s="66"/>
      <c r="L167" s="66"/>
      <c r="M167" s="66"/>
      <c r="N167" s="66"/>
      <c r="O167" s="66"/>
      <c r="P167" s="66"/>
      <c r="Q167" s="66"/>
    </row>
    <row r="168" spans="1:17" s="58" customFormat="1">
      <c r="A168" s="51"/>
      <c r="B168" s="51"/>
      <c r="C168" s="256"/>
      <c r="D168" s="256"/>
      <c r="E168" s="256"/>
      <c r="F168" s="51"/>
      <c r="G168" s="66"/>
      <c r="H168" s="66"/>
      <c r="I168" s="66"/>
      <c r="J168" s="66"/>
      <c r="K168" s="66"/>
      <c r="L168" s="66"/>
      <c r="M168" s="66"/>
      <c r="N168" s="66"/>
      <c r="O168" s="66"/>
      <c r="P168" s="66"/>
      <c r="Q168" s="66"/>
    </row>
    <row r="169" spans="1:17" s="58" customFormat="1">
      <c r="A169" s="51"/>
      <c r="B169" s="51"/>
      <c r="C169" s="256"/>
      <c r="D169" s="256"/>
      <c r="E169" s="256"/>
      <c r="F169" s="51"/>
      <c r="G169" s="66"/>
      <c r="H169" s="66"/>
      <c r="I169" s="66"/>
      <c r="J169" s="66"/>
      <c r="K169" s="66"/>
      <c r="L169" s="66"/>
      <c r="M169" s="66"/>
      <c r="N169" s="66"/>
      <c r="O169" s="66"/>
      <c r="P169" s="66"/>
      <c r="Q169" s="66"/>
    </row>
    <row r="170" spans="1:17" s="58" customFormat="1">
      <c r="A170" s="51"/>
      <c r="B170" s="51"/>
      <c r="C170" s="256"/>
      <c r="D170" s="256"/>
      <c r="E170" s="256"/>
      <c r="F170" s="51"/>
      <c r="G170" s="66"/>
      <c r="H170" s="66"/>
      <c r="I170" s="66"/>
      <c r="J170" s="66"/>
      <c r="K170" s="66"/>
      <c r="L170" s="66"/>
      <c r="M170" s="66"/>
      <c r="N170" s="66"/>
      <c r="O170" s="66"/>
      <c r="P170" s="66"/>
      <c r="Q170" s="66"/>
    </row>
    <row r="171" spans="1:17" s="58" customFormat="1">
      <c r="A171" s="51"/>
      <c r="B171" s="51"/>
      <c r="C171" s="256"/>
      <c r="D171" s="256"/>
      <c r="E171" s="256"/>
      <c r="F171" s="51"/>
      <c r="G171" s="66"/>
      <c r="H171" s="66"/>
      <c r="I171" s="66"/>
      <c r="J171" s="66"/>
      <c r="K171" s="66"/>
      <c r="L171" s="66"/>
      <c r="M171" s="66"/>
      <c r="N171" s="66"/>
      <c r="O171" s="66"/>
      <c r="P171" s="66"/>
      <c r="Q171" s="66"/>
    </row>
    <row r="172" spans="1:17" s="58" customFormat="1">
      <c r="A172" s="51"/>
      <c r="B172" s="51"/>
      <c r="C172" s="256"/>
      <c r="D172" s="256"/>
      <c r="E172" s="256"/>
      <c r="F172" s="51"/>
      <c r="G172" s="66"/>
      <c r="H172" s="66"/>
      <c r="I172" s="66"/>
      <c r="J172" s="66"/>
      <c r="K172" s="66"/>
      <c r="L172" s="66"/>
      <c r="M172" s="66"/>
      <c r="N172" s="66"/>
      <c r="O172" s="66"/>
      <c r="P172" s="66"/>
      <c r="Q172" s="66"/>
    </row>
    <row r="173" spans="1:17" s="58" customFormat="1">
      <c r="A173" s="51"/>
      <c r="B173" s="51"/>
      <c r="C173" s="256"/>
      <c r="D173" s="256"/>
      <c r="E173" s="256"/>
      <c r="F173" s="51"/>
      <c r="G173" s="66"/>
      <c r="H173" s="66"/>
      <c r="I173" s="66"/>
      <c r="J173" s="66"/>
      <c r="K173" s="66"/>
      <c r="L173" s="66"/>
      <c r="M173" s="66"/>
      <c r="N173" s="66"/>
      <c r="O173" s="66"/>
      <c r="P173" s="66"/>
      <c r="Q173" s="66"/>
    </row>
    <row r="174" spans="1:17" s="58" customFormat="1">
      <c r="A174" s="51"/>
      <c r="B174" s="51"/>
      <c r="C174" s="256"/>
      <c r="D174" s="256"/>
      <c r="E174" s="256"/>
      <c r="F174" s="51"/>
      <c r="G174" s="66"/>
      <c r="H174" s="66"/>
      <c r="I174" s="66"/>
      <c r="J174" s="66"/>
      <c r="K174" s="66"/>
      <c r="L174" s="66"/>
      <c r="M174" s="66"/>
      <c r="N174" s="66"/>
      <c r="O174" s="66"/>
      <c r="P174" s="66"/>
      <c r="Q174" s="66"/>
    </row>
    <row r="175" spans="1:17" s="58" customFormat="1">
      <c r="A175" s="51"/>
      <c r="B175" s="51"/>
      <c r="C175" s="256"/>
      <c r="D175" s="256"/>
      <c r="E175" s="256"/>
      <c r="F175" s="51"/>
      <c r="G175" s="66"/>
      <c r="H175" s="66"/>
      <c r="I175" s="66"/>
      <c r="J175" s="66"/>
      <c r="K175" s="66"/>
      <c r="L175" s="66"/>
      <c r="M175" s="66"/>
      <c r="N175" s="66"/>
      <c r="O175" s="66"/>
      <c r="P175" s="66"/>
      <c r="Q175" s="66"/>
    </row>
    <row r="176" spans="1:17" s="58" customFormat="1">
      <c r="A176" s="51"/>
      <c r="B176" s="51"/>
      <c r="C176" s="256"/>
      <c r="D176" s="256"/>
      <c r="E176" s="256"/>
      <c r="F176" s="51"/>
      <c r="G176" s="66"/>
      <c r="H176" s="66"/>
      <c r="I176" s="66"/>
      <c r="J176" s="66"/>
      <c r="K176" s="66"/>
      <c r="L176" s="66"/>
      <c r="M176" s="66"/>
      <c r="N176" s="66"/>
      <c r="O176" s="66"/>
      <c r="P176" s="66"/>
      <c r="Q176" s="66"/>
    </row>
    <row r="177" spans="1:17" s="58" customFormat="1">
      <c r="A177" s="51"/>
      <c r="B177" s="51"/>
      <c r="C177" s="256"/>
      <c r="D177" s="256"/>
      <c r="E177" s="256"/>
      <c r="F177" s="51"/>
      <c r="G177" s="66"/>
      <c r="H177" s="66"/>
      <c r="I177" s="66"/>
      <c r="J177" s="66"/>
      <c r="K177" s="66"/>
      <c r="L177" s="66"/>
      <c r="M177" s="66"/>
      <c r="N177" s="66"/>
      <c r="O177" s="66"/>
      <c r="P177" s="66"/>
      <c r="Q177" s="66"/>
    </row>
    <row r="178" spans="1:17" s="58" customFormat="1">
      <c r="A178" s="51"/>
      <c r="B178" s="51"/>
      <c r="C178" s="256"/>
      <c r="D178" s="256"/>
      <c r="E178" s="256"/>
      <c r="F178" s="51"/>
      <c r="G178" s="66"/>
      <c r="H178" s="66"/>
      <c r="I178" s="66"/>
      <c r="J178" s="66"/>
      <c r="K178" s="66"/>
      <c r="L178" s="66"/>
      <c r="M178" s="66"/>
      <c r="N178" s="66"/>
      <c r="O178" s="66"/>
      <c r="P178" s="66"/>
      <c r="Q178" s="66"/>
    </row>
    <row r="179" spans="1:17" s="58" customFormat="1">
      <c r="A179" s="51"/>
      <c r="B179" s="51"/>
      <c r="C179" s="256"/>
      <c r="D179" s="256"/>
      <c r="E179" s="256"/>
      <c r="F179" s="51"/>
      <c r="G179" s="66"/>
      <c r="H179" s="66"/>
      <c r="I179" s="66"/>
      <c r="J179" s="66"/>
      <c r="K179" s="66"/>
      <c r="L179" s="66"/>
      <c r="M179" s="66"/>
      <c r="N179" s="66"/>
      <c r="O179" s="66"/>
      <c r="P179" s="66"/>
      <c r="Q179" s="66"/>
    </row>
    <row r="180" spans="1:17" s="58" customFormat="1">
      <c r="A180" s="51"/>
      <c r="B180" s="51"/>
      <c r="C180" s="256"/>
      <c r="D180" s="256"/>
      <c r="E180" s="256"/>
      <c r="F180" s="51"/>
      <c r="G180" s="66"/>
      <c r="H180" s="66"/>
      <c r="I180" s="66"/>
      <c r="J180" s="66"/>
      <c r="K180" s="66"/>
      <c r="L180" s="66"/>
      <c r="M180" s="66"/>
      <c r="N180" s="66"/>
      <c r="O180" s="66"/>
      <c r="P180" s="66"/>
      <c r="Q180" s="66"/>
    </row>
    <row r="181" spans="1:17" s="58" customFormat="1">
      <c r="A181" s="51"/>
      <c r="B181" s="51"/>
      <c r="C181" s="256"/>
      <c r="D181" s="256"/>
      <c r="E181" s="256"/>
      <c r="F181" s="51"/>
      <c r="G181" s="66"/>
      <c r="H181" s="66"/>
      <c r="I181" s="66"/>
      <c r="J181" s="66"/>
      <c r="K181" s="66"/>
      <c r="L181" s="66"/>
      <c r="M181" s="66"/>
      <c r="N181" s="66"/>
      <c r="O181" s="66"/>
      <c r="P181" s="66"/>
      <c r="Q181" s="66"/>
    </row>
    <row r="182" spans="1:17" s="58" customFormat="1">
      <c r="A182" s="51"/>
      <c r="B182" s="51"/>
      <c r="C182" s="256"/>
      <c r="D182" s="256"/>
      <c r="E182" s="256"/>
      <c r="F182" s="51"/>
      <c r="G182" s="66"/>
      <c r="H182" s="66"/>
      <c r="I182" s="66"/>
      <c r="J182" s="66"/>
      <c r="K182" s="66"/>
      <c r="L182" s="66"/>
      <c r="M182" s="66"/>
      <c r="N182" s="66"/>
      <c r="O182" s="66"/>
      <c r="P182" s="66"/>
      <c r="Q182" s="66"/>
    </row>
    <row r="183" spans="1:17" s="58" customFormat="1">
      <c r="A183" s="51"/>
      <c r="B183" s="51"/>
      <c r="C183" s="256"/>
      <c r="D183" s="256"/>
      <c r="E183" s="256"/>
      <c r="F183" s="51"/>
      <c r="G183" s="66"/>
      <c r="H183" s="66"/>
      <c r="I183" s="66"/>
      <c r="J183" s="66"/>
      <c r="K183" s="66"/>
      <c r="L183" s="66"/>
      <c r="M183" s="66"/>
      <c r="N183" s="66"/>
      <c r="O183" s="66"/>
      <c r="P183" s="66"/>
      <c r="Q183" s="66"/>
    </row>
    <row r="184" spans="1:17" s="58" customFormat="1">
      <c r="A184" s="51"/>
      <c r="B184" s="51"/>
      <c r="C184" s="256"/>
      <c r="D184" s="256"/>
      <c r="E184" s="256"/>
      <c r="F184" s="51"/>
      <c r="G184" s="66"/>
      <c r="H184" s="66"/>
      <c r="I184" s="66"/>
      <c r="J184" s="66"/>
      <c r="K184" s="66"/>
      <c r="L184" s="66"/>
      <c r="M184" s="66"/>
      <c r="N184" s="66"/>
      <c r="O184" s="66"/>
      <c r="P184" s="66"/>
      <c r="Q184" s="66"/>
    </row>
    <row r="185" spans="1:17" s="58" customFormat="1">
      <c r="A185" s="51"/>
      <c r="B185" s="51"/>
      <c r="C185" s="256"/>
      <c r="D185" s="256"/>
      <c r="E185" s="256"/>
      <c r="F185" s="51"/>
      <c r="G185" s="66"/>
      <c r="H185" s="66"/>
      <c r="I185" s="66"/>
      <c r="J185" s="66"/>
      <c r="K185" s="66"/>
      <c r="L185" s="66"/>
      <c r="M185" s="66"/>
      <c r="N185" s="66"/>
      <c r="O185" s="66"/>
      <c r="P185" s="66"/>
      <c r="Q185" s="66"/>
    </row>
    <row r="186" spans="1:17" s="58" customFormat="1">
      <c r="A186" s="51"/>
      <c r="B186" s="51"/>
      <c r="C186" s="256"/>
      <c r="D186" s="256"/>
      <c r="E186" s="256"/>
      <c r="F186" s="51"/>
      <c r="G186" s="66"/>
      <c r="H186" s="66"/>
      <c r="I186" s="66"/>
      <c r="J186" s="66"/>
      <c r="K186" s="66"/>
      <c r="L186" s="66"/>
      <c r="M186" s="66"/>
      <c r="N186" s="66"/>
      <c r="O186" s="66"/>
      <c r="P186" s="66"/>
      <c r="Q186" s="66"/>
    </row>
    <row r="187" spans="1:17" s="58" customFormat="1">
      <c r="A187" s="51"/>
      <c r="B187" s="51"/>
      <c r="C187" s="256"/>
      <c r="D187" s="256"/>
      <c r="E187" s="256"/>
      <c r="F187" s="51"/>
      <c r="G187" s="66"/>
      <c r="H187" s="66"/>
      <c r="I187" s="66"/>
      <c r="J187" s="66"/>
      <c r="K187" s="66"/>
      <c r="L187" s="66"/>
      <c r="M187" s="66"/>
      <c r="N187" s="66"/>
      <c r="O187" s="66"/>
      <c r="P187" s="66"/>
      <c r="Q187" s="66"/>
    </row>
    <row r="188" spans="1:17" s="58" customFormat="1">
      <c r="A188" s="51"/>
      <c r="B188" s="51"/>
      <c r="C188" s="256"/>
      <c r="D188" s="256"/>
      <c r="E188" s="256"/>
      <c r="F188" s="51"/>
      <c r="G188" s="66"/>
      <c r="H188" s="66"/>
      <c r="I188" s="66"/>
      <c r="J188" s="66"/>
      <c r="K188" s="66"/>
      <c r="L188" s="66"/>
      <c r="M188" s="66"/>
      <c r="N188" s="66"/>
      <c r="O188" s="66"/>
      <c r="P188" s="66"/>
      <c r="Q188" s="66"/>
    </row>
    <row r="189" spans="1:17" s="58" customFormat="1">
      <c r="A189" s="51"/>
      <c r="B189" s="51"/>
      <c r="C189" s="256"/>
      <c r="D189" s="256"/>
      <c r="E189" s="256"/>
      <c r="F189" s="51"/>
      <c r="G189" s="66"/>
      <c r="H189" s="66"/>
      <c r="I189" s="66"/>
      <c r="J189" s="66"/>
      <c r="K189" s="66"/>
      <c r="L189" s="66"/>
      <c r="M189" s="66"/>
      <c r="N189" s="66"/>
      <c r="O189" s="66"/>
      <c r="P189" s="66"/>
      <c r="Q189" s="66"/>
    </row>
    <row r="190" spans="1:17" s="58" customFormat="1">
      <c r="A190" s="51"/>
      <c r="B190" s="51"/>
      <c r="C190" s="256"/>
      <c r="D190" s="256"/>
      <c r="E190" s="256"/>
      <c r="F190" s="51"/>
      <c r="G190" s="66"/>
      <c r="H190" s="66"/>
      <c r="I190" s="66"/>
      <c r="J190" s="66"/>
      <c r="K190" s="66"/>
      <c r="L190" s="66"/>
      <c r="M190" s="66"/>
      <c r="N190" s="66"/>
      <c r="O190" s="66"/>
      <c r="P190" s="66"/>
      <c r="Q190" s="66"/>
    </row>
    <row r="191" spans="1:17" s="58" customFormat="1">
      <c r="A191" s="51"/>
      <c r="B191" s="51"/>
      <c r="C191" s="256"/>
      <c r="D191" s="256"/>
      <c r="E191" s="256"/>
      <c r="F191" s="51"/>
      <c r="G191" s="66"/>
      <c r="H191" s="66"/>
      <c r="I191" s="66"/>
      <c r="J191" s="66"/>
      <c r="K191" s="66"/>
      <c r="L191" s="66"/>
      <c r="M191" s="66"/>
      <c r="N191" s="66"/>
      <c r="O191" s="66"/>
      <c r="P191" s="66"/>
      <c r="Q191" s="66"/>
    </row>
    <row r="192" spans="1:17" s="58" customFormat="1">
      <c r="A192" s="51"/>
      <c r="B192" s="51"/>
      <c r="C192" s="256"/>
      <c r="D192" s="256"/>
      <c r="E192" s="256"/>
      <c r="F192" s="51"/>
      <c r="G192" s="66"/>
      <c r="H192" s="66"/>
      <c r="I192" s="66"/>
      <c r="J192" s="66"/>
      <c r="K192" s="66"/>
      <c r="L192" s="66"/>
      <c r="M192" s="66"/>
      <c r="N192" s="66"/>
      <c r="O192" s="66"/>
      <c r="P192" s="66"/>
      <c r="Q192" s="66"/>
    </row>
    <row r="193" spans="1:17" s="58" customFormat="1">
      <c r="A193" s="51"/>
      <c r="B193" s="51"/>
      <c r="C193" s="256"/>
      <c r="D193" s="256"/>
      <c r="E193" s="256"/>
      <c r="F193" s="51"/>
      <c r="G193" s="66"/>
      <c r="H193" s="66"/>
      <c r="I193" s="66"/>
      <c r="J193" s="66"/>
      <c r="K193" s="66"/>
      <c r="L193" s="66"/>
      <c r="M193" s="66"/>
      <c r="N193" s="66"/>
      <c r="O193" s="66"/>
      <c r="P193" s="66"/>
      <c r="Q193" s="66"/>
    </row>
    <row r="194" spans="1:17" s="58" customFormat="1">
      <c r="A194" s="51"/>
      <c r="B194" s="51"/>
      <c r="C194" s="256"/>
      <c r="D194" s="256"/>
      <c r="E194" s="256"/>
      <c r="F194" s="51"/>
      <c r="G194" s="66"/>
      <c r="H194" s="66"/>
      <c r="I194" s="66"/>
      <c r="J194" s="66"/>
      <c r="K194" s="66"/>
      <c r="L194" s="66"/>
      <c r="M194" s="66"/>
      <c r="N194" s="66"/>
      <c r="O194" s="66"/>
      <c r="P194" s="66"/>
      <c r="Q194" s="66"/>
    </row>
    <row r="195" spans="1:17" s="58" customFormat="1">
      <c r="A195" s="51"/>
      <c r="B195" s="51"/>
      <c r="C195" s="256"/>
      <c r="D195" s="256"/>
      <c r="E195" s="256"/>
      <c r="F195" s="51"/>
      <c r="G195" s="66"/>
      <c r="H195" s="66"/>
      <c r="I195" s="66"/>
      <c r="J195" s="66"/>
      <c r="K195" s="66"/>
      <c r="L195" s="66"/>
      <c r="M195" s="66"/>
      <c r="N195" s="66"/>
      <c r="O195" s="66"/>
      <c r="P195" s="66"/>
      <c r="Q195" s="66"/>
    </row>
    <row r="196" spans="1:17" s="58" customFormat="1">
      <c r="A196" s="51"/>
      <c r="B196" s="51"/>
      <c r="C196" s="256"/>
      <c r="D196" s="256"/>
      <c r="E196" s="256"/>
      <c r="F196" s="51"/>
      <c r="G196" s="66"/>
      <c r="H196" s="66"/>
      <c r="I196" s="66"/>
      <c r="J196" s="66"/>
      <c r="K196" s="66"/>
      <c r="L196" s="66"/>
      <c r="M196" s="66"/>
      <c r="N196" s="66"/>
      <c r="O196" s="66"/>
      <c r="P196" s="66"/>
      <c r="Q196" s="66"/>
    </row>
    <row r="197" spans="1:17" s="58" customFormat="1">
      <c r="A197" s="51"/>
      <c r="B197" s="51"/>
      <c r="C197" s="256"/>
      <c r="D197" s="256"/>
      <c r="E197" s="256"/>
      <c r="F197" s="51"/>
      <c r="G197" s="66"/>
      <c r="H197" s="66"/>
      <c r="I197" s="66"/>
      <c r="J197" s="66"/>
      <c r="K197" s="66"/>
      <c r="L197" s="66"/>
      <c r="M197" s="66"/>
      <c r="N197" s="66"/>
      <c r="O197" s="66"/>
      <c r="P197" s="66"/>
      <c r="Q197" s="66"/>
    </row>
    <row r="198" spans="1:17" s="58" customFormat="1">
      <c r="A198" s="51"/>
      <c r="B198" s="51"/>
      <c r="C198" s="256"/>
      <c r="D198" s="256"/>
      <c r="E198" s="256"/>
      <c r="F198" s="51"/>
      <c r="G198" s="66"/>
      <c r="H198" s="66"/>
      <c r="I198" s="66"/>
      <c r="J198" s="66"/>
      <c r="K198" s="66"/>
      <c r="L198" s="66"/>
      <c r="M198" s="66"/>
      <c r="N198" s="66"/>
      <c r="O198" s="66"/>
      <c r="P198" s="66"/>
      <c r="Q198" s="66"/>
    </row>
    <row r="199" spans="1:17" s="58" customFormat="1">
      <c r="A199" s="51"/>
      <c r="B199" s="51"/>
      <c r="C199" s="256"/>
      <c r="D199" s="256"/>
      <c r="E199" s="256"/>
      <c r="F199" s="51"/>
      <c r="G199" s="66"/>
      <c r="H199" s="66"/>
      <c r="I199" s="66"/>
      <c r="J199" s="66"/>
      <c r="K199" s="66"/>
      <c r="L199" s="66"/>
      <c r="M199" s="66"/>
      <c r="N199" s="66"/>
      <c r="O199" s="66"/>
      <c r="P199" s="66"/>
      <c r="Q199" s="66"/>
    </row>
    <row r="200" spans="1:17" s="58" customFormat="1">
      <c r="A200" s="51"/>
      <c r="B200" s="51"/>
      <c r="C200" s="256"/>
      <c r="D200" s="256"/>
      <c r="E200" s="256"/>
      <c r="F200" s="51"/>
      <c r="G200" s="66"/>
      <c r="H200" s="66"/>
      <c r="I200" s="66"/>
      <c r="J200" s="66"/>
      <c r="K200" s="66"/>
      <c r="L200" s="66"/>
      <c r="M200" s="66"/>
      <c r="N200" s="66"/>
      <c r="O200" s="66"/>
      <c r="P200" s="66"/>
      <c r="Q200" s="66"/>
    </row>
    <row r="201" spans="1:17" s="58" customFormat="1">
      <c r="A201" s="51"/>
      <c r="B201" s="51"/>
      <c r="C201" s="256"/>
      <c r="D201" s="256"/>
      <c r="E201" s="256"/>
      <c r="F201" s="51"/>
      <c r="G201" s="66"/>
      <c r="H201" s="66"/>
      <c r="I201" s="66"/>
      <c r="J201" s="66"/>
      <c r="K201" s="66"/>
      <c r="L201" s="66"/>
      <c r="M201" s="66"/>
      <c r="N201" s="66"/>
      <c r="O201" s="66"/>
      <c r="P201" s="66"/>
      <c r="Q201" s="66"/>
    </row>
    <row r="202" spans="1:17" s="58" customFormat="1">
      <c r="A202" s="51"/>
      <c r="B202" s="51"/>
      <c r="C202" s="256"/>
      <c r="D202" s="256"/>
      <c r="E202" s="256"/>
      <c r="F202" s="51"/>
      <c r="G202" s="66"/>
      <c r="H202" s="66"/>
      <c r="I202" s="66"/>
      <c r="J202" s="66"/>
      <c r="K202" s="66"/>
      <c r="L202" s="66"/>
      <c r="M202" s="66"/>
      <c r="N202" s="66"/>
      <c r="O202" s="66"/>
      <c r="P202" s="66"/>
      <c r="Q202" s="66"/>
    </row>
    <row r="203" spans="1:17" s="58" customFormat="1">
      <c r="A203" s="51"/>
      <c r="B203" s="51"/>
      <c r="C203" s="256"/>
      <c r="D203" s="256"/>
      <c r="E203" s="256"/>
      <c r="F203" s="51"/>
      <c r="G203" s="66"/>
      <c r="H203" s="66"/>
      <c r="I203" s="66"/>
      <c r="J203" s="66"/>
      <c r="K203" s="66"/>
      <c r="L203" s="66"/>
      <c r="M203" s="66"/>
      <c r="N203" s="66"/>
      <c r="O203" s="66"/>
      <c r="P203" s="66"/>
      <c r="Q203" s="66"/>
    </row>
    <row r="204" spans="1:17" s="58" customFormat="1">
      <c r="A204" s="51"/>
      <c r="B204" s="51"/>
      <c r="C204" s="256"/>
      <c r="D204" s="256"/>
      <c r="E204" s="256"/>
      <c r="F204" s="51"/>
      <c r="G204" s="66"/>
      <c r="H204" s="66"/>
      <c r="I204" s="66"/>
      <c r="J204" s="66"/>
      <c r="K204" s="66"/>
      <c r="L204" s="66"/>
      <c r="M204" s="66"/>
      <c r="N204" s="66"/>
      <c r="O204" s="66"/>
      <c r="P204" s="66"/>
      <c r="Q204" s="66"/>
    </row>
    <row r="205" spans="1:17" s="58" customFormat="1">
      <c r="A205" s="51"/>
      <c r="B205" s="51"/>
      <c r="C205" s="256"/>
      <c r="D205" s="256"/>
      <c r="E205" s="256"/>
      <c r="F205" s="51"/>
      <c r="G205" s="66"/>
      <c r="H205" s="66"/>
      <c r="I205" s="66"/>
      <c r="J205" s="66"/>
      <c r="K205" s="66"/>
      <c r="L205" s="66"/>
      <c r="M205" s="66"/>
      <c r="N205" s="66"/>
      <c r="O205" s="66"/>
      <c r="P205" s="66"/>
      <c r="Q205" s="66"/>
    </row>
    <row r="206" spans="1:17" s="58" customFormat="1">
      <c r="A206" s="51"/>
      <c r="B206" s="51"/>
      <c r="C206" s="256"/>
      <c r="D206" s="256"/>
      <c r="E206" s="256"/>
      <c r="F206" s="51"/>
      <c r="G206" s="66"/>
      <c r="H206" s="66"/>
      <c r="I206" s="66"/>
      <c r="J206" s="66"/>
      <c r="K206" s="66"/>
      <c r="L206" s="66"/>
      <c r="M206" s="66"/>
      <c r="N206" s="66"/>
      <c r="O206" s="66"/>
      <c r="P206" s="66"/>
      <c r="Q206" s="66"/>
    </row>
    <row r="207" spans="1:17" s="58" customFormat="1">
      <c r="A207" s="51"/>
      <c r="B207" s="51"/>
      <c r="C207" s="256"/>
      <c r="D207" s="256"/>
      <c r="E207" s="256"/>
      <c r="F207" s="51"/>
      <c r="G207" s="66"/>
      <c r="H207" s="66"/>
      <c r="I207" s="66"/>
      <c r="J207" s="66"/>
      <c r="K207" s="66"/>
      <c r="L207" s="66"/>
      <c r="M207" s="66"/>
      <c r="N207" s="66"/>
      <c r="O207" s="66"/>
      <c r="P207" s="66"/>
      <c r="Q207" s="66"/>
    </row>
    <row r="208" spans="1:17" s="58" customFormat="1">
      <c r="A208" s="51"/>
      <c r="B208" s="51"/>
      <c r="C208" s="256"/>
      <c r="D208" s="256"/>
      <c r="E208" s="256"/>
      <c r="F208" s="51"/>
      <c r="G208" s="66"/>
      <c r="H208" s="66"/>
      <c r="I208" s="66"/>
      <c r="J208" s="66"/>
      <c r="K208" s="66"/>
      <c r="L208" s="66"/>
      <c r="M208" s="66"/>
      <c r="N208" s="66"/>
      <c r="O208" s="66"/>
      <c r="P208" s="66"/>
      <c r="Q208" s="66"/>
    </row>
    <row r="209" spans="1:17" s="58" customFormat="1">
      <c r="A209" s="51"/>
      <c r="B209" s="51"/>
      <c r="C209" s="256"/>
      <c r="D209" s="256"/>
      <c r="E209" s="256"/>
      <c r="F209" s="51"/>
      <c r="G209" s="66"/>
      <c r="H209" s="66"/>
      <c r="I209" s="66"/>
      <c r="J209" s="66"/>
      <c r="K209" s="66"/>
      <c r="L209" s="66"/>
      <c r="M209" s="66"/>
      <c r="N209" s="66"/>
      <c r="O209" s="66"/>
      <c r="P209" s="66"/>
      <c r="Q209" s="66"/>
    </row>
    <row r="210" spans="1:17" s="58" customFormat="1">
      <c r="A210" s="51"/>
      <c r="B210" s="51"/>
      <c r="C210" s="256"/>
      <c r="D210" s="256"/>
      <c r="E210" s="256"/>
      <c r="F210" s="51"/>
      <c r="G210" s="66"/>
      <c r="H210" s="66"/>
      <c r="I210" s="66"/>
      <c r="J210" s="66"/>
      <c r="K210" s="66"/>
      <c r="L210" s="66"/>
      <c r="M210" s="66"/>
      <c r="N210" s="66"/>
      <c r="O210" s="66"/>
      <c r="P210" s="66"/>
      <c r="Q210" s="66"/>
    </row>
    <row r="211" spans="1:17" s="58" customFormat="1">
      <c r="A211" s="51"/>
      <c r="B211" s="51"/>
      <c r="C211" s="256"/>
      <c r="D211" s="256"/>
      <c r="E211" s="256"/>
      <c r="F211" s="51"/>
      <c r="G211" s="66"/>
      <c r="H211" s="66"/>
      <c r="I211" s="66"/>
      <c r="J211" s="66"/>
      <c r="K211" s="66"/>
      <c r="L211" s="66"/>
      <c r="M211" s="66"/>
      <c r="N211" s="66"/>
      <c r="O211" s="66"/>
      <c r="P211" s="66"/>
      <c r="Q211" s="66"/>
    </row>
    <row r="212" spans="1:17" s="58" customFormat="1">
      <c r="A212" s="51"/>
      <c r="B212" s="51"/>
      <c r="C212" s="256"/>
      <c r="D212" s="256"/>
      <c r="E212" s="256"/>
      <c r="F212" s="51"/>
      <c r="G212" s="66"/>
      <c r="H212" s="66"/>
      <c r="I212" s="66"/>
      <c r="J212" s="66"/>
      <c r="K212" s="66"/>
      <c r="L212" s="66"/>
      <c r="M212" s="66"/>
      <c r="N212" s="66"/>
      <c r="O212" s="66"/>
      <c r="P212" s="66"/>
      <c r="Q212" s="66"/>
    </row>
    <row r="213" spans="1:17" s="58" customFormat="1">
      <c r="A213" s="51"/>
      <c r="B213" s="51"/>
      <c r="C213" s="256"/>
      <c r="D213" s="256"/>
      <c r="E213" s="256"/>
      <c r="F213" s="51"/>
      <c r="G213" s="66"/>
      <c r="H213" s="66"/>
      <c r="I213" s="66"/>
      <c r="J213" s="66"/>
      <c r="K213" s="66"/>
      <c r="L213" s="66"/>
      <c r="M213" s="66"/>
      <c r="N213" s="66"/>
      <c r="O213" s="66"/>
      <c r="P213" s="66"/>
      <c r="Q213" s="66"/>
    </row>
    <row r="214" spans="1:17" s="58" customFormat="1">
      <c r="A214" s="51"/>
      <c r="B214" s="51"/>
      <c r="C214" s="256"/>
      <c r="D214" s="256"/>
      <c r="E214" s="256"/>
      <c r="F214" s="51"/>
      <c r="G214" s="66"/>
      <c r="H214" s="66"/>
      <c r="I214" s="66"/>
      <c r="J214" s="66"/>
      <c r="K214" s="66"/>
      <c r="L214" s="66"/>
      <c r="M214" s="66"/>
      <c r="N214" s="66"/>
      <c r="O214" s="66"/>
      <c r="P214" s="66"/>
      <c r="Q214" s="66"/>
    </row>
    <row r="215" spans="1:17" s="58" customFormat="1">
      <c r="A215" s="51"/>
      <c r="B215" s="51"/>
      <c r="C215" s="256"/>
      <c r="D215" s="256"/>
      <c r="E215" s="256"/>
      <c r="F215" s="51"/>
      <c r="G215" s="66"/>
      <c r="H215" s="66"/>
      <c r="I215" s="66"/>
      <c r="J215" s="66"/>
      <c r="K215" s="66"/>
      <c r="L215" s="66"/>
      <c r="M215" s="66"/>
      <c r="N215" s="66"/>
      <c r="O215" s="66"/>
      <c r="P215" s="66"/>
      <c r="Q215" s="66"/>
    </row>
    <row r="216" spans="1:17" s="58" customFormat="1">
      <c r="A216" s="51"/>
      <c r="B216" s="51"/>
      <c r="C216" s="256"/>
      <c r="D216" s="256"/>
      <c r="E216" s="256"/>
      <c r="F216" s="51"/>
      <c r="G216" s="66"/>
      <c r="H216" s="66"/>
      <c r="I216" s="66"/>
      <c r="J216" s="66"/>
      <c r="K216" s="66"/>
      <c r="L216" s="66"/>
      <c r="M216" s="66"/>
      <c r="N216" s="66"/>
      <c r="O216" s="66"/>
      <c r="P216" s="66"/>
      <c r="Q216" s="66"/>
    </row>
    <row r="217" spans="1:17" s="58" customFormat="1">
      <c r="A217" s="51"/>
      <c r="B217" s="51"/>
      <c r="C217" s="256"/>
      <c r="D217" s="256"/>
      <c r="E217" s="256"/>
      <c r="F217" s="51"/>
      <c r="G217" s="66"/>
      <c r="H217" s="66"/>
      <c r="I217" s="66"/>
      <c r="J217" s="66"/>
      <c r="K217" s="66"/>
      <c r="L217" s="66"/>
      <c r="M217" s="66"/>
      <c r="N217" s="66"/>
      <c r="O217" s="66"/>
      <c r="P217" s="66"/>
      <c r="Q217" s="66"/>
    </row>
    <row r="218" spans="1:17" s="58" customFormat="1">
      <c r="A218" s="51"/>
      <c r="B218" s="51"/>
      <c r="C218" s="256"/>
      <c r="D218" s="256"/>
      <c r="E218" s="256"/>
      <c r="F218" s="51"/>
      <c r="G218" s="66"/>
      <c r="H218" s="66"/>
      <c r="I218" s="66"/>
      <c r="J218" s="66"/>
      <c r="K218" s="66"/>
      <c r="L218" s="66"/>
      <c r="M218" s="66"/>
      <c r="N218" s="66"/>
      <c r="O218" s="66"/>
      <c r="P218" s="66"/>
      <c r="Q218" s="66"/>
    </row>
    <row r="219" spans="1:17" s="58" customFormat="1">
      <c r="A219" s="51"/>
      <c r="B219" s="51"/>
      <c r="C219" s="256"/>
      <c r="D219" s="256"/>
      <c r="E219" s="256"/>
      <c r="F219" s="51"/>
      <c r="G219" s="66"/>
      <c r="H219" s="66"/>
      <c r="I219" s="66"/>
      <c r="J219" s="66"/>
      <c r="K219" s="66"/>
      <c r="L219" s="66"/>
      <c r="M219" s="66"/>
      <c r="N219" s="66"/>
      <c r="O219" s="66"/>
      <c r="P219" s="66"/>
      <c r="Q219" s="66"/>
    </row>
    <row r="220" spans="1:17" s="58" customFormat="1">
      <c r="A220" s="51"/>
      <c r="B220" s="51"/>
      <c r="C220" s="256"/>
      <c r="D220" s="256"/>
      <c r="E220" s="256"/>
      <c r="F220" s="51"/>
      <c r="G220" s="66"/>
      <c r="H220" s="66"/>
      <c r="I220" s="66"/>
      <c r="J220" s="66"/>
      <c r="K220" s="66"/>
      <c r="L220" s="66"/>
      <c r="M220" s="66"/>
      <c r="N220" s="66"/>
      <c r="O220" s="66"/>
      <c r="P220" s="66"/>
      <c r="Q220" s="66"/>
    </row>
    <row r="221" spans="1:17" s="58" customFormat="1">
      <c r="A221" s="51"/>
      <c r="B221" s="51"/>
      <c r="C221" s="256"/>
      <c r="D221" s="256"/>
      <c r="E221" s="256"/>
      <c r="F221" s="51"/>
      <c r="G221" s="66"/>
      <c r="H221" s="66"/>
      <c r="I221" s="66"/>
      <c r="J221" s="66"/>
      <c r="K221" s="66"/>
      <c r="L221" s="66"/>
      <c r="M221" s="66"/>
      <c r="N221" s="66"/>
      <c r="O221" s="66"/>
      <c r="P221" s="66"/>
      <c r="Q221" s="66"/>
    </row>
    <row r="222" spans="1:17" s="58" customFormat="1">
      <c r="A222" s="51"/>
      <c r="B222" s="51"/>
      <c r="C222" s="256"/>
      <c r="D222" s="256"/>
      <c r="E222" s="256"/>
      <c r="F222" s="51"/>
      <c r="G222" s="66"/>
      <c r="H222" s="66"/>
      <c r="I222" s="66"/>
      <c r="J222" s="66"/>
      <c r="K222" s="66"/>
      <c r="L222" s="66"/>
      <c r="M222" s="66"/>
      <c r="N222" s="66"/>
      <c r="O222" s="66"/>
      <c r="P222" s="66"/>
      <c r="Q222" s="66"/>
    </row>
    <row r="223" spans="1:17" s="58" customFormat="1">
      <c r="A223" s="51"/>
      <c r="B223" s="51"/>
      <c r="C223" s="256"/>
      <c r="D223" s="256"/>
      <c r="E223" s="256"/>
      <c r="F223" s="51"/>
      <c r="G223" s="66"/>
      <c r="H223" s="66"/>
      <c r="I223" s="66"/>
      <c r="J223" s="66"/>
      <c r="K223" s="66"/>
      <c r="L223" s="66"/>
      <c r="M223" s="66"/>
      <c r="N223" s="66"/>
      <c r="O223" s="66"/>
      <c r="P223" s="66"/>
      <c r="Q223" s="66"/>
    </row>
    <row r="224" spans="1:17" s="58" customFormat="1">
      <c r="A224" s="51"/>
      <c r="B224" s="51"/>
      <c r="C224" s="256"/>
      <c r="D224" s="256"/>
      <c r="E224" s="256"/>
      <c r="F224" s="51"/>
      <c r="G224" s="66"/>
      <c r="H224" s="66"/>
      <c r="I224" s="66"/>
      <c r="J224" s="66"/>
      <c r="K224" s="66"/>
      <c r="L224" s="66"/>
      <c r="M224" s="66"/>
      <c r="N224" s="66"/>
      <c r="O224" s="66"/>
      <c r="P224" s="66"/>
      <c r="Q224" s="66"/>
    </row>
    <row r="225" spans="1:17" s="58" customFormat="1">
      <c r="A225" s="51"/>
      <c r="B225" s="51"/>
      <c r="C225" s="256"/>
      <c r="D225" s="256"/>
      <c r="E225" s="256"/>
      <c r="F225" s="51"/>
      <c r="G225" s="66"/>
      <c r="H225" s="66"/>
      <c r="I225" s="66"/>
      <c r="J225" s="66"/>
      <c r="K225" s="66"/>
      <c r="L225" s="66"/>
      <c r="M225" s="66"/>
      <c r="N225" s="66"/>
      <c r="O225" s="66"/>
      <c r="P225" s="66"/>
      <c r="Q225" s="66"/>
    </row>
    <row r="226" spans="1:17" s="58" customFormat="1">
      <c r="A226" s="51"/>
      <c r="B226" s="51"/>
      <c r="C226" s="256"/>
      <c r="D226" s="256"/>
      <c r="E226" s="256"/>
      <c r="F226" s="51"/>
      <c r="G226" s="66"/>
      <c r="H226" s="66"/>
      <c r="I226" s="66"/>
      <c r="J226" s="66"/>
      <c r="K226" s="66"/>
      <c r="L226" s="66"/>
      <c r="M226" s="66"/>
      <c r="N226" s="66"/>
      <c r="O226" s="66"/>
      <c r="P226" s="66"/>
      <c r="Q226" s="66"/>
    </row>
    <row r="227" spans="1:17" s="58" customFormat="1">
      <c r="A227" s="51"/>
      <c r="B227" s="51"/>
      <c r="C227" s="256"/>
      <c r="D227" s="256"/>
      <c r="E227" s="256"/>
      <c r="F227" s="51"/>
      <c r="G227" s="66"/>
      <c r="H227" s="66"/>
      <c r="I227" s="66"/>
      <c r="J227" s="66"/>
      <c r="K227" s="66"/>
      <c r="L227" s="66"/>
      <c r="M227" s="66"/>
      <c r="N227" s="66"/>
      <c r="O227" s="66"/>
      <c r="P227" s="66"/>
      <c r="Q227" s="66"/>
    </row>
    <row r="228" spans="1:17" s="58" customFormat="1">
      <c r="A228" s="51"/>
      <c r="B228" s="51"/>
      <c r="C228" s="256"/>
      <c r="D228" s="256"/>
      <c r="E228" s="256"/>
      <c r="F228" s="51"/>
      <c r="G228" s="66"/>
      <c r="H228" s="66"/>
      <c r="I228" s="66"/>
      <c r="J228" s="66"/>
      <c r="K228" s="66"/>
      <c r="L228" s="66"/>
      <c r="M228" s="66"/>
      <c r="N228" s="66"/>
      <c r="O228" s="66"/>
      <c r="P228" s="66"/>
      <c r="Q228" s="66"/>
    </row>
    <row r="229" spans="1:17" s="58" customFormat="1">
      <c r="A229" s="51"/>
      <c r="B229" s="51"/>
      <c r="C229" s="256"/>
      <c r="D229" s="256"/>
      <c r="E229" s="256"/>
      <c r="F229" s="51"/>
      <c r="G229" s="66"/>
      <c r="H229" s="66"/>
      <c r="I229" s="66"/>
      <c r="J229" s="66"/>
      <c r="K229" s="66"/>
      <c r="L229" s="66"/>
      <c r="M229" s="66"/>
      <c r="N229" s="66"/>
      <c r="O229" s="66"/>
      <c r="P229" s="66"/>
      <c r="Q229" s="66"/>
    </row>
    <row r="230" spans="1:17" s="58" customFormat="1">
      <c r="A230" s="51"/>
      <c r="B230" s="51"/>
      <c r="C230" s="256"/>
      <c r="D230" s="256"/>
      <c r="E230" s="256"/>
      <c r="F230" s="51"/>
      <c r="G230" s="66"/>
      <c r="H230" s="66"/>
      <c r="I230" s="66"/>
      <c r="J230" s="66"/>
      <c r="K230" s="66"/>
      <c r="L230" s="66"/>
      <c r="M230" s="66"/>
      <c r="N230" s="66"/>
      <c r="O230" s="66"/>
      <c r="P230" s="66"/>
      <c r="Q230" s="66"/>
    </row>
    <row r="231" spans="1:17" s="58" customFormat="1">
      <c r="A231" s="51"/>
      <c r="B231" s="51"/>
      <c r="C231" s="256"/>
      <c r="D231" s="256"/>
      <c r="E231" s="256"/>
      <c r="F231" s="51"/>
      <c r="G231" s="66"/>
      <c r="H231" s="66"/>
      <c r="I231" s="66"/>
      <c r="J231" s="66"/>
      <c r="K231" s="66"/>
      <c r="L231" s="66"/>
      <c r="M231" s="66"/>
      <c r="N231" s="66"/>
      <c r="O231" s="66"/>
      <c r="P231" s="66"/>
      <c r="Q231" s="66"/>
    </row>
    <row r="232" spans="1:17" s="58" customFormat="1">
      <c r="A232" s="51"/>
      <c r="B232" s="51"/>
      <c r="C232" s="256"/>
      <c r="D232" s="256"/>
      <c r="E232" s="256"/>
      <c r="F232" s="51"/>
      <c r="G232" s="66"/>
      <c r="H232" s="66"/>
      <c r="I232" s="66"/>
      <c r="J232" s="66"/>
      <c r="K232" s="66"/>
      <c r="L232" s="66"/>
      <c r="M232" s="66"/>
      <c r="N232" s="66"/>
      <c r="O232" s="66"/>
      <c r="P232" s="66"/>
      <c r="Q232" s="66"/>
    </row>
    <row r="233" spans="1:17" s="58" customFormat="1">
      <c r="A233" s="51"/>
      <c r="B233" s="51"/>
      <c r="C233" s="256"/>
      <c r="D233" s="256"/>
      <c r="E233" s="256"/>
      <c r="F233" s="51"/>
      <c r="G233" s="66"/>
      <c r="H233" s="66"/>
      <c r="I233" s="66"/>
      <c r="J233" s="66"/>
      <c r="K233" s="66"/>
      <c r="L233" s="66"/>
      <c r="M233" s="66"/>
      <c r="N233" s="66"/>
      <c r="O233" s="66"/>
      <c r="P233" s="66"/>
      <c r="Q233" s="66"/>
    </row>
    <row r="234" spans="1:17" s="58" customFormat="1">
      <c r="A234" s="51"/>
      <c r="B234" s="51"/>
      <c r="C234" s="256"/>
      <c r="D234" s="256"/>
      <c r="E234" s="256"/>
      <c r="F234" s="51"/>
      <c r="G234" s="66"/>
      <c r="H234" s="66"/>
      <c r="I234" s="66"/>
      <c r="J234" s="66"/>
      <c r="K234" s="66"/>
      <c r="L234" s="66"/>
      <c r="M234" s="66"/>
      <c r="N234" s="66"/>
      <c r="O234" s="66"/>
      <c r="P234" s="66"/>
      <c r="Q234" s="66"/>
    </row>
    <row r="235" spans="1:17" s="58" customFormat="1">
      <c r="A235" s="51"/>
      <c r="B235" s="51"/>
      <c r="C235" s="256"/>
      <c r="D235" s="256"/>
      <c r="E235" s="256"/>
      <c r="F235" s="51"/>
      <c r="G235" s="66"/>
      <c r="H235" s="66"/>
      <c r="I235" s="66"/>
      <c r="J235" s="66"/>
      <c r="K235" s="66"/>
      <c r="L235" s="66"/>
      <c r="M235" s="66"/>
      <c r="N235" s="66"/>
      <c r="O235" s="66"/>
      <c r="P235" s="66"/>
      <c r="Q235" s="66"/>
    </row>
    <row r="236" spans="1:17" s="58" customFormat="1">
      <c r="A236" s="51"/>
      <c r="B236" s="51"/>
      <c r="C236" s="256"/>
      <c r="D236" s="256"/>
      <c r="E236" s="256"/>
      <c r="F236" s="51"/>
      <c r="G236" s="66"/>
      <c r="H236" s="66"/>
      <c r="I236" s="66"/>
      <c r="J236" s="66"/>
      <c r="K236" s="66"/>
      <c r="L236" s="66"/>
      <c r="M236" s="66"/>
      <c r="N236" s="66"/>
      <c r="O236" s="66"/>
      <c r="P236" s="66"/>
      <c r="Q236" s="66"/>
    </row>
    <row r="237" spans="1:17" s="58" customFormat="1">
      <c r="A237" s="51"/>
      <c r="B237" s="51"/>
      <c r="C237" s="256"/>
      <c r="D237" s="256"/>
      <c r="E237" s="256"/>
      <c r="F237" s="51"/>
      <c r="G237" s="66"/>
      <c r="H237" s="66"/>
      <c r="I237" s="66"/>
      <c r="J237" s="66"/>
      <c r="K237" s="66"/>
      <c r="L237" s="66"/>
      <c r="M237" s="66"/>
      <c r="N237" s="66"/>
      <c r="O237" s="66"/>
      <c r="P237" s="66"/>
      <c r="Q237" s="66"/>
    </row>
    <row r="238" spans="1:17" s="58" customFormat="1">
      <c r="A238" s="51"/>
      <c r="B238" s="51"/>
      <c r="C238" s="256"/>
      <c r="D238" s="256"/>
      <c r="E238" s="256"/>
      <c r="F238" s="51"/>
      <c r="G238" s="66"/>
      <c r="H238" s="66"/>
      <c r="I238" s="66"/>
      <c r="J238" s="66"/>
      <c r="K238" s="66"/>
      <c r="L238" s="66"/>
      <c r="M238" s="66"/>
      <c r="N238" s="66"/>
      <c r="O238" s="66"/>
      <c r="P238" s="66"/>
      <c r="Q238" s="66"/>
    </row>
    <row r="239" spans="1:17" s="58" customFormat="1">
      <c r="A239" s="51"/>
      <c r="B239" s="51"/>
      <c r="C239" s="256"/>
      <c r="D239" s="256"/>
      <c r="E239" s="256"/>
      <c r="F239" s="51"/>
      <c r="G239" s="66"/>
      <c r="H239" s="66"/>
      <c r="I239" s="66"/>
      <c r="J239" s="66"/>
      <c r="K239" s="66"/>
      <c r="L239" s="66"/>
      <c r="M239" s="66"/>
      <c r="N239" s="66"/>
      <c r="O239" s="66"/>
      <c r="P239" s="66"/>
      <c r="Q239" s="66"/>
    </row>
    <row r="240" spans="1:17" s="58" customFormat="1">
      <c r="A240" s="51"/>
      <c r="B240" s="51"/>
      <c r="C240" s="256"/>
      <c r="D240" s="256"/>
      <c r="E240" s="256"/>
      <c r="F240" s="51"/>
      <c r="G240" s="66"/>
      <c r="H240" s="66"/>
      <c r="I240" s="66"/>
      <c r="J240" s="66"/>
      <c r="K240" s="66"/>
      <c r="L240" s="66"/>
      <c r="M240" s="66"/>
      <c r="N240" s="66"/>
      <c r="O240" s="66"/>
      <c r="P240" s="66"/>
      <c r="Q240" s="66"/>
    </row>
    <row r="241" spans="1:17" s="58" customFormat="1">
      <c r="A241" s="51"/>
      <c r="B241" s="51"/>
      <c r="C241" s="256"/>
      <c r="D241" s="256"/>
      <c r="E241" s="256"/>
      <c r="F241" s="51"/>
      <c r="G241" s="66"/>
      <c r="H241" s="66"/>
      <c r="I241" s="66"/>
      <c r="J241" s="66"/>
      <c r="K241" s="66"/>
      <c r="L241" s="66"/>
      <c r="M241" s="66"/>
      <c r="N241" s="66"/>
      <c r="O241" s="66"/>
      <c r="P241" s="66"/>
      <c r="Q241" s="66"/>
    </row>
    <row r="242" spans="1:17" s="58" customFormat="1">
      <c r="A242" s="51"/>
      <c r="B242" s="51"/>
      <c r="C242" s="256"/>
      <c r="D242" s="256"/>
      <c r="E242" s="256"/>
      <c r="F242" s="51"/>
      <c r="G242" s="66"/>
      <c r="H242" s="66"/>
      <c r="I242" s="66"/>
      <c r="J242" s="66"/>
      <c r="K242" s="66"/>
      <c r="L242" s="66"/>
      <c r="M242" s="66"/>
      <c r="N242" s="66"/>
      <c r="O242" s="66"/>
      <c r="P242" s="66"/>
      <c r="Q242" s="66"/>
    </row>
    <row r="243" spans="1:17" s="58" customFormat="1">
      <c r="A243" s="51"/>
      <c r="B243" s="51"/>
      <c r="C243" s="256"/>
      <c r="D243" s="256"/>
      <c r="E243" s="256"/>
      <c r="F243" s="51"/>
      <c r="G243" s="66"/>
      <c r="H243" s="66"/>
      <c r="I243" s="66"/>
      <c r="J243" s="66"/>
      <c r="K243" s="66"/>
      <c r="L243" s="66"/>
      <c r="M243" s="66"/>
      <c r="N243" s="66"/>
      <c r="O243" s="66"/>
      <c r="P243" s="66"/>
      <c r="Q243" s="66"/>
    </row>
    <row r="244" spans="1:17" s="58" customFormat="1">
      <c r="A244" s="51"/>
      <c r="B244" s="51"/>
      <c r="C244" s="256"/>
      <c r="D244" s="256"/>
      <c r="E244" s="256"/>
      <c r="F244" s="51"/>
      <c r="G244" s="66"/>
      <c r="H244" s="66"/>
      <c r="I244" s="66"/>
      <c r="J244" s="66"/>
      <c r="K244" s="66"/>
      <c r="L244" s="66"/>
      <c r="M244" s="66"/>
      <c r="N244" s="66"/>
      <c r="O244" s="66"/>
      <c r="P244" s="66"/>
      <c r="Q244" s="66"/>
    </row>
    <row r="245" spans="1:17" s="58" customFormat="1">
      <c r="A245" s="51"/>
      <c r="B245" s="51"/>
      <c r="C245" s="256"/>
      <c r="D245" s="256"/>
      <c r="E245" s="256"/>
      <c r="F245" s="51"/>
      <c r="G245" s="66"/>
      <c r="H245" s="66"/>
      <c r="I245" s="66"/>
      <c r="J245" s="66"/>
      <c r="K245" s="66"/>
      <c r="L245" s="66"/>
      <c r="M245" s="66"/>
      <c r="N245" s="66"/>
      <c r="O245" s="66"/>
      <c r="P245" s="66"/>
      <c r="Q245" s="66"/>
    </row>
    <row r="246" spans="1:17" s="58" customFormat="1">
      <c r="A246" s="51"/>
      <c r="B246" s="51"/>
      <c r="C246" s="256"/>
      <c r="D246" s="256"/>
      <c r="E246" s="256"/>
      <c r="F246" s="51"/>
      <c r="G246" s="66"/>
      <c r="H246" s="66"/>
      <c r="I246" s="66"/>
      <c r="J246" s="66"/>
      <c r="K246" s="66"/>
      <c r="L246" s="66"/>
      <c r="M246" s="66"/>
      <c r="N246" s="66"/>
      <c r="O246" s="66"/>
      <c r="P246" s="66"/>
      <c r="Q246" s="66"/>
    </row>
    <row r="247" spans="1:17" s="58" customFormat="1">
      <c r="A247" s="51"/>
      <c r="B247" s="51"/>
      <c r="C247" s="256"/>
      <c r="D247" s="256"/>
      <c r="E247" s="256"/>
      <c r="F247" s="51"/>
      <c r="G247" s="66"/>
      <c r="H247" s="66"/>
      <c r="I247" s="66"/>
      <c r="J247" s="66"/>
      <c r="K247" s="66"/>
      <c r="L247" s="66"/>
      <c r="M247" s="66"/>
      <c r="N247" s="66"/>
      <c r="O247" s="66"/>
      <c r="P247" s="66"/>
      <c r="Q247" s="66"/>
    </row>
    <row r="248" spans="1:17" s="58" customFormat="1">
      <c r="A248" s="51"/>
      <c r="B248" s="51"/>
      <c r="C248" s="256"/>
      <c r="D248" s="256"/>
      <c r="E248" s="256"/>
      <c r="F248" s="51"/>
      <c r="G248" s="66"/>
      <c r="H248" s="66"/>
      <c r="I248" s="66"/>
      <c r="J248" s="66"/>
      <c r="K248" s="66"/>
      <c r="L248" s="66"/>
      <c r="M248" s="66"/>
      <c r="N248" s="66"/>
      <c r="O248" s="66"/>
      <c r="P248" s="66"/>
      <c r="Q248" s="66"/>
    </row>
    <row r="249" spans="1:17" s="58" customFormat="1">
      <c r="A249" s="51"/>
      <c r="B249" s="51"/>
      <c r="C249" s="256"/>
      <c r="D249" s="256"/>
      <c r="E249" s="256"/>
      <c r="F249" s="51"/>
      <c r="G249" s="66"/>
      <c r="H249" s="66"/>
      <c r="I249" s="66"/>
      <c r="J249" s="66"/>
      <c r="K249" s="66"/>
      <c r="L249" s="66"/>
      <c r="M249" s="66"/>
      <c r="N249" s="66"/>
      <c r="O249" s="66"/>
      <c r="P249" s="66"/>
      <c r="Q249" s="66"/>
    </row>
    <row r="250" spans="1:17" s="58" customFormat="1">
      <c r="A250" s="51"/>
      <c r="B250" s="51"/>
      <c r="C250" s="256"/>
      <c r="D250" s="256"/>
      <c r="E250" s="256"/>
      <c r="F250" s="51"/>
      <c r="G250" s="66"/>
      <c r="H250" s="66"/>
      <c r="I250" s="66"/>
      <c r="J250" s="66"/>
      <c r="K250" s="66"/>
      <c r="L250" s="66"/>
      <c r="M250" s="66"/>
      <c r="N250" s="66"/>
      <c r="O250" s="66"/>
      <c r="P250" s="66"/>
      <c r="Q250" s="66"/>
    </row>
    <row r="251" spans="1:17" s="58" customFormat="1">
      <c r="A251" s="51"/>
      <c r="B251" s="51"/>
      <c r="C251" s="256"/>
      <c r="D251" s="256"/>
      <c r="E251" s="256"/>
      <c r="F251" s="51"/>
      <c r="G251" s="66"/>
      <c r="H251" s="66"/>
      <c r="I251" s="66"/>
      <c r="J251" s="66"/>
      <c r="K251" s="66"/>
      <c r="L251" s="66"/>
      <c r="M251" s="66"/>
      <c r="N251" s="66"/>
      <c r="O251" s="66"/>
      <c r="P251" s="66"/>
      <c r="Q251" s="66"/>
    </row>
    <row r="252" spans="1:17" s="58" customFormat="1">
      <c r="A252" s="51"/>
      <c r="B252" s="51"/>
      <c r="C252" s="256"/>
      <c r="D252" s="256"/>
      <c r="E252" s="256"/>
      <c r="F252" s="51"/>
      <c r="G252" s="66"/>
      <c r="H252" s="66"/>
      <c r="I252" s="66"/>
      <c r="J252" s="66"/>
      <c r="K252" s="66"/>
      <c r="L252" s="66"/>
      <c r="M252" s="66"/>
      <c r="N252" s="66"/>
      <c r="O252" s="66"/>
      <c r="P252" s="66"/>
      <c r="Q252" s="66"/>
    </row>
    <row r="253" spans="1:17" s="58" customFormat="1">
      <c r="A253" s="51"/>
      <c r="B253" s="51"/>
      <c r="C253" s="256"/>
      <c r="D253" s="256"/>
      <c r="E253" s="256"/>
      <c r="F253" s="51"/>
      <c r="G253" s="66"/>
      <c r="H253" s="66"/>
      <c r="I253" s="66"/>
      <c r="J253" s="66"/>
      <c r="K253" s="66"/>
      <c r="L253" s="66"/>
      <c r="M253" s="66"/>
      <c r="N253" s="66"/>
      <c r="O253" s="66"/>
      <c r="P253" s="66"/>
      <c r="Q253" s="66"/>
    </row>
    <row r="254" spans="1:17" s="58" customFormat="1">
      <c r="A254" s="51"/>
      <c r="B254" s="51"/>
      <c r="C254" s="256"/>
      <c r="D254" s="256"/>
      <c r="E254" s="256"/>
      <c r="F254" s="51"/>
      <c r="G254" s="66"/>
      <c r="H254" s="66"/>
      <c r="I254" s="66"/>
      <c r="J254" s="66"/>
      <c r="K254" s="66"/>
      <c r="L254" s="66"/>
      <c r="M254" s="66"/>
      <c r="N254" s="66"/>
      <c r="O254" s="66"/>
      <c r="P254" s="66"/>
      <c r="Q254" s="66"/>
    </row>
    <row r="255" spans="1:17" s="58" customFormat="1">
      <c r="A255" s="51"/>
      <c r="B255" s="51"/>
      <c r="C255" s="256"/>
      <c r="D255" s="256"/>
      <c r="E255" s="256"/>
      <c r="F255" s="51"/>
      <c r="G255" s="66"/>
      <c r="H255" s="66"/>
      <c r="I255" s="66"/>
      <c r="J255" s="66"/>
      <c r="K255" s="66"/>
      <c r="L255" s="66"/>
      <c r="M255" s="66"/>
      <c r="N255" s="66"/>
      <c r="O255" s="66"/>
      <c r="P255" s="66"/>
      <c r="Q255" s="66"/>
    </row>
    <row r="256" spans="1:17" s="58" customFormat="1">
      <c r="A256" s="51"/>
      <c r="B256" s="51"/>
      <c r="C256" s="256"/>
      <c r="D256" s="256"/>
      <c r="E256" s="256"/>
      <c r="F256" s="51"/>
      <c r="G256" s="66"/>
      <c r="H256" s="66"/>
      <c r="I256" s="66"/>
      <c r="J256" s="66"/>
      <c r="K256" s="66"/>
      <c r="L256" s="66"/>
      <c r="M256" s="66"/>
      <c r="N256" s="66"/>
      <c r="O256" s="66"/>
      <c r="P256" s="66"/>
      <c r="Q256" s="66"/>
    </row>
    <row r="257" spans="1:17" s="58" customFormat="1">
      <c r="A257" s="51"/>
      <c r="B257" s="51"/>
      <c r="C257" s="256"/>
      <c r="D257" s="256"/>
      <c r="E257" s="256"/>
      <c r="F257" s="51"/>
      <c r="G257" s="66"/>
      <c r="H257" s="66"/>
      <c r="I257" s="66"/>
      <c r="J257" s="66"/>
      <c r="K257" s="66"/>
      <c r="L257" s="66"/>
      <c r="M257" s="66"/>
      <c r="N257" s="66"/>
      <c r="O257" s="66"/>
      <c r="P257" s="66"/>
      <c r="Q257" s="66"/>
    </row>
    <row r="258" spans="1:17" s="58" customFormat="1">
      <c r="A258" s="51"/>
      <c r="B258" s="51"/>
      <c r="C258" s="256"/>
      <c r="D258" s="256"/>
      <c r="E258" s="256"/>
      <c r="F258" s="51"/>
      <c r="G258" s="66"/>
      <c r="H258" s="66"/>
      <c r="I258" s="66"/>
      <c r="J258" s="66"/>
      <c r="K258" s="66"/>
      <c r="L258" s="66"/>
      <c r="M258" s="66"/>
      <c r="N258" s="66"/>
      <c r="O258" s="66"/>
      <c r="P258" s="66"/>
      <c r="Q258" s="66"/>
    </row>
    <row r="259" spans="1:17" s="58" customFormat="1">
      <c r="A259" s="51"/>
      <c r="B259" s="51"/>
      <c r="C259" s="256"/>
      <c r="D259" s="256"/>
      <c r="E259" s="256"/>
      <c r="F259" s="51"/>
      <c r="G259" s="66"/>
      <c r="H259" s="66"/>
      <c r="I259" s="66"/>
      <c r="J259" s="66"/>
      <c r="K259" s="66"/>
      <c r="L259" s="66"/>
      <c r="M259" s="66"/>
      <c r="N259" s="66"/>
      <c r="O259" s="66"/>
      <c r="P259" s="66"/>
      <c r="Q259" s="66"/>
    </row>
    <row r="260" spans="1:17" s="58" customFormat="1">
      <c r="A260" s="51"/>
      <c r="B260" s="51"/>
      <c r="C260" s="256"/>
      <c r="D260" s="256"/>
      <c r="E260" s="256"/>
      <c r="F260" s="51"/>
      <c r="G260" s="66"/>
      <c r="H260" s="66"/>
      <c r="I260" s="66"/>
      <c r="J260" s="66"/>
      <c r="K260" s="66"/>
      <c r="L260" s="66"/>
      <c r="M260" s="66"/>
      <c r="N260" s="66"/>
      <c r="O260" s="66"/>
      <c r="P260" s="66"/>
      <c r="Q260" s="66"/>
    </row>
    <row r="261" spans="1:17" s="58" customFormat="1">
      <c r="A261" s="51"/>
      <c r="B261" s="51"/>
      <c r="C261" s="256"/>
      <c r="D261" s="256"/>
      <c r="E261" s="256"/>
      <c r="F261" s="51"/>
      <c r="G261" s="66"/>
      <c r="H261" s="66"/>
      <c r="I261" s="66"/>
      <c r="J261" s="66"/>
      <c r="K261" s="66"/>
      <c r="L261" s="66"/>
      <c r="M261" s="66"/>
      <c r="N261" s="66"/>
      <c r="O261" s="66"/>
      <c r="P261" s="66"/>
      <c r="Q261" s="66"/>
    </row>
    <row r="262" spans="1:17" s="58" customFormat="1">
      <c r="A262" s="51"/>
      <c r="B262" s="51"/>
      <c r="C262" s="256"/>
      <c r="D262" s="256"/>
      <c r="E262" s="256"/>
      <c r="F262" s="51"/>
      <c r="G262" s="66"/>
      <c r="H262" s="66"/>
      <c r="I262" s="66"/>
      <c r="J262" s="66"/>
      <c r="K262" s="66"/>
      <c r="L262" s="66"/>
      <c r="M262" s="66"/>
      <c r="N262" s="66"/>
      <c r="O262" s="66"/>
      <c r="P262" s="66"/>
      <c r="Q262" s="66"/>
    </row>
    <row r="263" spans="1:17" s="58" customFormat="1">
      <c r="A263" s="51"/>
      <c r="B263" s="51"/>
      <c r="C263" s="256"/>
      <c r="D263" s="256"/>
      <c r="E263" s="256"/>
      <c r="F263" s="51"/>
      <c r="G263" s="66"/>
      <c r="H263" s="66"/>
      <c r="I263" s="66"/>
      <c r="J263" s="66"/>
      <c r="K263" s="66"/>
      <c r="L263" s="66"/>
      <c r="M263" s="66"/>
      <c r="N263" s="66"/>
      <c r="O263" s="66"/>
      <c r="P263" s="66"/>
      <c r="Q263" s="66"/>
    </row>
    <row r="264" spans="1:17" s="58" customFormat="1">
      <c r="A264" s="51"/>
      <c r="B264" s="51"/>
      <c r="C264" s="256"/>
      <c r="D264" s="256"/>
      <c r="E264" s="256"/>
      <c r="F264" s="51"/>
      <c r="G264" s="66"/>
      <c r="H264" s="66"/>
      <c r="I264" s="66"/>
      <c r="J264" s="66"/>
      <c r="K264" s="66"/>
      <c r="L264" s="66"/>
      <c r="M264" s="66"/>
      <c r="N264" s="66"/>
      <c r="O264" s="66"/>
      <c r="P264" s="66"/>
      <c r="Q264" s="66"/>
    </row>
    <row r="265" spans="1:17" s="58" customFormat="1">
      <c r="A265" s="51"/>
      <c r="B265" s="51"/>
      <c r="C265" s="256"/>
      <c r="D265" s="256"/>
      <c r="E265" s="256"/>
      <c r="F265" s="51"/>
      <c r="G265" s="66"/>
      <c r="H265" s="66"/>
      <c r="I265" s="66"/>
      <c r="J265" s="66"/>
      <c r="K265" s="66"/>
      <c r="L265" s="66"/>
      <c r="M265" s="66"/>
      <c r="N265" s="66"/>
      <c r="O265" s="66"/>
      <c r="P265" s="66"/>
      <c r="Q265" s="66"/>
    </row>
    <row r="266" spans="1:17" s="58" customFormat="1">
      <c r="A266" s="51"/>
      <c r="B266" s="51"/>
      <c r="C266" s="256"/>
      <c r="D266" s="256"/>
      <c r="E266" s="256"/>
      <c r="F266" s="51"/>
      <c r="G266" s="66"/>
      <c r="H266" s="66"/>
      <c r="I266" s="66"/>
      <c r="J266" s="66"/>
      <c r="K266" s="66"/>
      <c r="L266" s="66"/>
      <c r="M266" s="66"/>
      <c r="N266" s="66"/>
      <c r="O266" s="66"/>
      <c r="P266" s="66"/>
      <c r="Q266" s="66"/>
    </row>
    <row r="267" spans="1:17" s="58" customFormat="1">
      <c r="A267" s="51"/>
      <c r="B267" s="51"/>
      <c r="C267" s="256"/>
      <c r="D267" s="256"/>
      <c r="E267" s="256"/>
      <c r="F267" s="51"/>
      <c r="G267" s="66"/>
      <c r="H267" s="66"/>
      <c r="I267" s="66"/>
      <c r="J267" s="66"/>
      <c r="K267" s="66"/>
      <c r="L267" s="66"/>
      <c r="M267" s="66"/>
      <c r="N267" s="66"/>
      <c r="O267" s="66"/>
      <c r="P267" s="66"/>
      <c r="Q267" s="66"/>
    </row>
    <row r="268" spans="1:17" s="58" customFormat="1">
      <c r="A268" s="51"/>
      <c r="B268" s="51"/>
      <c r="C268" s="256"/>
      <c r="D268" s="256"/>
      <c r="E268" s="256"/>
      <c r="F268" s="51"/>
      <c r="G268" s="66"/>
      <c r="H268" s="66"/>
      <c r="I268" s="66"/>
      <c r="J268" s="66"/>
      <c r="K268" s="66"/>
      <c r="L268" s="66"/>
      <c r="M268" s="66"/>
      <c r="N268" s="66"/>
      <c r="O268" s="66"/>
      <c r="P268" s="66"/>
      <c r="Q268" s="66"/>
    </row>
    <row r="269" spans="1:17" s="58" customFormat="1">
      <c r="A269" s="51"/>
      <c r="B269" s="51"/>
      <c r="C269" s="256"/>
      <c r="D269" s="256"/>
      <c r="E269" s="256"/>
      <c r="F269" s="51"/>
      <c r="G269" s="66"/>
      <c r="H269" s="66"/>
      <c r="I269" s="66"/>
      <c r="J269" s="66"/>
      <c r="K269" s="66"/>
      <c r="L269" s="66"/>
      <c r="M269" s="66"/>
      <c r="N269" s="66"/>
      <c r="O269" s="66"/>
      <c r="P269" s="66"/>
      <c r="Q269" s="66"/>
    </row>
    <row r="270" spans="1:17" s="58" customFormat="1">
      <c r="A270" s="51"/>
      <c r="B270" s="51"/>
      <c r="C270" s="256"/>
      <c r="D270" s="256"/>
      <c r="E270" s="256"/>
      <c r="F270" s="51"/>
      <c r="G270" s="66"/>
      <c r="H270" s="66"/>
      <c r="I270" s="66"/>
      <c r="J270" s="66"/>
      <c r="K270" s="66"/>
      <c r="L270" s="66"/>
      <c r="M270" s="66"/>
      <c r="N270" s="66"/>
      <c r="O270" s="66"/>
      <c r="P270" s="66"/>
      <c r="Q270" s="66"/>
    </row>
    <row r="271" spans="1:17" s="58" customFormat="1">
      <c r="A271" s="51"/>
      <c r="B271" s="51"/>
      <c r="C271" s="256"/>
      <c r="D271" s="256"/>
      <c r="E271" s="256"/>
      <c r="F271" s="51"/>
      <c r="G271" s="66"/>
      <c r="H271" s="66"/>
      <c r="I271" s="66"/>
      <c r="J271" s="66"/>
      <c r="K271" s="66"/>
      <c r="L271" s="66"/>
      <c r="M271" s="66"/>
      <c r="N271" s="66"/>
      <c r="O271" s="66"/>
      <c r="P271" s="66"/>
      <c r="Q271" s="66"/>
    </row>
    <row r="272" spans="1:17" s="58" customFormat="1">
      <c r="A272" s="51"/>
      <c r="B272" s="51"/>
      <c r="C272" s="256"/>
      <c r="D272" s="256"/>
      <c r="E272" s="256"/>
      <c r="F272" s="51"/>
      <c r="G272" s="66"/>
      <c r="H272" s="66"/>
      <c r="I272" s="66"/>
      <c r="J272" s="66"/>
      <c r="K272" s="66"/>
      <c r="L272" s="66"/>
      <c r="M272" s="66"/>
      <c r="N272" s="66"/>
      <c r="O272" s="66"/>
      <c r="P272" s="66"/>
      <c r="Q272" s="66"/>
    </row>
    <row r="273" spans="1:17" s="58" customFormat="1">
      <c r="A273" s="51"/>
      <c r="B273" s="51"/>
      <c r="C273" s="256"/>
      <c r="D273" s="256"/>
      <c r="E273" s="256"/>
      <c r="F273" s="51"/>
      <c r="G273" s="66"/>
      <c r="H273" s="66"/>
      <c r="I273" s="66"/>
      <c r="J273" s="66"/>
      <c r="K273" s="66"/>
      <c r="L273" s="66"/>
      <c r="M273" s="66"/>
      <c r="N273" s="66"/>
      <c r="O273" s="66"/>
      <c r="P273" s="66"/>
      <c r="Q273" s="66"/>
    </row>
    <row r="274" spans="1:17" s="58" customFormat="1">
      <c r="A274" s="51"/>
      <c r="B274" s="51"/>
      <c r="C274" s="256"/>
      <c r="D274" s="256"/>
      <c r="E274" s="256"/>
      <c r="F274" s="51"/>
      <c r="G274" s="66"/>
      <c r="H274" s="66"/>
      <c r="I274" s="66"/>
      <c r="J274" s="66"/>
      <c r="K274" s="66"/>
      <c r="L274" s="66"/>
      <c r="M274" s="66"/>
      <c r="N274" s="66"/>
      <c r="O274" s="66"/>
      <c r="P274" s="66"/>
      <c r="Q274" s="66"/>
    </row>
    <row r="275" spans="1:17" s="58" customFormat="1">
      <c r="A275" s="51"/>
      <c r="B275" s="51"/>
      <c r="C275" s="256"/>
      <c r="D275" s="256"/>
      <c r="E275" s="256"/>
      <c r="F275" s="51"/>
      <c r="G275" s="66"/>
      <c r="H275" s="66"/>
      <c r="I275" s="66"/>
      <c r="J275" s="66"/>
      <c r="K275" s="66"/>
      <c r="L275" s="66"/>
      <c r="M275" s="66"/>
      <c r="N275" s="66"/>
      <c r="O275" s="66"/>
      <c r="P275" s="66"/>
      <c r="Q275" s="66"/>
    </row>
    <row r="276" spans="1:17" s="58" customFormat="1">
      <c r="A276" s="51"/>
      <c r="B276" s="51"/>
      <c r="C276" s="256"/>
      <c r="D276" s="256"/>
      <c r="E276" s="256"/>
      <c r="F276" s="51"/>
      <c r="G276" s="66"/>
      <c r="H276" s="66"/>
      <c r="I276" s="66"/>
      <c r="J276" s="66"/>
      <c r="K276" s="66"/>
      <c r="L276" s="66"/>
      <c r="M276" s="66"/>
      <c r="N276" s="66"/>
      <c r="O276" s="66"/>
      <c r="P276" s="66"/>
      <c r="Q276" s="66"/>
    </row>
    <row r="277" spans="1:17" s="58" customFormat="1">
      <c r="A277" s="51"/>
      <c r="B277" s="51"/>
      <c r="C277" s="256"/>
      <c r="D277" s="256"/>
      <c r="E277" s="256"/>
      <c r="F277" s="51"/>
      <c r="G277" s="66"/>
      <c r="H277" s="66"/>
      <c r="I277" s="66"/>
      <c r="J277" s="66"/>
      <c r="K277" s="66"/>
      <c r="L277" s="66"/>
      <c r="M277" s="66"/>
      <c r="N277" s="66"/>
      <c r="O277" s="66"/>
      <c r="P277" s="66"/>
      <c r="Q277" s="66"/>
    </row>
    <row r="278" spans="1:17" s="58" customFormat="1">
      <c r="A278" s="51"/>
      <c r="B278" s="51"/>
      <c r="C278" s="256"/>
      <c r="D278" s="256"/>
      <c r="E278" s="256"/>
      <c r="F278" s="51"/>
      <c r="G278" s="66"/>
      <c r="H278" s="66"/>
      <c r="I278" s="66"/>
      <c r="J278" s="66"/>
      <c r="K278" s="66"/>
      <c r="L278" s="66"/>
      <c r="M278" s="66"/>
      <c r="N278" s="66"/>
      <c r="O278" s="66"/>
      <c r="P278" s="66"/>
      <c r="Q278" s="66"/>
    </row>
    <row r="279" spans="1:17" s="58" customFormat="1">
      <c r="A279" s="51"/>
      <c r="B279" s="51"/>
      <c r="C279" s="256"/>
      <c r="D279" s="256"/>
      <c r="E279" s="256"/>
      <c r="F279" s="51"/>
      <c r="G279" s="66"/>
      <c r="H279" s="66"/>
      <c r="I279" s="66"/>
      <c r="J279" s="66"/>
      <c r="K279" s="66"/>
      <c r="L279" s="66"/>
      <c r="M279" s="66"/>
      <c r="N279" s="66"/>
      <c r="O279" s="66"/>
      <c r="P279" s="66"/>
      <c r="Q279" s="66"/>
    </row>
    <row r="280" spans="1:17" s="58" customFormat="1">
      <c r="A280" s="51"/>
      <c r="B280" s="51"/>
      <c r="C280" s="256"/>
      <c r="D280" s="256"/>
      <c r="E280" s="256"/>
      <c r="F280" s="51"/>
      <c r="G280" s="66"/>
      <c r="H280" s="66"/>
      <c r="I280" s="66"/>
      <c r="J280" s="66"/>
      <c r="K280" s="66"/>
      <c r="L280" s="66"/>
      <c r="M280" s="66"/>
      <c r="N280" s="66"/>
      <c r="O280" s="66"/>
      <c r="P280" s="66"/>
      <c r="Q280" s="66"/>
    </row>
    <row r="281" spans="1:17" s="58" customFormat="1">
      <c r="A281" s="51"/>
      <c r="B281" s="51"/>
      <c r="C281" s="256"/>
      <c r="D281" s="256"/>
      <c r="E281" s="256"/>
      <c r="F281" s="51"/>
      <c r="G281" s="66"/>
      <c r="H281" s="66"/>
      <c r="I281" s="66"/>
      <c r="J281" s="66"/>
      <c r="K281" s="66"/>
      <c r="L281" s="66"/>
      <c r="M281" s="66"/>
      <c r="N281" s="66"/>
      <c r="O281" s="66"/>
      <c r="P281" s="66"/>
      <c r="Q281" s="66"/>
    </row>
    <row r="282" spans="1:17" s="58" customFormat="1">
      <c r="A282" s="51"/>
      <c r="B282" s="51"/>
      <c r="C282" s="256"/>
      <c r="D282" s="256"/>
      <c r="E282" s="256"/>
      <c r="F282" s="51"/>
      <c r="G282" s="66"/>
      <c r="H282" s="66"/>
      <c r="I282" s="66"/>
      <c r="J282" s="66"/>
      <c r="K282" s="66"/>
      <c r="L282" s="66"/>
      <c r="M282" s="66"/>
      <c r="N282" s="66"/>
      <c r="O282" s="66"/>
      <c r="P282" s="66"/>
      <c r="Q282" s="66"/>
    </row>
    <row r="283" spans="1:17" s="58" customFormat="1">
      <c r="A283" s="51"/>
      <c r="B283" s="51"/>
      <c r="C283" s="256"/>
      <c r="D283" s="256"/>
      <c r="E283" s="256"/>
      <c r="F283" s="51"/>
      <c r="G283" s="66"/>
      <c r="H283" s="66"/>
      <c r="I283" s="66"/>
      <c r="J283" s="66"/>
      <c r="K283" s="66"/>
      <c r="L283" s="66"/>
      <c r="M283" s="66"/>
      <c r="N283" s="66"/>
      <c r="O283" s="66"/>
      <c r="P283" s="66"/>
      <c r="Q283" s="66"/>
    </row>
    <row r="284" spans="1:17" s="58" customFormat="1">
      <c r="A284" s="51"/>
      <c r="B284" s="51"/>
      <c r="C284" s="256"/>
      <c r="D284" s="256"/>
      <c r="E284" s="256"/>
      <c r="F284" s="51"/>
      <c r="G284" s="66"/>
      <c r="H284" s="66"/>
      <c r="I284" s="66"/>
      <c r="J284" s="66"/>
      <c r="K284" s="66"/>
      <c r="L284" s="66"/>
      <c r="M284" s="66"/>
      <c r="N284" s="66"/>
      <c r="O284" s="66"/>
      <c r="P284" s="66"/>
      <c r="Q284" s="66"/>
    </row>
    <row r="285" spans="1:17" s="58" customFormat="1">
      <c r="A285" s="51"/>
      <c r="B285" s="51"/>
      <c r="C285" s="256"/>
      <c r="D285" s="256"/>
      <c r="E285" s="256"/>
      <c r="F285" s="51"/>
      <c r="G285" s="66"/>
      <c r="H285" s="66"/>
      <c r="I285" s="66"/>
      <c r="J285" s="66"/>
      <c r="K285" s="66"/>
      <c r="L285" s="66"/>
      <c r="M285" s="66"/>
      <c r="N285" s="66"/>
      <c r="O285" s="66"/>
      <c r="P285" s="66"/>
      <c r="Q285" s="66"/>
    </row>
    <row r="286" spans="1:17" s="58" customFormat="1">
      <c r="A286" s="51"/>
      <c r="B286" s="51"/>
      <c r="C286" s="256"/>
      <c r="D286" s="256"/>
      <c r="E286" s="256"/>
      <c r="F286" s="51"/>
      <c r="G286" s="66"/>
      <c r="H286" s="66"/>
      <c r="I286" s="66"/>
      <c r="J286" s="66"/>
      <c r="K286" s="66"/>
      <c r="L286" s="66"/>
      <c r="M286" s="66"/>
      <c r="N286" s="66"/>
      <c r="O286" s="66"/>
      <c r="P286" s="66"/>
      <c r="Q286" s="66"/>
    </row>
    <row r="287" spans="1:17" s="58" customFormat="1">
      <c r="A287" s="51"/>
      <c r="B287" s="51"/>
      <c r="C287" s="256"/>
      <c r="D287" s="256"/>
      <c r="E287" s="256"/>
      <c r="F287" s="51"/>
      <c r="G287" s="66"/>
      <c r="H287" s="66"/>
      <c r="I287" s="66"/>
      <c r="J287" s="66"/>
      <c r="K287" s="66"/>
      <c r="L287" s="66"/>
      <c r="M287" s="66"/>
      <c r="N287" s="66"/>
      <c r="O287" s="66"/>
      <c r="P287" s="66"/>
      <c r="Q287" s="66"/>
    </row>
    <row r="288" spans="1:17" s="58" customFormat="1">
      <c r="A288" s="51"/>
      <c r="B288" s="51"/>
      <c r="C288" s="256"/>
      <c r="D288" s="256"/>
      <c r="E288" s="256"/>
      <c r="F288" s="51"/>
      <c r="G288" s="66"/>
      <c r="H288" s="66"/>
      <c r="I288" s="66"/>
      <c r="J288" s="66"/>
      <c r="K288" s="66"/>
      <c r="L288" s="66"/>
      <c r="M288" s="66"/>
      <c r="N288" s="66"/>
      <c r="O288" s="66"/>
      <c r="P288" s="66"/>
      <c r="Q288" s="66"/>
    </row>
    <row r="289" spans="1:17" s="58" customFormat="1">
      <c r="A289" s="51"/>
      <c r="B289" s="51"/>
      <c r="C289" s="256"/>
      <c r="D289" s="256"/>
      <c r="E289" s="256"/>
      <c r="F289" s="51"/>
      <c r="G289" s="66"/>
      <c r="H289" s="66"/>
      <c r="I289" s="66"/>
      <c r="J289" s="66"/>
      <c r="K289" s="66"/>
      <c r="L289" s="66"/>
      <c r="M289" s="66"/>
      <c r="N289" s="66"/>
      <c r="O289" s="66"/>
      <c r="P289" s="66"/>
      <c r="Q289" s="66"/>
    </row>
    <row r="290" spans="1:17" s="58" customFormat="1">
      <c r="A290" s="51"/>
      <c r="B290" s="51"/>
      <c r="C290" s="256"/>
      <c r="D290" s="256"/>
      <c r="E290" s="256"/>
      <c r="F290" s="51"/>
      <c r="G290" s="66"/>
      <c r="H290" s="66"/>
      <c r="I290" s="66"/>
      <c r="J290" s="66"/>
      <c r="K290" s="66"/>
      <c r="L290" s="66"/>
      <c r="M290" s="66"/>
      <c r="N290" s="66"/>
      <c r="O290" s="66"/>
      <c r="P290" s="66"/>
      <c r="Q290" s="66"/>
    </row>
    <row r="291" spans="1:17" s="58" customFormat="1">
      <c r="A291" s="51"/>
      <c r="B291" s="51"/>
      <c r="C291" s="256"/>
      <c r="D291" s="256"/>
      <c r="E291" s="256"/>
      <c r="F291" s="51"/>
      <c r="G291" s="66"/>
      <c r="H291" s="66"/>
      <c r="I291" s="66"/>
      <c r="J291" s="66"/>
      <c r="K291" s="66"/>
      <c r="L291" s="66"/>
      <c r="M291" s="66"/>
      <c r="N291" s="66"/>
      <c r="O291" s="66"/>
      <c r="P291" s="66"/>
      <c r="Q291" s="66"/>
    </row>
    <row r="292" spans="1:17" s="58" customFormat="1">
      <c r="A292" s="51"/>
      <c r="B292" s="51"/>
      <c r="C292" s="256"/>
      <c r="D292" s="256"/>
      <c r="E292" s="256"/>
      <c r="F292" s="51"/>
      <c r="G292" s="66"/>
      <c r="H292" s="66"/>
      <c r="I292" s="66"/>
      <c r="J292" s="66"/>
      <c r="K292" s="66"/>
      <c r="L292" s="66"/>
      <c r="M292" s="66"/>
      <c r="N292" s="66"/>
      <c r="O292" s="66"/>
      <c r="P292" s="66"/>
      <c r="Q292" s="66"/>
    </row>
    <row r="293" spans="1:17" s="58" customFormat="1">
      <c r="A293" s="51"/>
      <c r="B293" s="51"/>
      <c r="C293" s="256"/>
      <c r="D293" s="256"/>
      <c r="E293" s="256"/>
      <c r="F293" s="51"/>
      <c r="G293" s="66"/>
      <c r="H293" s="66"/>
      <c r="I293" s="66"/>
      <c r="J293" s="66"/>
      <c r="K293" s="66"/>
      <c r="L293" s="66"/>
      <c r="M293" s="66"/>
      <c r="N293" s="66"/>
      <c r="O293" s="66"/>
      <c r="P293" s="66"/>
      <c r="Q293" s="66"/>
    </row>
    <row r="294" spans="1:17" s="58" customFormat="1">
      <c r="A294" s="51"/>
      <c r="B294" s="51"/>
      <c r="C294" s="256"/>
      <c r="D294" s="256"/>
      <c r="E294" s="256"/>
      <c r="F294" s="51"/>
      <c r="G294" s="66"/>
      <c r="H294" s="66"/>
      <c r="I294" s="66"/>
      <c r="J294" s="66"/>
      <c r="K294" s="66"/>
      <c r="L294" s="66"/>
      <c r="M294" s="66"/>
      <c r="N294" s="66"/>
      <c r="O294" s="66"/>
      <c r="P294" s="66"/>
      <c r="Q294" s="66"/>
    </row>
    <row r="295" spans="1:17" s="58" customFormat="1">
      <c r="A295" s="51"/>
      <c r="B295" s="51"/>
      <c r="C295" s="256"/>
      <c r="D295" s="256"/>
      <c r="E295" s="256"/>
      <c r="F295" s="51"/>
      <c r="G295" s="66"/>
      <c r="H295" s="66"/>
      <c r="I295" s="66"/>
      <c r="J295" s="66"/>
      <c r="K295" s="66"/>
      <c r="L295" s="66"/>
      <c r="M295" s="66"/>
      <c r="N295" s="66"/>
      <c r="O295" s="66"/>
      <c r="P295" s="66"/>
      <c r="Q295" s="66"/>
    </row>
    <row r="296" spans="1:17" s="58" customFormat="1">
      <c r="A296" s="51"/>
      <c r="B296" s="51"/>
      <c r="C296" s="256"/>
      <c r="D296" s="256"/>
      <c r="E296" s="256"/>
      <c r="F296" s="51"/>
      <c r="G296" s="66"/>
      <c r="H296" s="66"/>
      <c r="I296" s="66"/>
      <c r="J296" s="66"/>
      <c r="K296" s="66"/>
      <c r="L296" s="66"/>
      <c r="M296" s="66"/>
      <c r="N296" s="66"/>
      <c r="O296" s="66"/>
      <c r="P296" s="66"/>
      <c r="Q296" s="66"/>
    </row>
    <row r="297" spans="1:17" s="58" customFormat="1">
      <c r="A297" s="51"/>
      <c r="B297" s="51"/>
      <c r="C297" s="256"/>
      <c r="D297" s="256"/>
      <c r="E297" s="256"/>
      <c r="F297" s="51"/>
      <c r="G297" s="66"/>
      <c r="H297" s="66"/>
      <c r="I297" s="66"/>
      <c r="J297" s="66"/>
      <c r="K297" s="66"/>
      <c r="L297" s="66"/>
      <c r="M297" s="66"/>
      <c r="N297" s="66"/>
      <c r="O297" s="66"/>
      <c r="P297" s="66"/>
      <c r="Q297" s="66"/>
    </row>
    <row r="298" spans="1:17" s="58" customFormat="1">
      <c r="A298" s="51"/>
      <c r="B298" s="51"/>
      <c r="C298" s="256"/>
      <c r="D298" s="256"/>
      <c r="E298" s="256"/>
      <c r="F298" s="51"/>
      <c r="G298" s="66"/>
      <c r="H298" s="66"/>
      <c r="I298" s="66"/>
      <c r="J298" s="66"/>
      <c r="K298" s="66"/>
      <c r="L298" s="66"/>
      <c r="M298" s="66"/>
      <c r="N298" s="66"/>
      <c r="O298" s="66"/>
      <c r="P298" s="66"/>
      <c r="Q298" s="66"/>
    </row>
    <row r="299" spans="1:17" s="58" customFormat="1">
      <c r="A299" s="51"/>
      <c r="B299" s="51"/>
      <c r="C299" s="256"/>
      <c r="D299" s="256"/>
      <c r="E299" s="256"/>
      <c r="F299" s="51"/>
      <c r="G299" s="66"/>
      <c r="H299" s="66"/>
      <c r="I299" s="66"/>
      <c r="J299" s="66"/>
      <c r="K299" s="66"/>
      <c r="L299" s="66"/>
      <c r="M299" s="66"/>
      <c r="N299" s="66"/>
      <c r="O299" s="66"/>
      <c r="P299" s="66"/>
      <c r="Q299" s="66"/>
    </row>
    <row r="300" spans="1:17" s="58" customFormat="1">
      <c r="A300" s="51"/>
      <c r="B300" s="51"/>
      <c r="C300" s="256"/>
      <c r="D300" s="256"/>
      <c r="E300" s="256"/>
      <c r="F300" s="51"/>
      <c r="G300" s="66"/>
      <c r="H300" s="66"/>
      <c r="I300" s="66"/>
      <c r="J300" s="66"/>
      <c r="K300" s="66"/>
      <c r="L300" s="66"/>
      <c r="M300" s="66"/>
      <c r="N300" s="66"/>
      <c r="O300" s="66"/>
      <c r="P300" s="66"/>
      <c r="Q300" s="66"/>
    </row>
    <row r="301" spans="1:17" s="58" customFormat="1">
      <c r="A301" s="51"/>
      <c r="B301" s="51"/>
      <c r="C301" s="256"/>
      <c r="D301" s="256"/>
      <c r="E301" s="256"/>
      <c r="F301" s="51"/>
      <c r="G301" s="66"/>
      <c r="H301" s="66"/>
      <c r="I301" s="66"/>
      <c r="J301" s="66"/>
      <c r="K301" s="66"/>
      <c r="L301" s="66"/>
      <c r="M301" s="66"/>
      <c r="N301" s="66"/>
      <c r="O301" s="66"/>
      <c r="P301" s="66"/>
      <c r="Q301" s="66"/>
    </row>
    <row r="302" spans="1:17" s="58" customFormat="1">
      <c r="A302" s="51"/>
      <c r="B302" s="51"/>
      <c r="C302" s="256"/>
      <c r="D302" s="256"/>
      <c r="E302" s="256"/>
      <c r="F302" s="51"/>
      <c r="G302" s="66"/>
      <c r="H302" s="66"/>
      <c r="I302" s="66"/>
      <c r="J302" s="66"/>
      <c r="K302" s="66"/>
      <c r="L302" s="66"/>
      <c r="M302" s="66"/>
      <c r="N302" s="66"/>
      <c r="O302" s="66"/>
      <c r="P302" s="66"/>
      <c r="Q302" s="66"/>
    </row>
    <row r="303" spans="1:17" s="58" customFormat="1">
      <c r="A303" s="51"/>
      <c r="B303" s="51"/>
      <c r="C303" s="256"/>
      <c r="D303" s="256"/>
      <c r="E303" s="256"/>
      <c r="F303" s="51"/>
      <c r="G303" s="66"/>
      <c r="H303" s="66"/>
      <c r="I303" s="66"/>
      <c r="J303" s="66"/>
      <c r="K303" s="66"/>
      <c r="L303" s="66"/>
      <c r="M303" s="66"/>
      <c r="N303" s="66"/>
      <c r="O303" s="66"/>
      <c r="P303" s="66"/>
      <c r="Q303" s="66"/>
    </row>
    <row r="304" spans="1:17" s="58" customFormat="1">
      <c r="A304" s="51"/>
      <c r="B304" s="51"/>
      <c r="C304" s="256"/>
      <c r="D304" s="256"/>
      <c r="E304" s="256"/>
      <c r="F304" s="51"/>
      <c r="G304" s="66"/>
      <c r="H304" s="66"/>
      <c r="I304" s="66"/>
      <c r="J304" s="66"/>
      <c r="K304" s="66"/>
      <c r="L304" s="66"/>
      <c r="M304" s="66"/>
      <c r="N304" s="66"/>
      <c r="O304" s="66"/>
      <c r="P304" s="66"/>
      <c r="Q304" s="66"/>
    </row>
    <row r="305" spans="1:17" s="58" customFormat="1">
      <c r="A305" s="51"/>
      <c r="B305" s="51"/>
      <c r="C305" s="256"/>
      <c r="D305" s="256"/>
      <c r="E305" s="256"/>
      <c r="F305" s="51"/>
      <c r="G305" s="66"/>
      <c r="H305" s="66"/>
      <c r="I305" s="66"/>
      <c r="J305" s="66"/>
      <c r="K305" s="66"/>
      <c r="L305" s="66"/>
      <c r="M305" s="66"/>
      <c r="N305" s="66"/>
      <c r="O305" s="66"/>
      <c r="P305" s="66"/>
      <c r="Q305" s="66"/>
    </row>
    <row r="306" spans="1:17" s="58" customFormat="1">
      <c r="A306" s="51"/>
      <c r="B306" s="51"/>
      <c r="C306" s="256"/>
      <c r="D306" s="256"/>
      <c r="E306" s="256"/>
      <c r="F306" s="51"/>
      <c r="G306" s="66"/>
      <c r="H306" s="66"/>
      <c r="I306" s="66"/>
      <c r="J306" s="66"/>
      <c r="K306" s="66"/>
      <c r="L306" s="66"/>
      <c r="M306" s="66"/>
      <c r="N306" s="66"/>
      <c r="O306" s="66"/>
      <c r="P306" s="66"/>
      <c r="Q306" s="66"/>
    </row>
    <row r="307" spans="1:17" s="58" customFormat="1">
      <c r="A307" s="51"/>
      <c r="B307" s="51"/>
      <c r="C307" s="256"/>
      <c r="D307" s="256"/>
      <c r="E307" s="256"/>
      <c r="F307" s="51"/>
      <c r="G307" s="66"/>
      <c r="H307" s="66"/>
      <c r="I307" s="66"/>
      <c r="J307" s="66"/>
      <c r="K307" s="66"/>
      <c r="L307" s="66"/>
      <c r="M307" s="66"/>
      <c r="N307" s="66"/>
      <c r="O307" s="66"/>
      <c r="P307" s="66"/>
      <c r="Q307" s="66"/>
    </row>
    <row r="308" spans="1:17" s="58" customFormat="1">
      <c r="A308" s="51"/>
      <c r="B308" s="51"/>
      <c r="C308" s="256"/>
      <c r="D308" s="256"/>
      <c r="E308" s="256"/>
      <c r="F308" s="51"/>
      <c r="G308" s="66"/>
      <c r="H308" s="66"/>
      <c r="I308" s="66"/>
      <c r="J308" s="66"/>
      <c r="K308" s="66"/>
      <c r="L308" s="66"/>
      <c r="M308" s="66"/>
      <c r="N308" s="66"/>
      <c r="O308" s="66"/>
      <c r="P308" s="66"/>
      <c r="Q308" s="66"/>
    </row>
    <row r="309" spans="1:17" s="58" customFormat="1">
      <c r="A309" s="51"/>
      <c r="B309" s="51"/>
      <c r="C309" s="256"/>
      <c r="D309" s="256"/>
      <c r="E309" s="256"/>
      <c r="F309" s="51"/>
      <c r="G309" s="66"/>
      <c r="H309" s="66"/>
      <c r="I309" s="66"/>
      <c r="J309" s="66"/>
      <c r="K309" s="66"/>
      <c r="L309" s="66"/>
      <c r="M309" s="66"/>
      <c r="N309" s="66"/>
      <c r="O309" s="66"/>
      <c r="P309" s="66"/>
      <c r="Q309" s="66"/>
    </row>
    <row r="310" spans="1:17" s="58" customFormat="1">
      <c r="A310" s="51"/>
      <c r="B310" s="51"/>
      <c r="C310" s="256"/>
      <c r="D310" s="256"/>
      <c r="E310" s="256"/>
      <c r="F310" s="51"/>
      <c r="G310" s="66"/>
      <c r="H310" s="66"/>
      <c r="I310" s="66"/>
      <c r="J310" s="66"/>
      <c r="K310" s="66"/>
      <c r="L310" s="66"/>
      <c r="M310" s="66"/>
      <c r="N310" s="66"/>
      <c r="O310" s="66"/>
      <c r="P310" s="66"/>
      <c r="Q310" s="66"/>
    </row>
    <row r="311" spans="1:17" s="58" customFormat="1">
      <c r="A311" s="51"/>
      <c r="B311" s="51"/>
      <c r="C311" s="256"/>
      <c r="D311" s="256"/>
      <c r="E311" s="256"/>
      <c r="F311" s="51"/>
      <c r="G311" s="66"/>
      <c r="H311" s="66"/>
      <c r="I311" s="66"/>
      <c r="J311" s="66"/>
      <c r="K311" s="66"/>
      <c r="L311" s="66"/>
      <c r="M311" s="66"/>
      <c r="N311" s="66"/>
      <c r="O311" s="66"/>
      <c r="P311" s="66"/>
      <c r="Q311" s="66"/>
    </row>
    <row r="312" spans="1:17" s="58" customFormat="1">
      <c r="A312" s="51"/>
      <c r="B312" s="51"/>
      <c r="C312" s="256"/>
      <c r="D312" s="256"/>
      <c r="E312" s="256"/>
      <c r="F312" s="51"/>
      <c r="G312" s="66"/>
      <c r="H312" s="66"/>
      <c r="I312" s="66"/>
      <c r="J312" s="66"/>
      <c r="K312" s="66"/>
      <c r="L312" s="66"/>
      <c r="M312" s="66"/>
      <c r="N312" s="66"/>
      <c r="O312" s="66"/>
      <c r="P312" s="66"/>
      <c r="Q312" s="66"/>
    </row>
    <row r="313" spans="1:17" s="58" customFormat="1">
      <c r="A313" s="51"/>
      <c r="B313" s="51"/>
      <c r="C313" s="256"/>
      <c r="D313" s="256"/>
      <c r="E313" s="256"/>
      <c r="F313" s="51"/>
      <c r="G313" s="66"/>
      <c r="H313" s="66"/>
      <c r="I313" s="66"/>
      <c r="J313" s="66"/>
      <c r="K313" s="66"/>
      <c r="L313" s="66"/>
      <c r="M313" s="66"/>
      <c r="N313" s="66"/>
      <c r="O313" s="66"/>
      <c r="P313" s="66"/>
      <c r="Q313" s="66"/>
    </row>
    <row r="314" spans="1:17" s="58" customFormat="1">
      <c r="A314" s="51"/>
      <c r="B314" s="51"/>
      <c r="C314" s="256"/>
      <c r="D314" s="256"/>
      <c r="E314" s="256"/>
      <c r="F314" s="51"/>
      <c r="G314" s="66"/>
      <c r="H314" s="66"/>
      <c r="I314" s="66"/>
      <c r="J314" s="66"/>
      <c r="K314" s="66"/>
      <c r="L314" s="66"/>
      <c r="M314" s="66"/>
      <c r="N314" s="66"/>
      <c r="O314" s="66"/>
      <c r="P314" s="66"/>
      <c r="Q314" s="66"/>
    </row>
    <row r="315" spans="1:17" s="58" customFormat="1">
      <c r="A315" s="51"/>
      <c r="B315" s="51"/>
      <c r="C315" s="256"/>
      <c r="D315" s="256"/>
      <c r="E315" s="256"/>
      <c r="F315" s="51"/>
      <c r="G315" s="66"/>
      <c r="H315" s="66"/>
      <c r="I315" s="66"/>
      <c r="J315" s="66"/>
      <c r="K315" s="66"/>
      <c r="L315" s="66"/>
      <c r="M315" s="66"/>
      <c r="N315" s="66"/>
      <c r="O315" s="66"/>
      <c r="P315" s="66"/>
      <c r="Q315" s="66"/>
    </row>
    <row r="316" spans="1:17" s="58" customFormat="1">
      <c r="A316" s="51"/>
      <c r="B316" s="51"/>
      <c r="C316" s="256"/>
      <c r="D316" s="256"/>
      <c r="E316" s="256"/>
      <c r="F316" s="51"/>
      <c r="G316" s="66"/>
      <c r="H316" s="66"/>
      <c r="I316" s="66"/>
      <c r="J316" s="66"/>
      <c r="K316" s="66"/>
      <c r="L316" s="66"/>
      <c r="M316" s="66"/>
      <c r="N316" s="66"/>
      <c r="O316" s="66"/>
      <c r="P316" s="66"/>
      <c r="Q316" s="66"/>
    </row>
    <row r="317" spans="1:17" s="58" customFormat="1">
      <c r="A317" s="51"/>
      <c r="B317" s="51"/>
      <c r="C317" s="256"/>
      <c r="D317" s="256"/>
      <c r="E317" s="256"/>
      <c r="F317" s="51"/>
      <c r="G317" s="66"/>
      <c r="H317" s="66"/>
      <c r="I317" s="66"/>
      <c r="J317" s="66"/>
      <c r="K317" s="66"/>
      <c r="L317" s="66"/>
      <c r="M317" s="66"/>
      <c r="N317" s="66"/>
      <c r="O317" s="66"/>
      <c r="P317" s="66"/>
      <c r="Q317" s="66"/>
    </row>
    <row r="318" spans="1:17" s="58" customFormat="1">
      <c r="A318" s="51"/>
      <c r="B318" s="51"/>
      <c r="C318" s="256"/>
      <c r="D318" s="256"/>
      <c r="E318" s="256"/>
      <c r="F318" s="51"/>
      <c r="G318" s="66"/>
      <c r="H318" s="66"/>
      <c r="I318" s="66"/>
      <c r="J318" s="66"/>
      <c r="K318" s="66"/>
      <c r="L318" s="66"/>
      <c r="M318" s="66"/>
      <c r="N318" s="66"/>
      <c r="O318" s="66"/>
      <c r="P318" s="66"/>
      <c r="Q318" s="66"/>
    </row>
    <row r="319" spans="1:17" s="58" customFormat="1">
      <c r="A319" s="51"/>
      <c r="B319" s="51"/>
      <c r="C319" s="256"/>
      <c r="D319" s="256"/>
      <c r="E319" s="256"/>
      <c r="F319" s="51"/>
      <c r="G319" s="66"/>
      <c r="H319" s="66"/>
      <c r="I319" s="66"/>
      <c r="J319" s="66"/>
      <c r="K319" s="66"/>
      <c r="L319" s="66"/>
      <c r="M319" s="66"/>
      <c r="N319" s="66"/>
      <c r="O319" s="66"/>
      <c r="P319" s="66"/>
      <c r="Q319" s="66"/>
    </row>
    <row r="320" spans="1:17" s="58" customFormat="1">
      <c r="A320" s="51"/>
      <c r="B320" s="51"/>
      <c r="C320" s="256"/>
      <c r="D320" s="256"/>
      <c r="E320" s="256"/>
      <c r="F320" s="51"/>
      <c r="G320" s="66"/>
      <c r="H320" s="66"/>
      <c r="I320" s="66"/>
      <c r="J320" s="66"/>
      <c r="K320" s="66"/>
      <c r="L320" s="66"/>
      <c r="M320" s="66"/>
      <c r="N320" s="66"/>
      <c r="O320" s="66"/>
      <c r="P320" s="66"/>
      <c r="Q320" s="66"/>
    </row>
    <row r="321" spans="1:17" s="58" customFormat="1">
      <c r="A321" s="51"/>
      <c r="B321" s="51"/>
      <c r="C321" s="256"/>
      <c r="D321" s="256"/>
      <c r="E321" s="256"/>
      <c r="F321" s="51"/>
      <c r="G321" s="66"/>
      <c r="H321" s="66"/>
      <c r="I321" s="66"/>
      <c r="J321" s="66"/>
      <c r="K321" s="66"/>
      <c r="L321" s="66"/>
      <c r="M321" s="66"/>
      <c r="N321" s="66"/>
      <c r="O321" s="66"/>
      <c r="P321" s="66"/>
      <c r="Q321" s="66"/>
    </row>
    <row r="322" spans="1:17" s="58" customFormat="1">
      <c r="A322" s="51"/>
      <c r="B322" s="51"/>
      <c r="C322" s="256"/>
      <c r="D322" s="256"/>
      <c r="E322" s="256"/>
      <c r="F322" s="51"/>
      <c r="G322" s="66"/>
      <c r="H322" s="66"/>
      <c r="I322" s="66"/>
      <c r="J322" s="66"/>
      <c r="K322" s="66"/>
      <c r="L322" s="66"/>
      <c r="M322" s="66"/>
      <c r="N322" s="66"/>
      <c r="O322" s="66"/>
      <c r="P322" s="66"/>
      <c r="Q322" s="66"/>
    </row>
    <row r="323" spans="1:17" s="58" customFormat="1">
      <c r="A323" s="51"/>
      <c r="B323" s="51"/>
      <c r="C323" s="256"/>
      <c r="D323" s="256"/>
      <c r="E323" s="256"/>
      <c r="F323" s="51"/>
      <c r="G323" s="66"/>
      <c r="H323" s="66"/>
      <c r="I323" s="66"/>
      <c r="J323" s="66"/>
      <c r="K323" s="66"/>
      <c r="L323" s="66"/>
      <c r="M323" s="66"/>
      <c r="N323" s="66"/>
      <c r="O323" s="66"/>
      <c r="P323" s="66"/>
      <c r="Q323" s="66"/>
    </row>
    <row r="324" spans="1:17" s="58" customFormat="1">
      <c r="A324" s="51"/>
      <c r="B324" s="51"/>
      <c r="C324" s="256"/>
      <c r="D324" s="256"/>
      <c r="E324" s="256"/>
      <c r="F324" s="51"/>
      <c r="G324" s="66"/>
      <c r="H324" s="66"/>
      <c r="I324" s="66"/>
      <c r="J324" s="66"/>
      <c r="K324" s="66"/>
      <c r="L324" s="66"/>
      <c r="M324" s="66"/>
      <c r="N324" s="66"/>
      <c r="O324" s="66"/>
      <c r="P324" s="66"/>
      <c r="Q324" s="66"/>
    </row>
    <row r="325" spans="1:17" s="58" customFormat="1">
      <c r="A325" s="51"/>
      <c r="B325" s="51"/>
      <c r="C325" s="256"/>
      <c r="D325" s="256"/>
      <c r="E325" s="256"/>
      <c r="F325" s="51"/>
      <c r="G325" s="66"/>
      <c r="H325" s="66"/>
      <c r="I325" s="66"/>
      <c r="J325" s="66"/>
      <c r="K325" s="66"/>
      <c r="L325" s="66"/>
      <c r="M325" s="66"/>
      <c r="N325" s="66"/>
      <c r="O325" s="66"/>
      <c r="P325" s="66"/>
      <c r="Q325" s="66"/>
    </row>
    <row r="326" spans="1:17" s="58" customFormat="1">
      <c r="A326" s="51"/>
      <c r="B326" s="51"/>
      <c r="C326" s="256"/>
      <c r="D326" s="256"/>
      <c r="E326" s="256"/>
      <c r="F326" s="51"/>
      <c r="G326" s="66"/>
      <c r="H326" s="66"/>
      <c r="I326" s="66"/>
      <c r="J326" s="66"/>
      <c r="K326" s="66"/>
      <c r="L326" s="66"/>
      <c r="M326" s="66"/>
      <c r="N326" s="66"/>
      <c r="O326" s="66"/>
      <c r="P326" s="66"/>
      <c r="Q326" s="66"/>
    </row>
    <row r="327" spans="1:17" s="58" customFormat="1">
      <c r="A327" s="51"/>
      <c r="B327" s="51"/>
      <c r="C327" s="256"/>
      <c r="D327" s="256"/>
      <c r="E327" s="256"/>
      <c r="F327" s="51"/>
      <c r="G327" s="66"/>
      <c r="H327" s="66"/>
      <c r="I327" s="66"/>
      <c r="J327" s="66"/>
      <c r="K327" s="66"/>
      <c r="L327" s="66"/>
      <c r="M327" s="66"/>
      <c r="N327" s="66"/>
      <c r="O327" s="66"/>
      <c r="P327" s="66"/>
      <c r="Q327" s="66"/>
    </row>
    <row r="328" spans="1:17" s="58" customFormat="1">
      <c r="A328" s="51"/>
      <c r="B328" s="51"/>
      <c r="C328" s="256"/>
      <c r="D328" s="256"/>
      <c r="E328" s="256"/>
      <c r="F328" s="51"/>
      <c r="G328" s="66"/>
      <c r="H328" s="66"/>
      <c r="I328" s="66"/>
      <c r="J328" s="66"/>
      <c r="K328" s="66"/>
      <c r="L328" s="66"/>
      <c r="M328" s="66"/>
      <c r="N328" s="66"/>
      <c r="O328" s="66"/>
      <c r="P328" s="66"/>
      <c r="Q328" s="66"/>
    </row>
    <row r="329" spans="1:17" s="58" customFormat="1">
      <c r="A329" s="51"/>
      <c r="B329" s="51"/>
      <c r="C329" s="256"/>
      <c r="D329" s="256"/>
      <c r="E329" s="256"/>
      <c r="F329" s="51"/>
      <c r="G329" s="66"/>
      <c r="H329" s="66"/>
      <c r="I329" s="66"/>
      <c r="J329" s="66"/>
      <c r="K329" s="66"/>
      <c r="L329" s="66"/>
      <c r="M329" s="66"/>
      <c r="N329" s="66"/>
      <c r="O329" s="66"/>
      <c r="P329" s="66"/>
      <c r="Q329" s="66"/>
    </row>
    <row r="330" spans="1:17" s="58" customFormat="1">
      <c r="A330" s="51"/>
      <c r="B330" s="51"/>
      <c r="C330" s="256"/>
      <c r="D330" s="256"/>
      <c r="E330" s="256"/>
      <c r="F330" s="51"/>
      <c r="G330" s="66"/>
      <c r="H330" s="66"/>
      <c r="I330" s="66"/>
      <c r="J330" s="66"/>
      <c r="K330" s="66"/>
      <c r="L330" s="66"/>
      <c r="M330" s="66"/>
      <c r="N330" s="66"/>
      <c r="O330" s="66"/>
      <c r="P330" s="66"/>
      <c r="Q330" s="66"/>
    </row>
    <row r="331" spans="1:17" s="58" customFormat="1">
      <c r="A331" s="51"/>
      <c r="B331" s="51"/>
      <c r="C331" s="256"/>
      <c r="D331" s="256"/>
      <c r="E331" s="256"/>
      <c r="F331" s="51"/>
      <c r="G331" s="66"/>
      <c r="H331" s="66"/>
      <c r="I331" s="66"/>
      <c r="J331" s="66"/>
      <c r="K331" s="66"/>
      <c r="L331" s="66"/>
      <c r="M331" s="66"/>
      <c r="N331" s="66"/>
      <c r="O331" s="66"/>
      <c r="P331" s="66"/>
      <c r="Q331" s="66"/>
    </row>
    <row r="332" spans="1:17" s="58" customFormat="1">
      <c r="A332" s="51"/>
      <c r="B332" s="51"/>
      <c r="C332" s="256"/>
      <c r="D332" s="256"/>
      <c r="E332" s="256"/>
      <c r="F332" s="51"/>
      <c r="G332" s="66"/>
      <c r="H332" s="66"/>
      <c r="I332" s="66"/>
      <c r="J332" s="66"/>
      <c r="K332" s="66"/>
      <c r="L332" s="66"/>
      <c r="M332" s="66"/>
      <c r="N332" s="66"/>
      <c r="O332" s="66"/>
      <c r="P332" s="66"/>
      <c r="Q332" s="66"/>
    </row>
    <row r="333" spans="1:17" s="58" customFormat="1">
      <c r="A333" s="51"/>
      <c r="B333" s="51"/>
      <c r="C333" s="256"/>
      <c r="D333" s="256"/>
      <c r="E333" s="256"/>
      <c r="F333" s="51"/>
      <c r="G333" s="66"/>
      <c r="H333" s="66"/>
      <c r="I333" s="66"/>
      <c r="J333" s="66"/>
      <c r="K333" s="66"/>
      <c r="L333" s="66"/>
      <c r="M333" s="66"/>
      <c r="N333" s="66"/>
      <c r="O333" s="66"/>
      <c r="P333" s="66"/>
      <c r="Q333" s="66"/>
    </row>
    <row r="334" spans="1:17" s="58" customFormat="1">
      <c r="A334" s="51"/>
      <c r="B334" s="51"/>
      <c r="C334" s="256"/>
      <c r="D334" s="256"/>
      <c r="E334" s="256"/>
      <c r="F334" s="51"/>
      <c r="G334" s="66"/>
      <c r="H334" s="66"/>
      <c r="I334" s="66"/>
      <c r="J334" s="66"/>
      <c r="K334" s="66"/>
      <c r="L334" s="66"/>
      <c r="M334" s="66"/>
      <c r="N334" s="66"/>
      <c r="O334" s="66"/>
      <c r="P334" s="66"/>
      <c r="Q334" s="66"/>
    </row>
    <row r="335" spans="1:17" s="58" customFormat="1">
      <c r="A335" s="51"/>
      <c r="B335" s="51"/>
      <c r="C335" s="256"/>
      <c r="D335" s="256"/>
      <c r="E335" s="256"/>
      <c r="F335" s="51"/>
      <c r="G335" s="66"/>
      <c r="H335" s="66"/>
      <c r="I335" s="66"/>
      <c r="J335" s="66"/>
      <c r="K335" s="66"/>
      <c r="L335" s="66"/>
      <c r="M335" s="66"/>
      <c r="N335" s="66"/>
      <c r="O335" s="66"/>
      <c r="P335" s="66"/>
      <c r="Q335" s="66"/>
    </row>
    <row r="336" spans="1:17" s="58" customFormat="1">
      <c r="A336" s="51"/>
      <c r="B336" s="51"/>
      <c r="C336" s="256"/>
      <c r="D336" s="256"/>
      <c r="E336" s="256"/>
      <c r="F336" s="51"/>
      <c r="G336" s="66"/>
      <c r="H336" s="66"/>
      <c r="I336" s="66"/>
      <c r="J336" s="66"/>
      <c r="K336" s="66"/>
      <c r="L336" s="66"/>
      <c r="M336" s="66"/>
      <c r="N336" s="66"/>
      <c r="O336" s="66"/>
      <c r="P336" s="66"/>
      <c r="Q336" s="66"/>
    </row>
    <row r="337" spans="1:17" s="58" customFormat="1">
      <c r="A337" s="51"/>
      <c r="B337" s="51"/>
      <c r="C337" s="256"/>
      <c r="D337" s="256"/>
      <c r="E337" s="256"/>
      <c r="F337" s="51"/>
      <c r="G337" s="66"/>
      <c r="H337" s="66"/>
      <c r="I337" s="66"/>
      <c r="J337" s="66"/>
      <c r="K337" s="66"/>
      <c r="L337" s="66"/>
      <c r="M337" s="66"/>
      <c r="N337" s="66"/>
      <c r="O337" s="66"/>
      <c r="P337" s="66"/>
      <c r="Q337" s="66"/>
    </row>
    <row r="338" spans="1:17" s="58" customFormat="1">
      <c r="A338" s="51"/>
      <c r="B338" s="51"/>
      <c r="C338" s="256"/>
      <c r="D338" s="256"/>
      <c r="E338" s="256"/>
      <c r="F338" s="51"/>
      <c r="G338" s="66"/>
      <c r="H338" s="66"/>
      <c r="I338" s="66"/>
      <c r="J338" s="66"/>
      <c r="K338" s="66"/>
      <c r="L338" s="66"/>
      <c r="M338" s="66"/>
      <c r="N338" s="66"/>
      <c r="O338" s="66"/>
      <c r="P338" s="66"/>
      <c r="Q338" s="66"/>
    </row>
    <row r="339" spans="1:17" s="58" customFormat="1">
      <c r="A339" s="51"/>
      <c r="B339" s="51"/>
      <c r="C339" s="256"/>
      <c r="D339" s="256"/>
      <c r="E339" s="256"/>
      <c r="F339" s="51"/>
      <c r="G339" s="66"/>
      <c r="H339" s="66"/>
      <c r="I339" s="66"/>
      <c r="J339" s="66"/>
      <c r="K339" s="66"/>
      <c r="L339" s="66"/>
      <c r="M339" s="66"/>
      <c r="N339" s="66"/>
      <c r="O339" s="66"/>
      <c r="P339" s="66"/>
      <c r="Q339" s="66"/>
    </row>
    <row r="340" spans="1:17" s="58" customFormat="1">
      <c r="A340" s="51"/>
      <c r="B340" s="51"/>
      <c r="C340" s="256"/>
      <c r="D340" s="256"/>
      <c r="E340" s="256"/>
      <c r="F340" s="51"/>
      <c r="G340" s="66"/>
      <c r="H340" s="66"/>
      <c r="I340" s="66"/>
      <c r="J340" s="66"/>
      <c r="K340" s="66"/>
      <c r="L340" s="66"/>
      <c r="M340" s="66"/>
      <c r="N340" s="66"/>
      <c r="O340" s="66"/>
      <c r="P340" s="66"/>
      <c r="Q340" s="66"/>
    </row>
    <row r="341" spans="1:17" s="58" customFormat="1">
      <c r="A341" s="51"/>
      <c r="B341" s="51"/>
      <c r="C341" s="256"/>
      <c r="D341" s="256"/>
      <c r="E341" s="256"/>
      <c r="F341" s="51"/>
      <c r="G341" s="66"/>
      <c r="H341" s="66"/>
      <c r="I341" s="66"/>
      <c r="J341" s="66"/>
      <c r="K341" s="66"/>
      <c r="L341" s="66"/>
      <c r="M341" s="66"/>
      <c r="N341" s="66"/>
      <c r="O341" s="66"/>
      <c r="P341" s="66"/>
      <c r="Q341" s="66"/>
    </row>
    <row r="342" spans="1:17" s="58" customFormat="1">
      <c r="A342" s="51"/>
      <c r="B342" s="51"/>
      <c r="C342" s="256"/>
      <c r="D342" s="256"/>
      <c r="E342" s="256"/>
      <c r="F342" s="51"/>
      <c r="G342" s="66"/>
      <c r="H342" s="66"/>
      <c r="I342" s="66"/>
      <c r="J342" s="66"/>
      <c r="K342" s="66"/>
      <c r="L342" s="66"/>
      <c r="M342" s="66"/>
      <c r="N342" s="66"/>
      <c r="O342" s="66"/>
      <c r="P342" s="66"/>
      <c r="Q342" s="66"/>
    </row>
    <row r="343" spans="1:17" s="58" customFormat="1">
      <c r="A343" s="51"/>
      <c r="B343" s="51"/>
      <c r="C343" s="256"/>
      <c r="D343" s="256"/>
      <c r="E343" s="256"/>
      <c r="F343" s="51"/>
      <c r="G343" s="66"/>
      <c r="H343" s="66"/>
      <c r="I343" s="66"/>
      <c r="J343" s="66"/>
      <c r="K343" s="66"/>
      <c r="L343" s="66"/>
      <c r="M343" s="66"/>
      <c r="N343" s="66"/>
      <c r="O343" s="66"/>
      <c r="P343" s="66"/>
      <c r="Q343" s="66"/>
    </row>
    <row r="344" spans="1:17" s="58" customFormat="1">
      <c r="A344" s="51"/>
      <c r="B344" s="51"/>
      <c r="C344" s="256"/>
      <c r="D344" s="256"/>
      <c r="E344" s="256"/>
      <c r="F344" s="51"/>
      <c r="G344" s="66"/>
      <c r="H344" s="66"/>
      <c r="I344" s="66"/>
      <c r="J344" s="66"/>
      <c r="K344" s="66"/>
      <c r="L344" s="66"/>
      <c r="M344" s="66"/>
      <c r="N344" s="66"/>
      <c r="O344" s="66"/>
      <c r="P344" s="66"/>
      <c r="Q344" s="66"/>
    </row>
    <row r="345" spans="1:17" s="58" customFormat="1">
      <c r="A345" s="51"/>
      <c r="B345" s="51"/>
      <c r="C345" s="256"/>
      <c r="D345" s="256"/>
      <c r="E345" s="256"/>
      <c r="F345" s="51"/>
      <c r="G345" s="66"/>
      <c r="H345" s="66"/>
      <c r="I345" s="66"/>
      <c r="J345" s="66"/>
      <c r="K345" s="66"/>
      <c r="L345" s="66"/>
      <c r="M345" s="66"/>
      <c r="N345" s="66"/>
      <c r="O345" s="66"/>
      <c r="P345" s="66"/>
      <c r="Q345" s="66"/>
    </row>
    <row r="346" spans="1:17" s="58" customFormat="1">
      <c r="A346" s="51"/>
      <c r="B346" s="51"/>
      <c r="C346" s="256"/>
      <c r="D346" s="256"/>
      <c r="E346" s="256"/>
      <c r="F346" s="51"/>
      <c r="G346" s="66"/>
      <c r="H346" s="66"/>
      <c r="I346" s="66"/>
      <c r="J346" s="66"/>
      <c r="K346" s="66"/>
      <c r="L346" s="66"/>
      <c r="M346" s="66"/>
      <c r="N346" s="66"/>
      <c r="O346" s="66"/>
      <c r="P346" s="66"/>
      <c r="Q346" s="66"/>
    </row>
    <row r="347" spans="1:17" s="58" customFormat="1">
      <c r="A347" s="51"/>
      <c r="B347" s="51"/>
      <c r="C347" s="256"/>
      <c r="D347" s="256"/>
      <c r="E347" s="256"/>
      <c r="F347" s="51"/>
      <c r="G347" s="66"/>
      <c r="H347" s="66"/>
      <c r="I347" s="66"/>
      <c r="J347" s="66"/>
      <c r="K347" s="66"/>
      <c r="L347" s="66"/>
      <c r="M347" s="66"/>
      <c r="N347" s="66"/>
      <c r="O347" s="66"/>
      <c r="P347" s="66"/>
      <c r="Q347" s="66"/>
    </row>
    <row r="348" spans="1:17" s="58" customFormat="1">
      <c r="A348" s="51"/>
      <c r="B348" s="51"/>
      <c r="C348" s="256"/>
      <c r="D348" s="256"/>
      <c r="E348" s="256"/>
      <c r="F348" s="51"/>
      <c r="G348" s="66"/>
      <c r="H348" s="66"/>
      <c r="I348" s="66"/>
      <c r="J348" s="66"/>
      <c r="K348" s="66"/>
      <c r="L348" s="66"/>
      <c r="M348" s="66"/>
      <c r="N348" s="66"/>
      <c r="O348" s="66"/>
      <c r="P348" s="66"/>
      <c r="Q348" s="66"/>
    </row>
    <row r="349" spans="1:17" s="58" customFormat="1">
      <c r="A349" s="51"/>
      <c r="B349" s="51"/>
      <c r="C349" s="256"/>
      <c r="D349" s="256"/>
      <c r="E349" s="256"/>
      <c r="F349" s="51"/>
      <c r="G349" s="66"/>
      <c r="H349" s="66"/>
      <c r="I349" s="66"/>
      <c r="J349" s="66"/>
      <c r="K349" s="66"/>
      <c r="L349" s="66"/>
      <c r="M349" s="66"/>
      <c r="N349" s="66"/>
      <c r="O349" s="66"/>
      <c r="P349" s="66"/>
      <c r="Q349" s="66"/>
    </row>
    <row r="350" spans="1:17" s="58" customFormat="1">
      <c r="A350" s="51"/>
      <c r="B350" s="51"/>
      <c r="C350" s="256"/>
      <c r="D350" s="256"/>
      <c r="E350" s="256"/>
      <c r="F350" s="51"/>
      <c r="G350" s="66"/>
      <c r="H350" s="66"/>
      <c r="I350" s="66"/>
      <c r="J350" s="66"/>
      <c r="K350" s="66"/>
      <c r="L350" s="66"/>
      <c r="M350" s="66"/>
      <c r="N350" s="66"/>
      <c r="O350" s="66"/>
      <c r="P350" s="66"/>
      <c r="Q350" s="66"/>
    </row>
    <row r="351" spans="1:17" s="58" customFormat="1">
      <c r="A351" s="51"/>
      <c r="B351" s="51"/>
      <c r="C351" s="256"/>
      <c r="D351" s="256"/>
      <c r="E351" s="256"/>
      <c r="F351" s="51"/>
      <c r="G351" s="66"/>
      <c r="H351" s="66"/>
      <c r="I351" s="66"/>
      <c r="J351" s="66"/>
      <c r="K351" s="66"/>
      <c r="L351" s="66"/>
      <c r="M351" s="66"/>
      <c r="N351" s="66"/>
      <c r="O351" s="66"/>
      <c r="P351" s="66"/>
      <c r="Q351" s="66"/>
    </row>
    <row r="352" spans="1:17" s="58" customFormat="1">
      <c r="A352" s="51"/>
      <c r="B352" s="51"/>
      <c r="C352" s="256"/>
      <c r="D352" s="256"/>
      <c r="E352" s="256"/>
      <c r="F352" s="51"/>
      <c r="G352" s="66"/>
      <c r="H352" s="66"/>
      <c r="I352" s="66"/>
      <c r="J352" s="66"/>
      <c r="K352" s="66"/>
      <c r="L352" s="66"/>
      <c r="M352" s="66"/>
      <c r="N352" s="66"/>
      <c r="O352" s="66"/>
      <c r="P352" s="66"/>
      <c r="Q352" s="66"/>
    </row>
    <row r="353" spans="1:17" s="58" customFormat="1">
      <c r="A353" s="51"/>
      <c r="B353" s="51"/>
      <c r="C353" s="256"/>
      <c r="D353" s="256"/>
      <c r="E353" s="256"/>
      <c r="F353" s="51"/>
      <c r="G353" s="66"/>
      <c r="H353" s="66"/>
      <c r="I353" s="66"/>
      <c r="J353" s="66"/>
      <c r="K353" s="66"/>
      <c r="L353" s="66"/>
      <c r="M353" s="66"/>
      <c r="N353" s="66"/>
      <c r="O353" s="66"/>
      <c r="P353" s="66"/>
      <c r="Q353" s="66"/>
    </row>
    <row r="354" spans="1:17" s="58" customFormat="1">
      <c r="A354" s="51"/>
      <c r="B354" s="51"/>
      <c r="C354" s="256"/>
      <c r="D354" s="256"/>
      <c r="E354" s="256"/>
      <c r="F354" s="51"/>
      <c r="G354" s="66"/>
      <c r="H354" s="66"/>
      <c r="I354" s="66"/>
      <c r="J354" s="66"/>
      <c r="K354" s="66"/>
      <c r="L354" s="66"/>
      <c r="M354" s="66"/>
      <c r="N354" s="66"/>
      <c r="O354" s="66"/>
      <c r="P354" s="66"/>
      <c r="Q354" s="66"/>
    </row>
    <row r="355" spans="1:17" s="58" customFormat="1">
      <c r="A355" s="51"/>
      <c r="B355" s="51"/>
      <c r="C355" s="256"/>
      <c r="D355" s="256"/>
      <c r="E355" s="256"/>
      <c r="F355" s="51"/>
      <c r="G355" s="66"/>
      <c r="H355" s="66"/>
      <c r="I355" s="66"/>
      <c r="J355" s="66"/>
      <c r="K355" s="66"/>
      <c r="L355" s="66"/>
      <c r="M355" s="66"/>
      <c r="N355" s="66"/>
      <c r="O355" s="66"/>
      <c r="P355" s="66"/>
      <c r="Q355" s="66"/>
    </row>
    <row r="356" spans="1:17" s="58" customFormat="1">
      <c r="A356" s="51"/>
      <c r="B356" s="51"/>
      <c r="C356" s="256"/>
      <c r="D356" s="256"/>
      <c r="E356" s="256"/>
      <c r="F356" s="51"/>
      <c r="G356" s="66"/>
      <c r="H356" s="66"/>
      <c r="I356" s="66"/>
      <c r="J356" s="66"/>
      <c r="K356" s="66"/>
      <c r="L356" s="66"/>
      <c r="M356" s="66"/>
      <c r="N356" s="66"/>
      <c r="O356" s="66"/>
      <c r="P356" s="66"/>
      <c r="Q356" s="66"/>
    </row>
    <row r="357" spans="1:17" s="58" customFormat="1">
      <c r="A357" s="51"/>
      <c r="B357" s="51"/>
      <c r="C357" s="256"/>
      <c r="D357" s="256"/>
      <c r="E357" s="256"/>
      <c r="F357" s="51"/>
      <c r="G357" s="66"/>
      <c r="H357" s="66"/>
      <c r="I357" s="66"/>
      <c r="J357" s="66"/>
      <c r="K357" s="66"/>
      <c r="L357" s="66"/>
      <c r="M357" s="66"/>
      <c r="N357" s="66"/>
      <c r="O357" s="66"/>
      <c r="P357" s="66"/>
      <c r="Q357" s="66"/>
    </row>
    <row r="358" spans="1:17" s="58" customFormat="1">
      <c r="A358" s="51"/>
      <c r="B358" s="51"/>
      <c r="C358" s="256"/>
      <c r="D358" s="256"/>
      <c r="E358" s="256"/>
      <c r="F358" s="51"/>
      <c r="G358" s="66"/>
      <c r="H358" s="66"/>
      <c r="I358" s="66"/>
      <c r="J358" s="66"/>
      <c r="K358" s="66"/>
      <c r="L358" s="66"/>
      <c r="M358" s="66"/>
      <c r="N358" s="66"/>
      <c r="O358" s="66"/>
      <c r="P358" s="66"/>
      <c r="Q358" s="66"/>
    </row>
    <row r="359" spans="1:17" s="58" customFormat="1">
      <c r="A359" s="51"/>
      <c r="B359" s="51"/>
      <c r="C359" s="256"/>
      <c r="D359" s="256"/>
      <c r="E359" s="256"/>
      <c r="F359" s="51"/>
      <c r="G359" s="66"/>
      <c r="H359" s="66"/>
      <c r="I359" s="66"/>
      <c r="J359" s="66"/>
      <c r="K359" s="66"/>
      <c r="L359" s="66"/>
      <c r="M359" s="66"/>
      <c r="N359" s="66"/>
      <c r="O359" s="66"/>
      <c r="P359" s="66"/>
      <c r="Q359" s="66"/>
    </row>
    <row r="360" spans="1:17" s="58" customFormat="1">
      <c r="A360" s="51"/>
      <c r="B360" s="51"/>
      <c r="C360" s="256"/>
      <c r="D360" s="256"/>
      <c r="E360" s="256"/>
      <c r="F360" s="51"/>
      <c r="G360" s="66"/>
      <c r="H360" s="66"/>
      <c r="I360" s="66"/>
      <c r="J360" s="66"/>
      <c r="K360" s="66"/>
      <c r="L360" s="66"/>
      <c r="M360" s="66"/>
      <c r="N360" s="66"/>
      <c r="O360" s="66"/>
      <c r="P360" s="66"/>
      <c r="Q360" s="66"/>
    </row>
    <row r="361" spans="1:17" s="58" customFormat="1">
      <c r="A361" s="51"/>
      <c r="B361" s="51"/>
      <c r="C361" s="256"/>
      <c r="D361" s="256"/>
      <c r="E361" s="256"/>
      <c r="F361" s="51"/>
      <c r="G361" s="66"/>
      <c r="H361" s="66"/>
      <c r="I361" s="66"/>
      <c r="J361" s="66"/>
      <c r="K361" s="66"/>
      <c r="L361" s="66"/>
      <c r="M361" s="66"/>
      <c r="N361" s="66"/>
      <c r="O361" s="66"/>
      <c r="P361" s="66"/>
      <c r="Q361" s="66"/>
    </row>
    <row r="362" spans="1:17" s="58" customFormat="1">
      <c r="A362" s="51"/>
      <c r="B362" s="51"/>
      <c r="C362" s="256"/>
      <c r="D362" s="256"/>
      <c r="E362" s="256"/>
      <c r="F362" s="51"/>
      <c r="G362" s="66"/>
      <c r="H362" s="66"/>
      <c r="I362" s="66"/>
      <c r="J362" s="66"/>
      <c r="K362" s="66"/>
      <c r="L362" s="66"/>
      <c r="M362" s="66"/>
      <c r="N362" s="66"/>
      <c r="O362" s="66"/>
      <c r="P362" s="66"/>
      <c r="Q362" s="66"/>
    </row>
    <row r="363" spans="1:17" s="58" customFormat="1">
      <c r="A363" s="51"/>
      <c r="B363" s="51"/>
      <c r="C363" s="256"/>
      <c r="D363" s="256"/>
      <c r="E363" s="256"/>
      <c r="F363" s="51"/>
      <c r="G363" s="66"/>
      <c r="H363" s="66"/>
      <c r="I363" s="66"/>
      <c r="J363" s="66"/>
      <c r="K363" s="66"/>
      <c r="L363" s="66"/>
      <c r="M363" s="66"/>
      <c r="N363" s="66"/>
      <c r="O363" s="66"/>
      <c r="P363" s="66"/>
      <c r="Q363" s="66"/>
    </row>
    <row r="364" spans="1:17" s="58" customFormat="1">
      <c r="A364" s="51"/>
      <c r="B364" s="51"/>
      <c r="C364" s="256"/>
      <c r="D364" s="256"/>
      <c r="E364" s="256"/>
      <c r="F364" s="51"/>
      <c r="G364" s="66"/>
      <c r="H364" s="66"/>
      <c r="I364" s="66"/>
      <c r="J364" s="66"/>
      <c r="K364" s="66"/>
      <c r="L364" s="66"/>
      <c r="M364" s="66"/>
      <c r="N364" s="66"/>
      <c r="O364" s="66"/>
      <c r="P364" s="66"/>
      <c r="Q364" s="66"/>
    </row>
    <row r="365" spans="1:17" s="58" customFormat="1">
      <c r="A365" s="51"/>
      <c r="B365" s="51"/>
      <c r="C365" s="256"/>
      <c r="D365" s="256"/>
      <c r="E365" s="256"/>
      <c r="F365" s="51"/>
      <c r="G365" s="66"/>
      <c r="H365" s="66"/>
      <c r="I365" s="66"/>
      <c r="J365" s="66"/>
      <c r="K365" s="66"/>
      <c r="L365" s="66"/>
      <c r="M365" s="66"/>
      <c r="N365" s="66"/>
      <c r="O365" s="66"/>
      <c r="P365" s="66"/>
      <c r="Q365" s="66"/>
    </row>
    <row r="366" spans="1:17" s="58" customFormat="1">
      <c r="A366" s="51"/>
      <c r="B366" s="51"/>
      <c r="C366" s="256"/>
      <c r="D366" s="256"/>
      <c r="E366" s="256"/>
      <c r="F366" s="51"/>
      <c r="G366" s="66"/>
      <c r="H366" s="66"/>
      <c r="I366" s="66"/>
      <c r="J366" s="66"/>
      <c r="K366" s="66"/>
      <c r="L366" s="66"/>
      <c r="M366" s="66"/>
      <c r="N366" s="66"/>
      <c r="O366" s="66"/>
      <c r="P366" s="66"/>
      <c r="Q366" s="66"/>
    </row>
    <row r="367" spans="1:17" s="58" customFormat="1">
      <c r="A367" s="51"/>
      <c r="B367" s="51"/>
      <c r="C367" s="256"/>
      <c r="D367" s="256"/>
      <c r="E367" s="256"/>
      <c r="F367" s="51"/>
      <c r="G367" s="66"/>
      <c r="H367" s="66"/>
      <c r="I367" s="66"/>
      <c r="J367" s="66"/>
      <c r="K367" s="66"/>
      <c r="L367" s="66"/>
      <c r="M367" s="66"/>
      <c r="N367" s="66"/>
      <c r="O367" s="66"/>
      <c r="P367" s="66"/>
      <c r="Q367" s="66"/>
    </row>
    <row r="368" spans="1:17" s="58" customFormat="1">
      <c r="A368" s="51"/>
      <c r="B368" s="51"/>
      <c r="C368" s="256"/>
      <c r="D368" s="256"/>
      <c r="E368" s="256"/>
      <c r="F368" s="51"/>
      <c r="G368" s="66"/>
      <c r="H368" s="66"/>
      <c r="I368" s="66"/>
      <c r="J368" s="66"/>
      <c r="K368" s="66"/>
      <c r="L368" s="66"/>
      <c r="M368" s="66"/>
      <c r="N368" s="66"/>
      <c r="O368" s="66"/>
      <c r="P368" s="66"/>
      <c r="Q368" s="66"/>
    </row>
    <row r="369" spans="1:17" s="58" customFormat="1">
      <c r="A369" s="51"/>
      <c r="B369" s="51"/>
      <c r="C369" s="256"/>
      <c r="D369" s="256"/>
      <c r="E369" s="256"/>
      <c r="F369" s="51"/>
      <c r="G369" s="66"/>
      <c r="H369" s="66"/>
      <c r="I369" s="66"/>
      <c r="J369" s="66"/>
      <c r="K369" s="66"/>
      <c r="L369" s="66"/>
      <c r="M369" s="66"/>
      <c r="N369" s="66"/>
      <c r="O369" s="66"/>
      <c r="P369" s="66"/>
      <c r="Q369" s="66"/>
    </row>
    <row r="370" spans="1:17" s="58" customFormat="1">
      <c r="A370" s="51"/>
      <c r="B370" s="51"/>
      <c r="C370" s="256"/>
      <c r="D370" s="256"/>
      <c r="E370" s="256"/>
      <c r="F370" s="51"/>
      <c r="G370" s="66"/>
      <c r="H370" s="66"/>
      <c r="I370" s="66"/>
      <c r="J370" s="66"/>
      <c r="K370" s="66"/>
      <c r="L370" s="66"/>
      <c r="M370" s="66"/>
      <c r="N370" s="66"/>
      <c r="O370" s="66"/>
      <c r="P370" s="66"/>
      <c r="Q370" s="66"/>
    </row>
    <row r="371" spans="1:17" s="58" customFormat="1">
      <c r="A371" s="51"/>
      <c r="B371" s="51"/>
      <c r="C371" s="256"/>
      <c r="D371" s="256"/>
      <c r="E371" s="256"/>
      <c r="F371" s="51"/>
      <c r="G371" s="66"/>
      <c r="H371" s="66"/>
      <c r="I371" s="66"/>
      <c r="J371" s="66"/>
      <c r="K371" s="66"/>
      <c r="L371" s="66"/>
      <c r="M371" s="66"/>
      <c r="N371" s="66"/>
      <c r="O371" s="66"/>
      <c r="P371" s="66"/>
      <c r="Q371" s="66"/>
    </row>
    <row r="372" spans="1:17" s="58" customFormat="1">
      <c r="A372" s="51"/>
      <c r="B372" s="51"/>
      <c r="C372" s="256"/>
      <c r="D372" s="256"/>
      <c r="E372" s="256"/>
      <c r="F372" s="51"/>
      <c r="G372" s="66"/>
      <c r="H372" s="66"/>
      <c r="I372" s="66"/>
      <c r="J372" s="66"/>
      <c r="K372" s="66"/>
      <c r="L372" s="66"/>
      <c r="M372" s="66"/>
      <c r="N372" s="66"/>
      <c r="O372" s="66"/>
      <c r="P372" s="66"/>
      <c r="Q372" s="66"/>
    </row>
    <row r="373" spans="1:17" s="58" customFormat="1">
      <c r="A373" s="51"/>
      <c r="B373" s="51"/>
      <c r="C373" s="256"/>
      <c r="D373" s="256"/>
      <c r="E373" s="256"/>
      <c r="F373" s="51"/>
      <c r="G373" s="66"/>
      <c r="H373" s="66"/>
      <c r="I373" s="66"/>
      <c r="J373" s="66"/>
      <c r="K373" s="66"/>
      <c r="L373" s="66"/>
      <c r="M373" s="66"/>
      <c r="N373" s="66"/>
      <c r="O373" s="66"/>
      <c r="P373" s="66"/>
      <c r="Q373" s="66"/>
    </row>
    <row r="374" spans="1:17" s="58" customFormat="1">
      <c r="A374" s="51"/>
      <c r="B374" s="51"/>
      <c r="C374" s="256"/>
      <c r="D374" s="256"/>
      <c r="E374" s="256"/>
      <c r="F374" s="51"/>
      <c r="G374" s="66"/>
      <c r="H374" s="66"/>
      <c r="I374" s="66"/>
      <c r="J374" s="66"/>
      <c r="K374" s="66"/>
      <c r="L374" s="66"/>
      <c r="M374" s="66"/>
      <c r="N374" s="66"/>
      <c r="O374" s="66"/>
      <c r="P374" s="66"/>
      <c r="Q374" s="66"/>
    </row>
    <row r="375" spans="1:17" s="58" customFormat="1">
      <c r="A375" s="51"/>
      <c r="B375" s="51"/>
      <c r="C375" s="256"/>
      <c r="D375" s="256"/>
      <c r="E375" s="256"/>
      <c r="F375" s="51"/>
      <c r="G375" s="66"/>
      <c r="H375" s="66"/>
      <c r="I375" s="66"/>
      <c r="J375" s="66"/>
      <c r="K375" s="66"/>
      <c r="L375" s="66"/>
      <c r="M375" s="66"/>
      <c r="N375" s="66"/>
      <c r="O375" s="66"/>
      <c r="P375" s="66"/>
      <c r="Q375" s="66"/>
    </row>
    <row r="376" spans="1:17" s="58" customFormat="1">
      <c r="A376" s="51"/>
      <c r="B376" s="51"/>
      <c r="C376" s="256"/>
      <c r="D376" s="256"/>
      <c r="E376" s="256"/>
      <c r="F376" s="51"/>
      <c r="G376" s="66"/>
      <c r="H376" s="66"/>
      <c r="I376" s="66"/>
      <c r="J376" s="66"/>
      <c r="K376" s="66"/>
      <c r="L376" s="66"/>
      <c r="M376" s="66"/>
      <c r="N376" s="66"/>
      <c r="O376" s="66"/>
      <c r="P376" s="66"/>
      <c r="Q376" s="66"/>
    </row>
    <row r="377" spans="1:17" s="58" customFormat="1">
      <c r="A377" s="51"/>
      <c r="B377" s="51"/>
      <c r="C377" s="256"/>
      <c r="D377" s="256"/>
      <c r="E377" s="256"/>
      <c r="F377" s="51"/>
      <c r="G377" s="66"/>
      <c r="H377" s="66"/>
      <c r="I377" s="66"/>
      <c r="J377" s="66"/>
      <c r="K377" s="66"/>
      <c r="L377" s="66"/>
      <c r="M377" s="66"/>
      <c r="N377" s="66"/>
      <c r="O377" s="66"/>
      <c r="P377" s="66"/>
      <c r="Q377" s="66"/>
    </row>
    <row r="378" spans="1:17" s="58" customFormat="1">
      <c r="A378" s="51"/>
      <c r="B378" s="51"/>
      <c r="C378" s="256"/>
      <c r="D378" s="256"/>
      <c r="E378" s="256"/>
      <c r="F378" s="51"/>
      <c r="G378" s="66"/>
      <c r="H378" s="66"/>
      <c r="I378" s="66"/>
      <c r="J378" s="66"/>
      <c r="K378" s="66"/>
      <c r="L378" s="66"/>
      <c r="M378" s="66"/>
      <c r="N378" s="66"/>
      <c r="O378" s="66"/>
      <c r="P378" s="66"/>
      <c r="Q378" s="66"/>
    </row>
    <row r="379" spans="1:17" s="58" customFormat="1">
      <c r="A379" s="51"/>
      <c r="B379" s="51"/>
      <c r="C379" s="256"/>
      <c r="D379" s="256"/>
      <c r="E379" s="256"/>
      <c r="F379" s="51"/>
      <c r="G379" s="66"/>
      <c r="H379" s="66"/>
      <c r="I379" s="66"/>
      <c r="J379" s="66"/>
      <c r="K379" s="66"/>
      <c r="L379" s="66"/>
      <c r="M379" s="66"/>
      <c r="N379" s="66"/>
      <c r="O379" s="66"/>
      <c r="P379" s="66"/>
      <c r="Q379" s="66"/>
    </row>
    <row r="380" spans="1:17" s="58" customFormat="1">
      <c r="A380" s="51"/>
      <c r="B380" s="51"/>
      <c r="C380" s="256"/>
      <c r="D380" s="256"/>
      <c r="E380" s="256"/>
      <c r="F380" s="51"/>
      <c r="G380" s="66"/>
      <c r="H380" s="66"/>
      <c r="I380" s="66"/>
      <c r="J380" s="66"/>
      <c r="K380" s="66"/>
      <c r="L380" s="66"/>
      <c r="M380" s="66"/>
      <c r="N380" s="66"/>
      <c r="O380" s="66"/>
      <c r="P380" s="66"/>
      <c r="Q380" s="66"/>
    </row>
    <row r="381" spans="1:17" s="58" customFormat="1">
      <c r="A381" s="51"/>
      <c r="B381" s="51"/>
      <c r="C381" s="256"/>
      <c r="D381" s="256"/>
      <c r="E381" s="256"/>
      <c r="F381" s="51"/>
      <c r="G381" s="66"/>
      <c r="H381" s="66"/>
      <c r="I381" s="66"/>
      <c r="J381" s="66"/>
      <c r="K381" s="66"/>
      <c r="L381" s="66"/>
      <c r="M381" s="66"/>
      <c r="N381" s="66"/>
      <c r="O381" s="66"/>
      <c r="P381" s="66"/>
      <c r="Q381" s="66"/>
    </row>
    <row r="382" spans="1:17" s="58" customFormat="1">
      <c r="A382" s="51"/>
      <c r="B382" s="51"/>
      <c r="C382" s="256"/>
      <c r="D382" s="256"/>
      <c r="E382" s="256"/>
      <c r="F382" s="51"/>
      <c r="G382" s="66"/>
      <c r="H382" s="66"/>
      <c r="I382" s="66"/>
      <c r="J382" s="66"/>
      <c r="K382" s="66"/>
      <c r="L382" s="66"/>
      <c r="M382" s="66"/>
      <c r="N382" s="66"/>
      <c r="O382" s="66"/>
      <c r="P382" s="66"/>
      <c r="Q382" s="66"/>
    </row>
    <row r="383" spans="1:17" s="58" customFormat="1">
      <c r="A383" s="51"/>
      <c r="B383" s="51"/>
      <c r="C383" s="256"/>
      <c r="D383" s="256"/>
      <c r="E383" s="256"/>
      <c r="F383" s="51"/>
      <c r="G383" s="66"/>
      <c r="H383" s="66"/>
      <c r="I383" s="66"/>
      <c r="J383" s="66"/>
      <c r="K383" s="66"/>
      <c r="L383" s="66"/>
      <c r="M383" s="66"/>
      <c r="N383" s="66"/>
      <c r="O383" s="66"/>
      <c r="P383" s="66"/>
      <c r="Q383" s="66"/>
    </row>
    <row r="384" spans="1:17" s="58" customFormat="1">
      <c r="A384" s="51"/>
      <c r="B384" s="51"/>
      <c r="C384" s="256"/>
      <c r="D384" s="256"/>
      <c r="E384" s="256"/>
      <c r="F384" s="51"/>
      <c r="G384" s="66"/>
      <c r="H384" s="66"/>
      <c r="I384" s="66"/>
      <c r="J384" s="66"/>
      <c r="K384" s="66"/>
      <c r="L384" s="66"/>
      <c r="M384" s="66"/>
      <c r="N384" s="66"/>
      <c r="O384" s="66"/>
      <c r="P384" s="66"/>
      <c r="Q384" s="66"/>
    </row>
    <row r="385" spans="1:17" s="58" customFormat="1">
      <c r="A385" s="51"/>
      <c r="B385" s="51"/>
      <c r="C385" s="256"/>
      <c r="D385" s="256"/>
      <c r="E385" s="256"/>
      <c r="F385" s="51"/>
      <c r="G385" s="66"/>
      <c r="H385" s="66"/>
      <c r="I385" s="66"/>
      <c r="J385" s="66"/>
      <c r="K385" s="66"/>
      <c r="L385" s="66"/>
      <c r="M385" s="66"/>
      <c r="N385" s="66"/>
      <c r="O385" s="66"/>
      <c r="P385" s="66"/>
      <c r="Q385" s="66"/>
    </row>
    <row r="386" spans="1:17" s="58" customFormat="1">
      <c r="A386" s="51"/>
      <c r="B386" s="51"/>
      <c r="C386" s="256"/>
      <c r="D386" s="256"/>
      <c r="E386" s="256"/>
      <c r="F386" s="51"/>
      <c r="G386" s="66"/>
      <c r="H386" s="66"/>
      <c r="I386" s="66"/>
      <c r="J386" s="66"/>
      <c r="K386" s="66"/>
      <c r="L386" s="66"/>
      <c r="M386" s="66"/>
      <c r="N386" s="66"/>
      <c r="O386" s="66"/>
      <c r="P386" s="66"/>
      <c r="Q386" s="66"/>
    </row>
    <row r="387" spans="1:17" s="58" customFormat="1">
      <c r="A387" s="51"/>
      <c r="B387" s="51"/>
      <c r="C387" s="256"/>
      <c r="D387" s="256"/>
      <c r="E387" s="256"/>
      <c r="F387" s="51"/>
      <c r="G387" s="66"/>
      <c r="H387" s="66"/>
      <c r="I387" s="66"/>
      <c r="J387" s="66"/>
      <c r="K387" s="66"/>
      <c r="L387" s="66"/>
      <c r="M387" s="66"/>
      <c r="N387" s="66"/>
      <c r="O387" s="66"/>
      <c r="P387" s="66"/>
      <c r="Q387" s="66"/>
    </row>
    <row r="388" spans="1:17" s="58" customFormat="1">
      <c r="A388" s="51"/>
      <c r="B388" s="51"/>
      <c r="C388" s="256"/>
      <c r="D388" s="256"/>
      <c r="E388" s="256"/>
      <c r="F388" s="51"/>
      <c r="G388" s="66"/>
      <c r="H388" s="66"/>
      <c r="I388" s="66"/>
      <c r="J388" s="66"/>
      <c r="K388" s="66"/>
      <c r="L388" s="66"/>
      <c r="M388" s="66"/>
      <c r="N388" s="66"/>
      <c r="O388" s="66"/>
      <c r="P388" s="66"/>
      <c r="Q388" s="66"/>
    </row>
    <row r="389" spans="1:17" s="58" customFormat="1">
      <c r="A389" s="51"/>
      <c r="B389" s="51"/>
      <c r="C389" s="256"/>
      <c r="D389" s="256"/>
      <c r="E389" s="256"/>
      <c r="F389" s="51"/>
      <c r="G389" s="66"/>
      <c r="H389" s="66"/>
      <c r="I389" s="66"/>
      <c r="J389" s="66"/>
      <c r="K389" s="66"/>
      <c r="L389" s="66"/>
      <c r="M389" s="66"/>
      <c r="N389" s="66"/>
      <c r="O389" s="66"/>
      <c r="P389" s="66"/>
      <c r="Q389" s="66"/>
    </row>
    <row r="390" spans="1:17" s="58" customFormat="1">
      <c r="A390" s="51"/>
      <c r="B390" s="51"/>
      <c r="C390" s="256"/>
      <c r="D390" s="256"/>
      <c r="E390" s="256"/>
      <c r="F390" s="51"/>
      <c r="G390" s="66"/>
      <c r="H390" s="66"/>
      <c r="I390" s="66"/>
      <c r="J390" s="66"/>
      <c r="K390" s="66"/>
      <c r="L390" s="66"/>
      <c r="M390" s="66"/>
      <c r="N390" s="66"/>
      <c r="O390" s="66"/>
      <c r="P390" s="66"/>
      <c r="Q390" s="66"/>
    </row>
    <row r="391" spans="1:17" s="58" customFormat="1">
      <c r="A391" s="51"/>
      <c r="B391" s="51"/>
      <c r="C391" s="256"/>
      <c r="D391" s="256"/>
      <c r="E391" s="256"/>
      <c r="F391" s="51"/>
      <c r="G391" s="66"/>
      <c r="H391" s="66"/>
      <c r="I391" s="66"/>
      <c r="J391" s="66"/>
      <c r="K391" s="66"/>
      <c r="L391" s="66"/>
      <c r="M391" s="66"/>
      <c r="N391" s="66"/>
      <c r="O391" s="66"/>
      <c r="P391" s="66"/>
      <c r="Q391" s="66"/>
    </row>
    <row r="392" spans="1:17" s="58" customFormat="1">
      <c r="A392" s="51"/>
      <c r="B392" s="51"/>
      <c r="C392" s="256"/>
      <c r="D392" s="256"/>
      <c r="E392" s="256"/>
      <c r="F392" s="51"/>
      <c r="G392" s="66"/>
      <c r="H392" s="66"/>
      <c r="I392" s="66"/>
      <c r="J392" s="66"/>
      <c r="K392" s="66"/>
      <c r="L392" s="66"/>
      <c r="M392" s="66"/>
      <c r="N392" s="66"/>
      <c r="O392" s="66"/>
      <c r="P392" s="66"/>
      <c r="Q392" s="66"/>
    </row>
    <row r="393" spans="1:17" s="58" customFormat="1">
      <c r="A393" s="51"/>
      <c r="B393" s="51"/>
      <c r="C393" s="256"/>
      <c r="D393" s="256"/>
      <c r="E393" s="256"/>
      <c r="F393" s="51"/>
      <c r="G393" s="66"/>
      <c r="H393" s="66"/>
      <c r="I393" s="66"/>
      <c r="J393" s="66"/>
      <c r="K393" s="66"/>
      <c r="L393" s="66"/>
      <c r="M393" s="66"/>
      <c r="N393" s="66"/>
      <c r="O393" s="66"/>
      <c r="P393" s="66"/>
      <c r="Q393" s="66"/>
    </row>
    <row r="394" spans="1:17" s="58" customFormat="1">
      <c r="A394" s="51"/>
      <c r="B394" s="51"/>
      <c r="C394" s="256"/>
      <c r="D394" s="256"/>
      <c r="E394" s="256"/>
      <c r="F394" s="51"/>
      <c r="G394" s="66"/>
      <c r="H394" s="66"/>
      <c r="I394" s="66"/>
      <c r="J394" s="66"/>
      <c r="K394" s="66"/>
      <c r="L394" s="66"/>
      <c r="M394" s="66"/>
      <c r="N394" s="66"/>
      <c r="O394" s="66"/>
      <c r="P394" s="66"/>
      <c r="Q394" s="66"/>
    </row>
    <row r="395" spans="1:17" s="58" customFormat="1">
      <c r="A395" s="51"/>
      <c r="B395" s="51"/>
      <c r="C395" s="256"/>
      <c r="D395" s="256"/>
      <c r="E395" s="256"/>
      <c r="F395" s="51"/>
      <c r="G395" s="66"/>
      <c r="H395" s="66"/>
      <c r="I395" s="66"/>
      <c r="J395" s="66"/>
      <c r="K395" s="66"/>
      <c r="L395" s="66"/>
      <c r="M395" s="66"/>
      <c r="N395" s="66"/>
      <c r="O395" s="66"/>
      <c r="P395" s="66"/>
      <c r="Q395" s="66"/>
    </row>
    <row r="396" spans="1:17" s="58" customFormat="1">
      <c r="A396" s="51"/>
      <c r="B396" s="51"/>
      <c r="C396" s="256"/>
      <c r="D396" s="256"/>
      <c r="E396" s="256"/>
      <c r="F396" s="51"/>
      <c r="G396" s="66"/>
      <c r="H396" s="66"/>
      <c r="I396" s="66"/>
      <c r="J396" s="66"/>
      <c r="K396" s="66"/>
      <c r="L396" s="66"/>
      <c r="M396" s="66"/>
      <c r="N396" s="66"/>
      <c r="O396" s="66"/>
      <c r="P396" s="66"/>
      <c r="Q396" s="66"/>
    </row>
    <row r="397" spans="1:17" s="58" customFormat="1">
      <c r="A397" s="51"/>
      <c r="B397" s="51"/>
      <c r="C397" s="256"/>
      <c r="D397" s="256"/>
      <c r="E397" s="256"/>
      <c r="F397" s="51"/>
      <c r="G397" s="66"/>
      <c r="H397" s="66"/>
      <c r="I397" s="66"/>
      <c r="J397" s="66"/>
      <c r="K397" s="66"/>
      <c r="L397" s="66"/>
      <c r="M397" s="66"/>
      <c r="N397" s="66"/>
      <c r="O397" s="66"/>
      <c r="P397" s="66"/>
      <c r="Q397" s="66"/>
    </row>
    <row r="398" spans="1:17" s="58" customFormat="1">
      <c r="A398" s="51"/>
      <c r="B398" s="51"/>
      <c r="C398" s="256"/>
      <c r="D398" s="256"/>
      <c r="E398" s="256"/>
      <c r="F398" s="51"/>
      <c r="G398" s="66"/>
      <c r="H398" s="66"/>
      <c r="I398" s="66"/>
      <c r="J398" s="66"/>
      <c r="K398" s="66"/>
      <c r="L398" s="66"/>
      <c r="M398" s="66"/>
      <c r="N398" s="66"/>
      <c r="O398" s="66"/>
      <c r="P398" s="66"/>
      <c r="Q398" s="66"/>
    </row>
    <row r="399" spans="1:17" s="58" customFormat="1">
      <c r="A399" s="51"/>
      <c r="B399" s="51"/>
      <c r="C399" s="256"/>
      <c r="D399" s="256"/>
      <c r="E399" s="256"/>
      <c r="F399" s="51"/>
      <c r="G399" s="66"/>
      <c r="H399" s="66"/>
      <c r="I399" s="66"/>
      <c r="J399" s="66"/>
      <c r="K399" s="66"/>
      <c r="L399" s="66"/>
      <c r="M399" s="66"/>
      <c r="N399" s="66"/>
      <c r="O399" s="66"/>
      <c r="P399" s="66"/>
      <c r="Q399" s="66"/>
    </row>
    <row r="400" spans="1:17" s="58" customFormat="1">
      <c r="A400" s="51"/>
      <c r="B400" s="51"/>
      <c r="C400" s="256"/>
      <c r="D400" s="256"/>
      <c r="E400" s="256"/>
      <c r="F400" s="51"/>
      <c r="G400" s="66"/>
      <c r="H400" s="66"/>
      <c r="I400" s="66"/>
      <c r="J400" s="66"/>
      <c r="K400" s="66"/>
      <c r="L400" s="66"/>
      <c r="M400" s="66"/>
      <c r="N400" s="66"/>
      <c r="O400" s="66"/>
      <c r="P400" s="66"/>
      <c r="Q400" s="66"/>
    </row>
    <row r="401" spans="1:17" s="58" customFormat="1">
      <c r="A401" s="51"/>
      <c r="B401" s="51"/>
      <c r="C401" s="256"/>
      <c r="D401" s="256"/>
      <c r="E401" s="256"/>
      <c r="F401" s="51"/>
      <c r="G401" s="66"/>
      <c r="H401" s="66"/>
      <c r="I401" s="66"/>
      <c r="J401" s="66"/>
      <c r="K401" s="66"/>
      <c r="L401" s="66"/>
      <c r="M401" s="66"/>
      <c r="N401" s="66"/>
      <c r="O401" s="66"/>
      <c r="P401" s="66"/>
      <c r="Q401" s="66"/>
    </row>
    <row r="402" spans="1:17" s="58" customFormat="1">
      <c r="A402" s="51"/>
      <c r="B402" s="51"/>
      <c r="C402" s="256"/>
      <c r="D402" s="256"/>
      <c r="E402" s="256"/>
      <c r="F402" s="51"/>
      <c r="G402" s="66"/>
      <c r="H402" s="66"/>
      <c r="I402" s="66"/>
      <c r="J402" s="66"/>
      <c r="K402" s="66"/>
      <c r="L402" s="66"/>
      <c r="M402" s="66"/>
      <c r="N402" s="66"/>
      <c r="O402" s="66"/>
      <c r="P402" s="66"/>
      <c r="Q402" s="66"/>
    </row>
    <row r="403" spans="1:17" s="58" customFormat="1">
      <c r="A403" s="51"/>
      <c r="B403" s="51"/>
      <c r="C403" s="256"/>
      <c r="D403" s="256"/>
      <c r="E403" s="256"/>
      <c r="F403" s="51"/>
      <c r="G403" s="66"/>
      <c r="H403" s="66"/>
      <c r="I403" s="66"/>
      <c r="J403" s="66"/>
      <c r="K403" s="66"/>
      <c r="L403" s="66"/>
      <c r="M403" s="66"/>
      <c r="N403" s="66"/>
      <c r="O403" s="66"/>
      <c r="P403" s="66"/>
      <c r="Q403" s="66"/>
    </row>
    <row r="404" spans="1:17" s="58" customFormat="1">
      <c r="A404" s="51"/>
      <c r="B404" s="51"/>
      <c r="C404" s="256"/>
      <c r="D404" s="256"/>
      <c r="E404" s="256"/>
      <c r="F404" s="51"/>
      <c r="G404" s="66"/>
      <c r="H404" s="66"/>
      <c r="I404" s="66"/>
      <c r="J404" s="66"/>
      <c r="K404" s="66"/>
      <c r="L404" s="66"/>
      <c r="M404" s="66"/>
      <c r="N404" s="66"/>
      <c r="O404" s="66"/>
      <c r="P404" s="66"/>
      <c r="Q404" s="66"/>
    </row>
    <row r="405" spans="1:17" s="58" customFormat="1">
      <c r="A405" s="51"/>
      <c r="B405" s="51"/>
      <c r="C405" s="256"/>
      <c r="D405" s="256"/>
      <c r="E405" s="256"/>
      <c r="F405" s="51"/>
      <c r="G405" s="66"/>
      <c r="H405" s="66"/>
      <c r="I405" s="66"/>
      <c r="J405" s="66"/>
      <c r="K405" s="66"/>
      <c r="L405" s="66"/>
      <c r="M405" s="66"/>
      <c r="N405" s="66"/>
      <c r="O405" s="66"/>
      <c r="P405" s="66"/>
      <c r="Q405" s="66"/>
    </row>
    <row r="406" spans="1:17" s="58" customFormat="1">
      <c r="A406" s="51"/>
      <c r="B406" s="51"/>
      <c r="C406" s="256"/>
      <c r="D406" s="256"/>
      <c r="E406" s="256"/>
      <c r="F406" s="51"/>
      <c r="G406" s="66"/>
      <c r="H406" s="66"/>
      <c r="I406" s="66"/>
      <c r="J406" s="66"/>
      <c r="K406" s="66"/>
      <c r="L406" s="66"/>
      <c r="M406" s="66"/>
      <c r="N406" s="66"/>
      <c r="O406" s="66"/>
      <c r="P406" s="66"/>
      <c r="Q406" s="66"/>
    </row>
    <row r="407" spans="1:17" s="58" customFormat="1">
      <c r="A407" s="51"/>
      <c r="B407" s="51"/>
      <c r="C407" s="256"/>
      <c r="D407" s="256"/>
      <c r="E407" s="256"/>
      <c r="F407" s="51"/>
      <c r="G407" s="66"/>
      <c r="H407" s="66"/>
      <c r="I407" s="66"/>
      <c r="J407" s="66"/>
      <c r="K407" s="66"/>
      <c r="L407" s="66"/>
      <c r="M407" s="66"/>
      <c r="N407" s="66"/>
      <c r="O407" s="66"/>
      <c r="P407" s="66"/>
      <c r="Q407" s="66"/>
    </row>
    <row r="408" spans="1:17" s="58" customFormat="1">
      <c r="A408" s="51"/>
      <c r="B408" s="51"/>
      <c r="C408" s="256"/>
      <c r="D408" s="256"/>
      <c r="E408" s="256"/>
      <c r="F408" s="51"/>
      <c r="G408" s="66"/>
      <c r="H408" s="66"/>
      <c r="I408" s="66"/>
      <c r="J408" s="66"/>
      <c r="K408" s="66"/>
      <c r="L408" s="66"/>
      <c r="M408" s="66"/>
      <c r="N408" s="66"/>
      <c r="O408" s="66"/>
      <c r="P408" s="66"/>
      <c r="Q408" s="66"/>
    </row>
    <row r="409" spans="1:17" s="58" customFormat="1">
      <c r="A409" s="51"/>
      <c r="B409" s="51"/>
      <c r="C409" s="256"/>
      <c r="D409" s="256"/>
      <c r="E409" s="256"/>
      <c r="F409" s="51"/>
      <c r="G409" s="66"/>
      <c r="H409" s="66"/>
      <c r="I409" s="66"/>
      <c r="J409" s="66"/>
      <c r="K409" s="66"/>
      <c r="L409" s="66"/>
      <c r="M409" s="66"/>
      <c r="N409" s="66"/>
      <c r="O409" s="66"/>
      <c r="P409" s="66"/>
      <c r="Q409" s="66"/>
    </row>
    <row r="410" spans="1:17" s="58" customFormat="1">
      <c r="A410" s="51"/>
      <c r="B410" s="51"/>
      <c r="C410" s="256"/>
      <c r="D410" s="256"/>
      <c r="E410" s="256"/>
      <c r="F410" s="51"/>
      <c r="G410" s="66"/>
      <c r="H410" s="66"/>
      <c r="I410" s="66"/>
      <c r="J410" s="66"/>
      <c r="K410" s="66"/>
      <c r="L410" s="66"/>
      <c r="M410" s="66"/>
      <c r="N410" s="66"/>
      <c r="O410" s="66"/>
      <c r="P410" s="66"/>
      <c r="Q410" s="66"/>
    </row>
    <row r="411" spans="1:17" s="58" customFormat="1">
      <c r="A411" s="51"/>
      <c r="B411" s="51"/>
      <c r="C411" s="256"/>
      <c r="D411" s="256"/>
      <c r="E411" s="256"/>
      <c r="F411" s="51"/>
      <c r="G411" s="66"/>
      <c r="H411" s="66"/>
      <c r="I411" s="66"/>
      <c r="J411" s="66"/>
      <c r="K411" s="66"/>
      <c r="L411" s="66"/>
      <c r="M411" s="66"/>
      <c r="N411" s="66"/>
      <c r="O411" s="66"/>
      <c r="P411" s="66"/>
      <c r="Q411" s="66"/>
    </row>
    <row r="412" spans="1:17" s="58" customFormat="1">
      <c r="A412" s="51"/>
      <c r="B412" s="51"/>
      <c r="C412" s="256"/>
      <c r="D412" s="256"/>
      <c r="E412" s="256"/>
      <c r="F412" s="51"/>
      <c r="G412" s="66"/>
      <c r="H412" s="66"/>
      <c r="I412" s="66"/>
      <c r="J412" s="66"/>
      <c r="K412" s="66"/>
      <c r="L412" s="66"/>
      <c r="M412" s="66"/>
      <c r="N412" s="66"/>
      <c r="O412" s="66"/>
      <c r="P412" s="66"/>
      <c r="Q412" s="66"/>
    </row>
    <row r="413" spans="1:17" s="58" customFormat="1">
      <c r="A413" s="51"/>
      <c r="B413" s="51"/>
      <c r="C413" s="256"/>
      <c r="D413" s="256"/>
      <c r="E413" s="256"/>
      <c r="F413" s="51"/>
      <c r="G413" s="66"/>
      <c r="H413" s="66"/>
      <c r="I413" s="66"/>
      <c r="J413" s="66"/>
      <c r="K413" s="66"/>
      <c r="L413" s="66"/>
      <c r="M413" s="66"/>
      <c r="N413" s="66"/>
      <c r="O413" s="66"/>
      <c r="P413" s="66"/>
      <c r="Q413" s="66"/>
    </row>
    <row r="414" spans="1:17" s="58" customFormat="1">
      <c r="A414" s="51"/>
      <c r="B414" s="51"/>
      <c r="C414" s="256"/>
      <c r="D414" s="256"/>
      <c r="E414" s="256"/>
      <c r="F414" s="51"/>
      <c r="G414" s="66"/>
      <c r="H414" s="66"/>
      <c r="I414" s="66"/>
      <c r="J414" s="66"/>
      <c r="K414" s="66"/>
      <c r="L414" s="66"/>
      <c r="M414" s="66"/>
      <c r="N414" s="66"/>
      <c r="O414" s="66"/>
      <c r="P414" s="66"/>
      <c r="Q414" s="66"/>
    </row>
    <row r="415" spans="1:17" s="58" customFormat="1">
      <c r="A415" s="51"/>
      <c r="B415" s="51"/>
      <c r="C415" s="256"/>
      <c r="D415" s="256"/>
      <c r="E415" s="256"/>
      <c r="F415" s="51"/>
      <c r="G415" s="66"/>
      <c r="H415" s="66"/>
      <c r="I415" s="66"/>
      <c r="J415" s="66"/>
      <c r="K415" s="66"/>
      <c r="L415" s="66"/>
      <c r="M415" s="66"/>
      <c r="N415" s="66"/>
      <c r="O415" s="66"/>
      <c r="P415" s="66"/>
      <c r="Q415" s="66"/>
    </row>
    <row r="416" spans="1:17" s="58" customFormat="1">
      <c r="A416" s="51"/>
      <c r="B416" s="51"/>
      <c r="C416" s="256"/>
      <c r="D416" s="256"/>
      <c r="E416" s="256"/>
      <c r="F416" s="51"/>
      <c r="G416" s="66"/>
      <c r="H416" s="66"/>
      <c r="I416" s="66"/>
      <c r="J416" s="66"/>
      <c r="K416" s="66"/>
      <c r="L416" s="66"/>
      <c r="M416" s="66"/>
      <c r="N416" s="66"/>
      <c r="O416" s="66"/>
      <c r="P416" s="66"/>
      <c r="Q416" s="66"/>
    </row>
    <row r="417" spans="1:17" s="58" customFormat="1">
      <c r="A417" s="51"/>
      <c r="B417" s="51"/>
      <c r="C417" s="256"/>
      <c r="D417" s="256"/>
      <c r="E417" s="256"/>
      <c r="F417" s="51"/>
      <c r="G417" s="66"/>
      <c r="H417" s="66"/>
      <c r="I417" s="66"/>
      <c r="J417" s="66"/>
      <c r="K417" s="66"/>
      <c r="L417" s="66"/>
      <c r="M417" s="66"/>
      <c r="N417" s="66"/>
      <c r="O417" s="66"/>
      <c r="P417" s="66"/>
      <c r="Q417" s="66"/>
    </row>
    <row r="418" spans="1:17" s="58" customFormat="1">
      <c r="A418" s="51"/>
      <c r="B418" s="51"/>
      <c r="C418" s="256"/>
      <c r="D418" s="256"/>
      <c r="E418" s="256"/>
      <c r="F418" s="51"/>
      <c r="G418" s="66"/>
      <c r="H418" s="66"/>
      <c r="I418" s="66"/>
      <c r="J418" s="66"/>
      <c r="K418" s="66"/>
      <c r="L418" s="66"/>
      <c r="M418" s="66"/>
      <c r="N418" s="66"/>
      <c r="O418" s="66"/>
      <c r="P418" s="66"/>
      <c r="Q418" s="66"/>
    </row>
    <row r="419" spans="1:17" s="58" customFormat="1">
      <c r="A419" s="51"/>
      <c r="B419" s="51"/>
      <c r="C419" s="256"/>
      <c r="D419" s="256"/>
      <c r="E419" s="256"/>
      <c r="F419" s="51"/>
      <c r="G419" s="66"/>
      <c r="H419" s="66"/>
      <c r="I419" s="66"/>
      <c r="J419" s="66"/>
      <c r="K419" s="66"/>
      <c r="L419" s="66"/>
      <c r="M419" s="66"/>
      <c r="N419" s="66"/>
      <c r="O419" s="66"/>
      <c r="P419" s="66"/>
      <c r="Q419" s="66"/>
    </row>
    <row r="420" spans="1:17" s="58" customFormat="1">
      <c r="A420" s="51"/>
      <c r="B420" s="51"/>
      <c r="C420" s="256"/>
      <c r="D420" s="256"/>
      <c r="E420" s="256"/>
      <c r="F420" s="51"/>
      <c r="G420" s="66"/>
      <c r="H420" s="66"/>
      <c r="I420" s="66"/>
      <c r="J420" s="66"/>
      <c r="K420" s="66"/>
      <c r="L420" s="66"/>
      <c r="M420" s="66"/>
      <c r="N420" s="66"/>
      <c r="O420" s="66"/>
      <c r="P420" s="66"/>
      <c r="Q420" s="66"/>
    </row>
    <row r="421" spans="1:17" s="58" customFormat="1">
      <c r="A421" s="51"/>
      <c r="B421" s="51"/>
      <c r="C421" s="256"/>
      <c r="D421" s="256"/>
      <c r="E421" s="256"/>
      <c r="F421" s="51"/>
      <c r="G421" s="66"/>
      <c r="H421" s="66"/>
      <c r="I421" s="66"/>
      <c r="J421" s="66"/>
      <c r="K421" s="66"/>
      <c r="L421" s="66"/>
      <c r="M421" s="66"/>
      <c r="N421" s="66"/>
      <c r="O421" s="66"/>
      <c r="P421" s="66"/>
      <c r="Q421" s="66"/>
    </row>
    <row r="422" spans="1:17" s="58" customFormat="1">
      <c r="A422" s="51"/>
      <c r="B422" s="51"/>
      <c r="C422" s="256"/>
      <c r="D422" s="256"/>
      <c r="E422" s="256"/>
      <c r="F422" s="51"/>
      <c r="G422" s="66"/>
      <c r="H422" s="66"/>
      <c r="I422" s="66"/>
      <c r="J422" s="66"/>
      <c r="K422" s="66"/>
      <c r="L422" s="66"/>
      <c r="M422" s="66"/>
      <c r="N422" s="66"/>
      <c r="O422" s="66"/>
      <c r="P422" s="66"/>
      <c r="Q422" s="66"/>
    </row>
    <row r="423" spans="1:17" s="58" customFormat="1">
      <c r="A423" s="51"/>
      <c r="B423" s="51"/>
      <c r="C423" s="256"/>
      <c r="D423" s="256"/>
      <c r="E423" s="256"/>
      <c r="F423" s="51"/>
      <c r="G423" s="66"/>
      <c r="H423" s="66"/>
      <c r="I423" s="66"/>
      <c r="J423" s="66"/>
      <c r="K423" s="66"/>
      <c r="L423" s="66"/>
      <c r="M423" s="66"/>
      <c r="N423" s="66"/>
      <c r="O423" s="66"/>
      <c r="P423" s="66"/>
      <c r="Q423" s="66"/>
    </row>
    <row r="424" spans="1:17" s="58" customFormat="1">
      <c r="A424" s="51"/>
      <c r="B424" s="51"/>
      <c r="C424" s="256"/>
      <c r="D424" s="256"/>
      <c r="E424" s="256"/>
      <c r="F424" s="51"/>
      <c r="G424" s="66"/>
      <c r="H424" s="66"/>
      <c r="I424" s="66"/>
      <c r="J424" s="66"/>
      <c r="K424" s="66"/>
      <c r="L424" s="66"/>
      <c r="M424" s="66"/>
      <c r="N424" s="66"/>
      <c r="O424" s="66"/>
      <c r="P424" s="66"/>
      <c r="Q424" s="66"/>
    </row>
    <row r="425" spans="1:17" s="58" customFormat="1">
      <c r="A425" s="51"/>
      <c r="B425" s="51"/>
      <c r="C425" s="256"/>
      <c r="D425" s="256"/>
      <c r="E425" s="256"/>
      <c r="F425" s="51"/>
      <c r="G425" s="66"/>
      <c r="H425" s="66"/>
      <c r="I425" s="66"/>
      <c r="J425" s="66"/>
      <c r="K425" s="66"/>
      <c r="L425" s="66"/>
      <c r="M425" s="66"/>
      <c r="N425" s="66"/>
      <c r="O425" s="66"/>
      <c r="P425" s="66"/>
      <c r="Q425" s="66"/>
    </row>
    <row r="426" spans="1:17" s="58" customFormat="1">
      <c r="A426" s="51"/>
      <c r="B426" s="51"/>
      <c r="C426" s="256"/>
      <c r="D426" s="256"/>
      <c r="E426" s="256"/>
      <c r="F426" s="51"/>
      <c r="G426" s="66"/>
      <c r="H426" s="66"/>
      <c r="I426" s="66"/>
      <c r="J426" s="66"/>
      <c r="K426" s="66"/>
      <c r="L426" s="66"/>
      <c r="M426" s="66"/>
      <c r="N426" s="66"/>
      <c r="O426" s="66"/>
      <c r="P426" s="66"/>
      <c r="Q426" s="66"/>
    </row>
    <row r="427" spans="1:17" s="58" customFormat="1">
      <c r="A427" s="51"/>
      <c r="B427" s="51"/>
      <c r="C427" s="256"/>
      <c r="D427" s="256"/>
      <c r="E427" s="256"/>
      <c r="F427" s="51"/>
      <c r="G427" s="66"/>
      <c r="H427" s="66"/>
      <c r="I427" s="66"/>
      <c r="J427" s="66"/>
      <c r="K427" s="66"/>
      <c r="L427" s="66"/>
      <c r="M427" s="66"/>
      <c r="N427" s="66"/>
      <c r="O427" s="66"/>
      <c r="P427" s="66"/>
      <c r="Q427" s="66"/>
    </row>
    <row r="428" spans="1:17" s="58" customFormat="1">
      <c r="A428" s="51"/>
      <c r="B428" s="51"/>
      <c r="C428" s="256"/>
      <c r="D428" s="256"/>
      <c r="E428" s="256"/>
      <c r="F428" s="51"/>
      <c r="G428" s="66"/>
      <c r="H428" s="66"/>
      <c r="I428" s="66"/>
      <c r="J428" s="66"/>
      <c r="K428" s="66"/>
      <c r="L428" s="66"/>
      <c r="M428" s="66"/>
      <c r="N428" s="66"/>
      <c r="O428" s="66"/>
      <c r="P428" s="66"/>
      <c r="Q428" s="66"/>
    </row>
    <row r="429" spans="1:17" s="58" customFormat="1">
      <c r="A429" s="51"/>
      <c r="B429" s="51"/>
      <c r="C429" s="256"/>
      <c r="D429" s="256"/>
      <c r="E429" s="256"/>
      <c r="F429" s="51"/>
      <c r="G429" s="66"/>
      <c r="H429" s="66"/>
      <c r="I429" s="66"/>
      <c r="J429" s="66"/>
      <c r="K429" s="66"/>
      <c r="L429" s="66"/>
      <c r="M429" s="66"/>
      <c r="N429" s="66"/>
      <c r="O429" s="66"/>
      <c r="P429" s="66"/>
      <c r="Q429" s="66"/>
    </row>
    <row r="430" spans="1:17" s="58" customFormat="1">
      <c r="A430" s="51"/>
      <c r="B430" s="51"/>
      <c r="C430" s="256"/>
      <c r="D430" s="256"/>
      <c r="E430" s="256"/>
      <c r="F430" s="51"/>
      <c r="G430" s="66"/>
      <c r="H430" s="66"/>
      <c r="I430" s="66"/>
      <c r="J430" s="66"/>
      <c r="K430" s="66"/>
      <c r="L430" s="66"/>
      <c r="M430" s="66"/>
      <c r="N430" s="66"/>
      <c r="O430" s="66"/>
      <c r="P430" s="66"/>
      <c r="Q430" s="66"/>
    </row>
    <row r="431" spans="1:17" s="58" customFormat="1">
      <c r="A431" s="51"/>
      <c r="B431" s="51"/>
      <c r="C431" s="256"/>
      <c r="D431" s="256"/>
      <c r="E431" s="256"/>
      <c r="F431" s="51"/>
      <c r="G431" s="66"/>
      <c r="H431" s="66"/>
      <c r="I431" s="66"/>
      <c r="J431" s="66"/>
      <c r="K431" s="66"/>
      <c r="L431" s="66"/>
      <c r="M431" s="66"/>
      <c r="N431" s="66"/>
      <c r="O431" s="66"/>
      <c r="P431" s="66"/>
      <c r="Q431" s="66"/>
    </row>
    <row r="432" spans="1:17" s="58" customFormat="1">
      <c r="A432" s="51"/>
      <c r="B432" s="51"/>
      <c r="C432" s="256"/>
      <c r="D432" s="256"/>
      <c r="E432" s="256"/>
      <c r="F432" s="51"/>
      <c r="G432" s="66"/>
      <c r="H432" s="66"/>
      <c r="I432" s="66"/>
      <c r="J432" s="66"/>
      <c r="K432" s="66"/>
      <c r="L432" s="66"/>
      <c r="M432" s="66"/>
      <c r="N432" s="66"/>
      <c r="O432" s="66"/>
      <c r="P432" s="66"/>
      <c r="Q432" s="66"/>
    </row>
    <row r="433" spans="1:17" s="58" customFormat="1">
      <c r="A433" s="51"/>
      <c r="B433" s="51"/>
      <c r="C433" s="256"/>
      <c r="D433" s="256"/>
      <c r="E433" s="256"/>
      <c r="F433" s="51"/>
      <c r="G433" s="66"/>
      <c r="H433" s="66"/>
      <c r="I433" s="66"/>
      <c r="J433" s="66"/>
      <c r="K433" s="66"/>
      <c r="L433" s="66"/>
      <c r="M433" s="66"/>
      <c r="N433" s="66"/>
      <c r="O433" s="66"/>
      <c r="P433" s="66"/>
      <c r="Q433" s="66"/>
    </row>
    <row r="434" spans="1:17" s="58" customFormat="1">
      <c r="A434" s="51"/>
      <c r="B434" s="51"/>
      <c r="C434" s="256"/>
      <c r="D434" s="256"/>
      <c r="E434" s="256"/>
      <c r="F434" s="51"/>
      <c r="G434" s="66"/>
      <c r="H434" s="66"/>
      <c r="I434" s="66"/>
      <c r="J434" s="66"/>
      <c r="K434" s="66"/>
      <c r="L434" s="66"/>
      <c r="M434" s="66"/>
      <c r="N434" s="66"/>
      <c r="O434" s="66"/>
      <c r="P434" s="66"/>
      <c r="Q434" s="66"/>
    </row>
    <row r="435" spans="1:17" s="58" customFormat="1">
      <c r="A435" s="51"/>
      <c r="B435" s="51"/>
      <c r="C435" s="256"/>
      <c r="D435" s="256"/>
      <c r="E435" s="256"/>
      <c r="F435" s="51"/>
      <c r="G435" s="66"/>
      <c r="H435" s="66"/>
      <c r="I435" s="66"/>
      <c r="J435" s="66"/>
      <c r="K435" s="66"/>
      <c r="L435" s="66"/>
      <c r="M435" s="66"/>
      <c r="N435" s="66"/>
      <c r="O435" s="66"/>
      <c r="P435" s="66"/>
      <c r="Q435" s="66"/>
    </row>
    <row r="436" spans="1:17" s="58" customFormat="1">
      <c r="A436" s="51"/>
      <c r="B436" s="51"/>
      <c r="C436" s="256"/>
      <c r="D436" s="256"/>
      <c r="E436" s="256"/>
      <c r="F436" s="51"/>
      <c r="G436" s="66"/>
      <c r="H436" s="66"/>
      <c r="I436" s="66"/>
      <c r="J436" s="66"/>
      <c r="K436" s="66"/>
      <c r="L436" s="66"/>
      <c r="M436" s="66"/>
      <c r="N436" s="66"/>
      <c r="O436" s="66"/>
      <c r="P436" s="66"/>
      <c r="Q436" s="66"/>
    </row>
    <row r="437" spans="1:17" s="58" customFormat="1">
      <c r="A437" s="51"/>
      <c r="B437" s="51"/>
      <c r="C437" s="256"/>
      <c r="D437" s="256"/>
      <c r="E437" s="256"/>
      <c r="F437" s="51"/>
      <c r="G437" s="66"/>
      <c r="H437" s="66"/>
      <c r="I437" s="66"/>
      <c r="J437" s="66"/>
      <c r="K437" s="66"/>
      <c r="L437" s="66"/>
      <c r="M437" s="66"/>
      <c r="N437" s="66"/>
      <c r="O437" s="66"/>
      <c r="P437" s="66"/>
      <c r="Q437" s="66"/>
    </row>
    <row r="438" spans="1:17" s="58" customFormat="1">
      <c r="A438" s="51"/>
      <c r="B438" s="51"/>
      <c r="C438" s="256"/>
      <c r="D438" s="256"/>
      <c r="E438" s="256"/>
      <c r="F438" s="51"/>
      <c r="G438" s="66"/>
      <c r="H438" s="66"/>
      <c r="I438" s="66"/>
      <c r="J438" s="66"/>
      <c r="K438" s="66"/>
      <c r="L438" s="66"/>
      <c r="M438" s="66"/>
      <c r="N438" s="66"/>
      <c r="O438" s="66"/>
      <c r="P438" s="66"/>
      <c r="Q438" s="66"/>
    </row>
    <row r="439" spans="1:17" s="58" customFormat="1">
      <c r="A439" s="51"/>
      <c r="B439" s="51"/>
      <c r="C439" s="256"/>
      <c r="D439" s="256"/>
      <c r="E439" s="256"/>
      <c r="F439" s="51"/>
      <c r="G439" s="66"/>
      <c r="H439" s="66"/>
      <c r="I439" s="66"/>
      <c r="J439" s="66"/>
      <c r="K439" s="66"/>
      <c r="L439" s="66"/>
      <c r="M439" s="66"/>
      <c r="N439" s="66"/>
      <c r="O439" s="66"/>
      <c r="P439" s="66"/>
      <c r="Q439" s="66"/>
    </row>
    <row r="440" spans="1:17" s="58" customFormat="1">
      <c r="A440" s="51"/>
      <c r="B440" s="51"/>
      <c r="C440" s="256"/>
      <c r="D440" s="256"/>
      <c r="E440" s="256"/>
      <c r="F440" s="51"/>
      <c r="G440" s="66"/>
      <c r="H440" s="66"/>
      <c r="I440" s="66"/>
      <c r="J440" s="66"/>
      <c r="K440" s="66"/>
      <c r="L440" s="66"/>
      <c r="M440" s="66"/>
      <c r="N440" s="66"/>
      <c r="O440" s="66"/>
      <c r="P440" s="66"/>
      <c r="Q440" s="66"/>
    </row>
    <row r="441" spans="1:17" s="58" customFormat="1">
      <c r="A441" s="51"/>
      <c r="B441" s="51"/>
      <c r="C441" s="256"/>
      <c r="D441" s="256"/>
      <c r="E441" s="256"/>
      <c r="F441" s="51"/>
      <c r="G441" s="66"/>
      <c r="H441" s="66"/>
      <c r="I441" s="66"/>
      <c r="J441" s="66"/>
      <c r="K441" s="66"/>
      <c r="L441" s="66"/>
      <c r="M441" s="66"/>
      <c r="N441" s="66"/>
      <c r="O441" s="66"/>
      <c r="P441" s="66"/>
      <c r="Q441" s="66"/>
    </row>
    <row r="442" spans="1:17" s="58" customFormat="1">
      <c r="A442" s="51"/>
      <c r="B442" s="51"/>
      <c r="C442" s="256"/>
      <c r="D442" s="256"/>
      <c r="E442" s="256"/>
      <c r="F442" s="51"/>
      <c r="G442" s="66"/>
      <c r="H442" s="66"/>
      <c r="I442" s="66"/>
      <c r="J442" s="66"/>
      <c r="K442" s="66"/>
      <c r="L442" s="66"/>
      <c r="M442" s="66"/>
      <c r="N442" s="66"/>
      <c r="O442" s="66"/>
      <c r="P442" s="66"/>
      <c r="Q442" s="66"/>
    </row>
    <row r="443" spans="1:17" s="58" customFormat="1">
      <c r="A443" s="51"/>
      <c r="B443" s="51"/>
      <c r="C443" s="256"/>
      <c r="D443" s="256"/>
      <c r="E443" s="256"/>
      <c r="F443" s="51"/>
      <c r="G443" s="66"/>
      <c r="H443" s="66"/>
      <c r="I443" s="66"/>
      <c r="J443" s="66"/>
      <c r="K443" s="66"/>
      <c r="L443" s="66"/>
      <c r="M443" s="66"/>
      <c r="N443" s="66"/>
      <c r="O443" s="66"/>
      <c r="P443" s="66"/>
      <c r="Q443" s="66"/>
    </row>
    <row r="444" spans="1:17" s="58" customFormat="1">
      <c r="A444" s="51"/>
      <c r="B444" s="51"/>
      <c r="C444" s="256"/>
      <c r="D444" s="256"/>
      <c r="E444" s="256"/>
      <c r="F444" s="51"/>
      <c r="G444" s="66"/>
      <c r="H444" s="66"/>
      <c r="I444" s="66"/>
      <c r="J444" s="66"/>
      <c r="K444" s="66"/>
      <c r="L444" s="66"/>
      <c r="M444" s="66"/>
      <c r="N444" s="66"/>
      <c r="O444" s="66"/>
      <c r="P444" s="66"/>
      <c r="Q444" s="66"/>
    </row>
    <row r="445" spans="1:17" s="58" customFormat="1">
      <c r="A445" s="51"/>
      <c r="B445" s="51"/>
      <c r="C445" s="256"/>
      <c r="D445" s="256"/>
      <c r="E445" s="256"/>
      <c r="F445" s="51"/>
      <c r="G445" s="66"/>
      <c r="H445" s="66"/>
      <c r="I445" s="66"/>
      <c r="J445" s="66"/>
      <c r="K445" s="66"/>
      <c r="L445" s="66"/>
      <c r="M445" s="66"/>
      <c r="N445" s="66"/>
      <c r="O445" s="66"/>
      <c r="P445" s="66"/>
      <c r="Q445" s="66"/>
    </row>
    <row r="446" spans="1:17" s="58" customFormat="1">
      <c r="A446" s="51"/>
      <c r="B446" s="51"/>
      <c r="C446" s="256"/>
      <c r="D446" s="256"/>
      <c r="E446" s="256"/>
      <c r="F446" s="51"/>
      <c r="G446" s="66"/>
      <c r="H446" s="66"/>
      <c r="I446" s="66"/>
      <c r="J446" s="66"/>
      <c r="K446" s="66"/>
      <c r="L446" s="66"/>
      <c r="M446" s="66"/>
      <c r="N446" s="66"/>
      <c r="O446" s="66"/>
      <c r="P446" s="66"/>
      <c r="Q446" s="66"/>
    </row>
    <row r="447" spans="1:17" s="58" customFormat="1">
      <c r="A447" s="51"/>
      <c r="B447" s="51"/>
      <c r="C447" s="256"/>
      <c r="D447" s="256"/>
      <c r="E447" s="256"/>
      <c r="F447" s="51"/>
      <c r="G447" s="66"/>
      <c r="H447" s="66"/>
      <c r="I447" s="66"/>
      <c r="J447" s="66"/>
      <c r="K447" s="66"/>
      <c r="L447" s="66"/>
      <c r="M447" s="66"/>
      <c r="N447" s="66"/>
      <c r="O447" s="66"/>
      <c r="P447" s="66"/>
      <c r="Q447" s="66"/>
    </row>
    <row r="448" spans="1:17" s="58" customFormat="1">
      <c r="A448" s="51"/>
      <c r="B448" s="51"/>
      <c r="C448" s="256"/>
      <c r="D448" s="256"/>
      <c r="E448" s="256"/>
      <c r="F448" s="51"/>
      <c r="G448" s="66"/>
      <c r="H448" s="66"/>
      <c r="I448" s="66"/>
      <c r="J448" s="66"/>
      <c r="K448" s="66"/>
      <c r="L448" s="66"/>
      <c r="M448" s="66"/>
      <c r="N448" s="66"/>
      <c r="O448" s="66"/>
      <c r="P448" s="66"/>
      <c r="Q448" s="66"/>
    </row>
    <row r="449" spans="1:17" s="58" customFormat="1">
      <c r="A449" s="51"/>
      <c r="B449" s="51"/>
      <c r="C449" s="256"/>
      <c r="D449" s="256"/>
      <c r="E449" s="256"/>
      <c r="F449" s="51"/>
      <c r="G449" s="66"/>
      <c r="H449" s="66"/>
      <c r="I449" s="66"/>
      <c r="J449" s="66"/>
      <c r="K449" s="66"/>
      <c r="L449" s="66"/>
      <c r="M449" s="66"/>
      <c r="N449" s="66"/>
      <c r="O449" s="66"/>
      <c r="P449" s="66"/>
      <c r="Q449" s="66"/>
    </row>
    <row r="450" spans="1:17" s="58" customFormat="1">
      <c r="A450" s="51"/>
      <c r="B450" s="51"/>
      <c r="C450" s="256"/>
      <c r="D450" s="256"/>
      <c r="E450" s="256"/>
      <c r="F450" s="51"/>
      <c r="G450" s="66"/>
      <c r="H450" s="66"/>
      <c r="I450" s="66"/>
      <c r="J450" s="66"/>
      <c r="K450" s="66"/>
      <c r="L450" s="66"/>
      <c r="M450" s="66"/>
      <c r="N450" s="66"/>
      <c r="O450" s="66"/>
      <c r="P450" s="66"/>
      <c r="Q450" s="66"/>
    </row>
    <row r="451" spans="1:17" s="58" customFormat="1">
      <c r="A451" s="51"/>
      <c r="B451" s="51"/>
      <c r="C451" s="256"/>
      <c r="D451" s="256"/>
      <c r="E451" s="256"/>
      <c r="F451" s="51"/>
      <c r="G451" s="66"/>
      <c r="H451" s="66"/>
      <c r="I451" s="66"/>
      <c r="J451" s="66"/>
      <c r="K451" s="66"/>
      <c r="L451" s="66"/>
      <c r="M451" s="66"/>
      <c r="N451" s="66"/>
      <c r="O451" s="66"/>
      <c r="P451" s="66"/>
      <c r="Q451" s="66"/>
    </row>
    <row r="452" spans="1:17" s="58" customFormat="1">
      <c r="A452" s="51"/>
      <c r="B452" s="51"/>
      <c r="C452" s="256"/>
      <c r="D452" s="256"/>
      <c r="E452" s="256"/>
      <c r="F452" s="51"/>
      <c r="G452" s="66"/>
      <c r="H452" s="66"/>
      <c r="I452" s="66"/>
      <c r="J452" s="66"/>
      <c r="K452" s="66"/>
      <c r="L452" s="66"/>
      <c r="M452" s="66"/>
      <c r="N452" s="66"/>
      <c r="O452" s="66"/>
      <c r="P452" s="66"/>
      <c r="Q452" s="66"/>
    </row>
    <row r="453" spans="1:17" s="58" customFormat="1">
      <c r="A453" s="51"/>
      <c r="B453" s="51"/>
      <c r="C453" s="256"/>
      <c r="D453" s="256"/>
      <c r="E453" s="256"/>
      <c r="F453" s="51"/>
      <c r="G453" s="66"/>
      <c r="H453" s="66"/>
      <c r="I453" s="66"/>
      <c r="J453" s="66"/>
      <c r="K453" s="66"/>
      <c r="L453" s="66"/>
      <c r="M453" s="66"/>
      <c r="N453" s="66"/>
      <c r="O453" s="66"/>
      <c r="P453" s="66"/>
      <c r="Q453" s="66"/>
    </row>
    <row r="454" spans="1:17" s="58" customFormat="1">
      <c r="A454" s="51"/>
      <c r="B454" s="51"/>
      <c r="C454" s="256"/>
      <c r="D454" s="256"/>
      <c r="E454" s="256"/>
      <c r="F454" s="51"/>
      <c r="G454" s="66"/>
      <c r="H454" s="66"/>
      <c r="I454" s="66"/>
      <c r="J454" s="66"/>
      <c r="K454" s="66"/>
      <c r="L454" s="66"/>
      <c r="M454" s="66"/>
      <c r="N454" s="66"/>
      <c r="O454" s="66"/>
      <c r="P454" s="66"/>
      <c r="Q454" s="66"/>
    </row>
    <row r="455" spans="1:17" s="58" customFormat="1">
      <c r="A455" s="51"/>
      <c r="B455" s="51"/>
      <c r="C455" s="256"/>
      <c r="D455" s="256"/>
      <c r="E455" s="256"/>
      <c r="F455" s="51"/>
      <c r="G455" s="66"/>
      <c r="H455" s="66"/>
      <c r="I455" s="66"/>
      <c r="J455" s="66"/>
      <c r="K455" s="66"/>
      <c r="L455" s="66"/>
      <c r="M455" s="66"/>
      <c r="N455" s="66"/>
      <c r="O455" s="66"/>
      <c r="P455" s="66"/>
      <c r="Q455" s="66"/>
    </row>
    <row r="456" spans="1:17" s="58" customFormat="1">
      <c r="A456" s="51"/>
      <c r="B456" s="51"/>
      <c r="C456" s="256"/>
      <c r="D456" s="256"/>
      <c r="E456" s="256"/>
      <c r="F456" s="51"/>
      <c r="G456" s="66"/>
      <c r="H456" s="66"/>
      <c r="I456" s="66"/>
      <c r="J456" s="66"/>
      <c r="K456" s="66"/>
      <c r="L456" s="66"/>
      <c r="M456" s="66"/>
      <c r="N456" s="66"/>
      <c r="O456" s="66"/>
      <c r="P456" s="66"/>
      <c r="Q456" s="66"/>
    </row>
    <row r="457" spans="1:17" s="58" customFormat="1">
      <c r="A457" s="51"/>
      <c r="B457" s="51"/>
      <c r="C457" s="256"/>
      <c r="D457" s="256"/>
      <c r="E457" s="256"/>
      <c r="F457" s="51"/>
      <c r="G457" s="66"/>
      <c r="H457" s="66"/>
      <c r="I457" s="66"/>
      <c r="J457" s="66"/>
      <c r="K457" s="66"/>
      <c r="L457" s="66"/>
      <c r="M457" s="66"/>
      <c r="N457" s="66"/>
      <c r="O457" s="66"/>
      <c r="P457" s="66"/>
      <c r="Q457" s="66"/>
    </row>
    <row r="458" spans="1:17" s="58" customFormat="1">
      <c r="A458" s="51"/>
      <c r="B458" s="51"/>
      <c r="C458" s="256"/>
      <c r="D458" s="256"/>
      <c r="E458" s="256"/>
      <c r="F458" s="51"/>
      <c r="G458" s="66"/>
      <c r="H458" s="66"/>
      <c r="I458" s="66"/>
      <c r="J458" s="66"/>
      <c r="K458" s="66"/>
      <c r="L458" s="66"/>
      <c r="M458" s="66"/>
      <c r="N458" s="66"/>
      <c r="O458" s="66"/>
      <c r="P458" s="66"/>
      <c r="Q458" s="66"/>
    </row>
    <row r="459" spans="1:17" s="58" customFormat="1">
      <c r="A459" s="51"/>
      <c r="B459" s="51"/>
      <c r="C459" s="256"/>
      <c r="D459" s="256"/>
      <c r="E459" s="256"/>
      <c r="F459" s="51"/>
      <c r="G459" s="66"/>
      <c r="H459" s="66"/>
      <c r="I459" s="66"/>
      <c r="J459" s="66"/>
      <c r="K459" s="66"/>
      <c r="L459" s="66"/>
      <c r="M459" s="66"/>
      <c r="N459" s="66"/>
      <c r="O459" s="66"/>
      <c r="P459" s="66"/>
      <c r="Q459" s="66"/>
    </row>
    <row r="460" spans="1:17" s="58" customFormat="1">
      <c r="A460" s="51"/>
      <c r="B460" s="51"/>
      <c r="C460" s="256"/>
      <c r="D460" s="256"/>
      <c r="E460" s="256"/>
      <c r="F460" s="51"/>
      <c r="G460" s="66"/>
      <c r="H460" s="66"/>
      <c r="I460" s="66"/>
      <c r="J460" s="66"/>
      <c r="K460" s="66"/>
      <c r="L460" s="66"/>
      <c r="M460" s="66"/>
      <c r="N460" s="66"/>
      <c r="O460" s="66"/>
      <c r="P460" s="66"/>
      <c r="Q460" s="66"/>
    </row>
    <row r="461" spans="1:17" s="58" customFormat="1">
      <c r="A461" s="51"/>
      <c r="B461" s="51"/>
      <c r="C461" s="256"/>
      <c r="D461" s="256"/>
      <c r="E461" s="256"/>
      <c r="F461" s="51"/>
      <c r="G461" s="66"/>
      <c r="H461" s="66"/>
      <c r="I461" s="66"/>
      <c r="J461" s="66"/>
      <c r="K461" s="66"/>
      <c r="L461" s="66"/>
      <c r="M461" s="66"/>
      <c r="N461" s="66"/>
      <c r="O461" s="66"/>
      <c r="P461" s="66"/>
      <c r="Q461" s="66"/>
    </row>
    <row r="462" spans="1:17" s="58" customFormat="1">
      <c r="A462" s="51"/>
      <c r="B462" s="51"/>
      <c r="C462" s="256"/>
      <c r="D462" s="256"/>
      <c r="E462" s="256"/>
      <c r="F462" s="51"/>
      <c r="G462" s="66"/>
      <c r="H462" s="66"/>
      <c r="I462" s="66"/>
      <c r="J462" s="66"/>
      <c r="K462" s="66"/>
      <c r="L462" s="66"/>
      <c r="M462" s="66"/>
      <c r="N462" s="66"/>
      <c r="O462" s="66"/>
      <c r="P462" s="66"/>
      <c r="Q462" s="66"/>
    </row>
    <row r="463" spans="1:17" s="58" customFormat="1">
      <c r="A463" s="51"/>
      <c r="B463" s="51"/>
      <c r="C463" s="256"/>
      <c r="D463" s="256"/>
      <c r="E463" s="256"/>
      <c r="F463" s="51"/>
      <c r="G463" s="66"/>
      <c r="H463" s="66"/>
      <c r="I463" s="66"/>
      <c r="J463" s="66"/>
      <c r="K463" s="66"/>
      <c r="L463" s="66"/>
      <c r="M463" s="66"/>
      <c r="N463" s="66"/>
      <c r="O463" s="66"/>
      <c r="P463" s="66"/>
      <c r="Q463" s="66"/>
    </row>
    <row r="464" spans="1:17" s="58" customFormat="1">
      <c r="A464" s="51"/>
      <c r="B464" s="51"/>
      <c r="C464" s="256"/>
      <c r="D464" s="256"/>
      <c r="E464" s="256"/>
      <c r="F464" s="51"/>
      <c r="G464" s="66"/>
      <c r="H464" s="66"/>
      <c r="I464" s="66"/>
      <c r="J464" s="66"/>
      <c r="K464" s="66"/>
      <c r="L464" s="66"/>
      <c r="M464" s="66"/>
      <c r="N464" s="66"/>
      <c r="O464" s="66"/>
      <c r="P464" s="66"/>
      <c r="Q464" s="66"/>
    </row>
    <row r="465" spans="1:17" s="58" customFormat="1">
      <c r="A465" s="51"/>
      <c r="B465" s="51"/>
      <c r="C465" s="256"/>
      <c r="D465" s="256"/>
      <c r="E465" s="256"/>
      <c r="F465" s="51"/>
      <c r="G465" s="66"/>
      <c r="H465" s="66"/>
      <c r="I465" s="66"/>
      <c r="J465" s="66"/>
      <c r="K465" s="66"/>
      <c r="L465" s="66"/>
      <c r="M465" s="66"/>
      <c r="N465" s="66"/>
      <c r="O465" s="66"/>
      <c r="P465" s="66"/>
      <c r="Q465" s="66"/>
    </row>
    <row r="466" spans="1:17" s="58" customFormat="1">
      <c r="A466" s="51"/>
      <c r="B466" s="51"/>
      <c r="C466" s="256"/>
      <c r="D466" s="256"/>
      <c r="E466" s="256"/>
      <c r="F466" s="51"/>
      <c r="G466" s="66"/>
      <c r="H466" s="66"/>
      <c r="I466" s="66"/>
      <c r="J466" s="66"/>
      <c r="K466" s="66"/>
      <c r="L466" s="66"/>
      <c r="M466" s="66"/>
      <c r="N466" s="66"/>
      <c r="O466" s="66"/>
      <c r="P466" s="66"/>
      <c r="Q466" s="66"/>
    </row>
    <row r="467" spans="1:17" s="58" customFormat="1">
      <c r="A467" s="51"/>
      <c r="B467" s="51"/>
      <c r="C467" s="256"/>
      <c r="D467" s="256"/>
      <c r="E467" s="256"/>
      <c r="F467" s="51"/>
      <c r="G467" s="66"/>
      <c r="H467" s="66"/>
      <c r="I467" s="66"/>
      <c r="J467" s="66"/>
      <c r="K467" s="66"/>
      <c r="L467" s="66"/>
      <c r="M467" s="66"/>
      <c r="N467" s="66"/>
      <c r="O467" s="66"/>
      <c r="P467" s="66"/>
      <c r="Q467" s="66"/>
    </row>
    <row r="468" spans="1:17" s="58" customFormat="1">
      <c r="A468" s="51"/>
      <c r="B468" s="51"/>
      <c r="C468" s="256"/>
      <c r="D468" s="256"/>
      <c r="E468" s="256"/>
      <c r="F468" s="51"/>
      <c r="G468" s="66"/>
      <c r="H468" s="66"/>
      <c r="I468" s="66"/>
      <c r="J468" s="66"/>
      <c r="K468" s="66"/>
      <c r="L468" s="66"/>
      <c r="M468" s="66"/>
      <c r="N468" s="66"/>
      <c r="O468" s="66"/>
      <c r="P468" s="66"/>
      <c r="Q468" s="66"/>
    </row>
    <row r="469" spans="1:17" s="58" customFormat="1">
      <c r="A469" s="51"/>
      <c r="B469" s="51"/>
      <c r="C469" s="256"/>
      <c r="D469" s="256"/>
      <c r="E469" s="256"/>
      <c r="F469" s="51"/>
      <c r="G469" s="66"/>
      <c r="H469" s="66"/>
      <c r="I469" s="66"/>
      <c r="J469" s="66"/>
      <c r="K469" s="66"/>
      <c r="L469" s="66"/>
      <c r="M469" s="66"/>
      <c r="N469" s="66"/>
      <c r="O469" s="66"/>
      <c r="P469" s="66"/>
      <c r="Q469" s="66"/>
    </row>
    <row r="470" spans="1:17" s="58" customFormat="1">
      <c r="A470" s="51"/>
      <c r="B470" s="51"/>
      <c r="C470" s="256"/>
      <c r="D470" s="256"/>
      <c r="E470" s="256"/>
      <c r="F470" s="51"/>
      <c r="G470" s="66"/>
      <c r="H470" s="66"/>
      <c r="I470" s="66"/>
      <c r="J470" s="66"/>
      <c r="K470" s="66"/>
      <c r="L470" s="66"/>
      <c r="M470" s="66"/>
      <c r="N470" s="66"/>
      <c r="O470" s="66"/>
      <c r="P470" s="66"/>
      <c r="Q470" s="66"/>
    </row>
    <row r="471" spans="1:17" s="58" customFormat="1">
      <c r="A471" s="51"/>
      <c r="B471" s="51"/>
      <c r="C471" s="256"/>
      <c r="D471" s="256"/>
      <c r="E471" s="256"/>
      <c r="F471" s="51"/>
      <c r="G471" s="66"/>
      <c r="H471" s="66"/>
      <c r="I471" s="66"/>
      <c r="J471" s="66"/>
      <c r="K471" s="66"/>
      <c r="L471" s="66"/>
      <c r="M471" s="66"/>
      <c r="N471" s="66"/>
      <c r="O471" s="66"/>
      <c r="P471" s="66"/>
      <c r="Q471" s="66"/>
    </row>
    <row r="472" spans="1:17" s="58" customFormat="1">
      <c r="A472" s="51"/>
      <c r="B472" s="51"/>
      <c r="C472" s="256"/>
      <c r="D472" s="256"/>
      <c r="E472" s="256"/>
      <c r="F472" s="51"/>
      <c r="G472" s="66"/>
      <c r="H472" s="66"/>
      <c r="I472" s="66"/>
      <c r="J472" s="66"/>
      <c r="K472" s="66"/>
      <c r="L472" s="66"/>
      <c r="M472" s="66"/>
      <c r="N472" s="66"/>
      <c r="O472" s="66"/>
      <c r="P472" s="66"/>
      <c r="Q472" s="66"/>
    </row>
    <row r="473" spans="1:17" s="58" customFormat="1">
      <c r="A473" s="51"/>
      <c r="B473" s="51"/>
      <c r="C473" s="256"/>
      <c r="D473" s="256"/>
      <c r="E473" s="256"/>
      <c r="F473" s="51"/>
      <c r="G473" s="66"/>
      <c r="H473" s="66"/>
      <c r="I473" s="66"/>
      <c r="J473" s="66"/>
      <c r="K473" s="66"/>
      <c r="L473" s="66"/>
      <c r="M473" s="66"/>
      <c r="N473" s="66"/>
      <c r="O473" s="66"/>
      <c r="P473" s="66"/>
      <c r="Q473" s="66"/>
    </row>
    <row r="474" spans="1:17" s="58" customFormat="1">
      <c r="A474" s="51"/>
      <c r="B474" s="51"/>
      <c r="C474" s="256"/>
      <c r="D474" s="256"/>
      <c r="E474" s="256"/>
      <c r="F474" s="51"/>
      <c r="G474" s="66"/>
      <c r="H474" s="66"/>
      <c r="I474" s="66"/>
      <c r="J474" s="66"/>
      <c r="K474" s="66"/>
      <c r="L474" s="66"/>
      <c r="M474" s="66"/>
      <c r="N474" s="66"/>
      <c r="O474" s="66"/>
      <c r="P474" s="66"/>
      <c r="Q474" s="66"/>
    </row>
    <row r="475" spans="1:17" s="58" customFormat="1">
      <c r="A475" s="51"/>
      <c r="B475" s="51"/>
      <c r="C475" s="256"/>
      <c r="D475" s="256"/>
      <c r="E475" s="256"/>
      <c r="F475" s="51"/>
      <c r="G475" s="66"/>
      <c r="H475" s="66"/>
      <c r="I475" s="66"/>
      <c r="J475" s="66"/>
      <c r="K475" s="66"/>
      <c r="L475" s="66"/>
      <c r="M475" s="66"/>
      <c r="N475" s="66"/>
      <c r="O475" s="66"/>
      <c r="P475" s="66"/>
      <c r="Q475" s="66"/>
    </row>
    <row r="476" spans="1:17" s="58" customFormat="1">
      <c r="A476" s="51"/>
      <c r="B476" s="51"/>
      <c r="C476" s="256"/>
      <c r="D476" s="256"/>
      <c r="E476" s="256"/>
      <c r="F476" s="51"/>
      <c r="G476" s="66"/>
      <c r="H476" s="66"/>
      <c r="I476" s="66"/>
      <c r="J476" s="66"/>
      <c r="K476" s="66"/>
      <c r="L476" s="66"/>
      <c r="M476" s="66"/>
      <c r="N476" s="66"/>
      <c r="O476" s="66"/>
      <c r="P476" s="66"/>
      <c r="Q476" s="66"/>
    </row>
    <row r="477" spans="1:17" s="58" customFormat="1">
      <c r="A477" s="51"/>
      <c r="B477" s="51"/>
      <c r="C477" s="256"/>
      <c r="D477" s="256"/>
      <c r="E477" s="256"/>
      <c r="F477" s="51"/>
      <c r="G477" s="66"/>
      <c r="H477" s="66"/>
      <c r="I477" s="66"/>
      <c r="J477" s="66"/>
      <c r="K477" s="66"/>
      <c r="L477" s="66"/>
      <c r="M477" s="66"/>
      <c r="N477" s="66"/>
      <c r="O477" s="66"/>
      <c r="P477" s="66"/>
      <c r="Q477" s="66"/>
    </row>
    <row r="478" spans="1:17" s="58" customFormat="1">
      <c r="A478" s="51"/>
      <c r="B478" s="51"/>
      <c r="C478" s="256"/>
      <c r="D478" s="256"/>
      <c r="E478" s="256"/>
      <c r="F478" s="51"/>
      <c r="G478" s="66"/>
      <c r="H478" s="66"/>
      <c r="I478" s="66"/>
      <c r="J478" s="66"/>
      <c r="K478" s="66"/>
      <c r="L478" s="66"/>
      <c r="M478" s="66"/>
      <c r="N478" s="66"/>
      <c r="O478" s="66"/>
      <c r="P478" s="66"/>
      <c r="Q478" s="66"/>
    </row>
    <row r="479" spans="1:17" s="58" customFormat="1">
      <c r="A479" s="51"/>
      <c r="B479" s="51"/>
      <c r="C479" s="256"/>
      <c r="D479" s="256"/>
      <c r="E479" s="256"/>
      <c r="F479" s="51"/>
      <c r="G479" s="66"/>
      <c r="H479" s="66"/>
      <c r="I479" s="66"/>
      <c r="J479" s="66"/>
      <c r="K479" s="66"/>
      <c r="L479" s="66"/>
      <c r="M479" s="66"/>
      <c r="N479" s="66"/>
      <c r="O479" s="66"/>
      <c r="P479" s="66"/>
      <c r="Q479" s="66"/>
    </row>
    <row r="480" spans="1:17" s="58" customFormat="1">
      <c r="A480" s="51"/>
      <c r="B480" s="51"/>
      <c r="C480" s="256"/>
      <c r="D480" s="256"/>
      <c r="E480" s="256"/>
      <c r="F480" s="51"/>
      <c r="G480" s="66"/>
      <c r="H480" s="66"/>
      <c r="I480" s="66"/>
      <c r="J480" s="66"/>
      <c r="K480" s="66"/>
      <c r="L480" s="66"/>
      <c r="M480" s="66"/>
      <c r="N480" s="66"/>
      <c r="O480" s="66"/>
      <c r="P480" s="66"/>
      <c r="Q480" s="66"/>
    </row>
    <row r="481" spans="1:17" s="58" customFormat="1">
      <c r="A481" s="51"/>
      <c r="B481" s="51"/>
      <c r="C481" s="256"/>
      <c r="D481" s="256"/>
      <c r="E481" s="256"/>
      <c r="F481" s="51"/>
      <c r="G481" s="66"/>
      <c r="H481" s="66"/>
      <c r="I481" s="66"/>
      <c r="J481" s="66"/>
      <c r="K481" s="66"/>
      <c r="L481" s="66"/>
      <c r="M481" s="66"/>
      <c r="N481" s="66"/>
      <c r="O481" s="66"/>
      <c r="P481" s="66"/>
      <c r="Q481" s="66"/>
    </row>
    <row r="482" spans="1:17" s="58" customFormat="1">
      <c r="A482" s="51"/>
      <c r="B482" s="51"/>
      <c r="C482" s="256"/>
      <c r="D482" s="256"/>
      <c r="E482" s="256"/>
      <c r="F482" s="51"/>
      <c r="G482" s="66"/>
      <c r="H482" s="66"/>
      <c r="I482" s="66"/>
      <c r="J482" s="66"/>
      <c r="K482" s="66"/>
      <c r="L482" s="66"/>
      <c r="M482" s="66"/>
      <c r="N482" s="66"/>
      <c r="O482" s="66"/>
      <c r="P482" s="66"/>
      <c r="Q482" s="66"/>
    </row>
    <row r="483" spans="1:17" s="58" customFormat="1">
      <c r="A483" s="51"/>
      <c r="B483" s="51"/>
      <c r="C483" s="256"/>
      <c r="D483" s="256"/>
      <c r="E483" s="256"/>
      <c r="F483" s="51"/>
      <c r="G483" s="66"/>
      <c r="H483" s="66"/>
      <c r="I483" s="66"/>
      <c r="J483" s="66"/>
      <c r="K483" s="66"/>
      <c r="L483" s="66"/>
      <c r="M483" s="66"/>
      <c r="N483" s="66"/>
      <c r="O483" s="66"/>
      <c r="P483" s="66"/>
      <c r="Q483" s="66"/>
    </row>
    <row r="484" spans="1:17" s="58" customFormat="1">
      <c r="A484" s="51"/>
      <c r="B484" s="51"/>
      <c r="C484" s="256"/>
      <c r="D484" s="256"/>
      <c r="E484" s="256"/>
      <c r="F484" s="51"/>
      <c r="G484" s="66"/>
      <c r="H484" s="66"/>
      <c r="I484" s="66"/>
      <c r="J484" s="66"/>
      <c r="K484" s="66"/>
      <c r="L484" s="66"/>
      <c r="M484" s="66"/>
      <c r="N484" s="66"/>
      <c r="O484" s="66"/>
      <c r="P484" s="66"/>
      <c r="Q484" s="66"/>
    </row>
    <row r="485" spans="1:17" s="58" customFormat="1">
      <c r="A485" s="51"/>
      <c r="B485" s="51"/>
      <c r="C485" s="256"/>
      <c r="D485" s="256"/>
      <c r="E485" s="256"/>
      <c r="F485" s="51"/>
      <c r="G485" s="66"/>
      <c r="H485" s="66"/>
      <c r="I485" s="66"/>
      <c r="J485" s="66"/>
      <c r="K485" s="66"/>
      <c r="L485" s="66"/>
      <c r="M485" s="66"/>
      <c r="N485" s="66"/>
      <c r="O485" s="66"/>
      <c r="P485" s="66"/>
      <c r="Q485" s="66"/>
    </row>
    <row r="486" spans="1:17" s="58" customFormat="1">
      <c r="A486" s="51"/>
      <c r="B486" s="51"/>
      <c r="C486" s="256"/>
      <c r="D486" s="256"/>
      <c r="E486" s="256"/>
      <c r="F486" s="51"/>
      <c r="G486" s="66"/>
      <c r="H486" s="66"/>
      <c r="I486" s="66"/>
      <c r="J486" s="66"/>
      <c r="K486" s="66"/>
      <c r="L486" s="66"/>
      <c r="M486" s="66"/>
      <c r="N486" s="66"/>
      <c r="O486" s="66"/>
      <c r="P486" s="66"/>
      <c r="Q486" s="66"/>
    </row>
    <row r="487" spans="1:17" s="58" customFormat="1">
      <c r="A487" s="51"/>
      <c r="B487" s="51"/>
      <c r="C487" s="256"/>
      <c r="D487" s="256"/>
      <c r="E487" s="256"/>
      <c r="F487" s="51"/>
      <c r="G487" s="66"/>
      <c r="H487" s="66"/>
      <c r="I487" s="66"/>
      <c r="J487" s="66"/>
      <c r="K487" s="66"/>
      <c r="L487" s="66"/>
      <c r="M487" s="66"/>
      <c r="N487" s="66"/>
      <c r="O487" s="66"/>
      <c r="P487" s="66"/>
      <c r="Q487" s="66"/>
    </row>
    <row r="488" spans="1:17" s="58" customFormat="1">
      <c r="A488" s="51"/>
      <c r="B488" s="51"/>
      <c r="C488" s="256"/>
      <c r="D488" s="256"/>
      <c r="E488" s="256"/>
      <c r="F488" s="51"/>
      <c r="G488" s="66"/>
      <c r="H488" s="66"/>
      <c r="I488" s="66"/>
      <c r="J488" s="66"/>
      <c r="K488" s="66"/>
      <c r="L488" s="66"/>
      <c r="M488" s="66"/>
      <c r="N488" s="66"/>
      <c r="O488" s="66"/>
      <c r="P488" s="66"/>
      <c r="Q488" s="66"/>
    </row>
    <row r="489" spans="1:17" s="58" customFormat="1">
      <c r="A489" s="51"/>
      <c r="B489" s="51"/>
      <c r="C489" s="256"/>
      <c r="D489" s="256"/>
      <c r="E489" s="256"/>
      <c r="F489" s="51"/>
      <c r="G489" s="66"/>
      <c r="H489" s="66"/>
      <c r="I489" s="66"/>
      <c r="J489" s="66"/>
      <c r="K489" s="66"/>
      <c r="L489" s="66"/>
      <c r="M489" s="66"/>
      <c r="N489" s="66"/>
      <c r="O489" s="66"/>
      <c r="P489" s="66"/>
      <c r="Q489" s="66"/>
    </row>
    <row r="490" spans="1:17" s="58" customFormat="1">
      <c r="A490" s="51"/>
      <c r="B490" s="51"/>
      <c r="C490" s="256"/>
      <c r="D490" s="256"/>
      <c r="E490" s="256"/>
      <c r="F490" s="51"/>
      <c r="G490" s="66"/>
      <c r="H490" s="66"/>
      <c r="I490" s="66"/>
      <c r="J490" s="66"/>
      <c r="K490" s="66"/>
      <c r="L490" s="66"/>
      <c r="M490" s="66"/>
      <c r="N490" s="66"/>
      <c r="O490" s="66"/>
      <c r="P490" s="66"/>
      <c r="Q490" s="66"/>
    </row>
    <row r="491" spans="1:17" s="58" customFormat="1">
      <c r="A491" s="51"/>
      <c r="B491" s="51"/>
      <c r="C491" s="256"/>
      <c r="D491" s="256"/>
      <c r="E491" s="256"/>
      <c r="F491" s="51"/>
      <c r="G491" s="66"/>
      <c r="H491" s="66"/>
      <c r="I491" s="66"/>
      <c r="J491" s="66"/>
      <c r="K491" s="66"/>
      <c r="L491" s="66"/>
      <c r="M491" s="66"/>
      <c r="N491" s="66"/>
      <c r="O491" s="66"/>
      <c r="P491" s="66"/>
      <c r="Q491" s="66"/>
    </row>
    <row r="492" spans="1:17" s="58" customFormat="1">
      <c r="A492" s="51"/>
      <c r="B492" s="51"/>
      <c r="C492" s="256"/>
      <c r="D492" s="256"/>
      <c r="E492" s="256"/>
      <c r="F492" s="51"/>
      <c r="G492" s="66"/>
      <c r="H492" s="66"/>
      <c r="I492" s="66"/>
      <c r="J492" s="66"/>
      <c r="K492" s="66"/>
      <c r="L492" s="66"/>
      <c r="M492" s="66"/>
      <c r="N492" s="66"/>
      <c r="O492" s="66"/>
      <c r="P492" s="66"/>
      <c r="Q492" s="66"/>
    </row>
    <row r="493" spans="1:17" s="58" customFormat="1">
      <c r="A493" s="51"/>
      <c r="B493" s="51"/>
      <c r="C493" s="256"/>
      <c r="D493" s="256"/>
      <c r="E493" s="256"/>
      <c r="F493" s="51"/>
      <c r="G493" s="66"/>
      <c r="H493" s="66"/>
      <c r="I493" s="66"/>
      <c r="J493" s="66"/>
      <c r="K493" s="66"/>
      <c r="L493" s="66"/>
      <c r="M493" s="66"/>
      <c r="N493" s="66"/>
      <c r="O493" s="66"/>
      <c r="P493" s="66"/>
      <c r="Q493" s="66"/>
    </row>
    <row r="494" spans="1:17" s="58" customFormat="1">
      <c r="A494" s="51"/>
      <c r="B494" s="51"/>
      <c r="C494" s="256"/>
      <c r="D494" s="256"/>
      <c r="E494" s="256"/>
      <c r="F494" s="51"/>
      <c r="G494" s="66"/>
      <c r="H494" s="66"/>
      <c r="I494" s="66"/>
      <c r="J494" s="66"/>
      <c r="K494" s="66"/>
      <c r="L494" s="66"/>
      <c r="M494" s="66"/>
      <c r="N494" s="66"/>
      <c r="O494" s="66"/>
      <c r="P494" s="66"/>
      <c r="Q494" s="66"/>
    </row>
    <row r="495" spans="1:17" s="58" customFormat="1">
      <c r="A495" s="51"/>
      <c r="B495" s="51"/>
      <c r="C495" s="256"/>
      <c r="D495" s="256"/>
      <c r="E495" s="256"/>
      <c r="F495" s="51"/>
      <c r="G495" s="66"/>
      <c r="H495" s="66"/>
      <c r="I495" s="66"/>
      <c r="J495" s="66"/>
      <c r="K495" s="66"/>
      <c r="L495" s="66"/>
      <c r="M495" s="66"/>
      <c r="N495" s="66"/>
      <c r="O495" s="66"/>
      <c r="P495" s="66"/>
      <c r="Q495" s="66"/>
    </row>
    <row r="496" spans="1:17" s="58" customFormat="1">
      <c r="A496" s="51"/>
      <c r="B496" s="51"/>
      <c r="C496" s="256"/>
      <c r="D496" s="256"/>
      <c r="E496" s="256"/>
      <c r="F496" s="51"/>
      <c r="G496" s="66"/>
      <c r="H496" s="66"/>
      <c r="I496" s="66"/>
      <c r="J496" s="66"/>
      <c r="K496" s="66"/>
      <c r="L496" s="66"/>
      <c r="M496" s="66"/>
      <c r="N496" s="66"/>
      <c r="O496" s="66"/>
      <c r="P496" s="66"/>
      <c r="Q496" s="66"/>
    </row>
    <row r="497" spans="1:17" s="58" customFormat="1">
      <c r="A497" s="51"/>
      <c r="B497" s="51"/>
      <c r="C497" s="256"/>
      <c r="D497" s="256"/>
      <c r="E497" s="256"/>
      <c r="F497" s="51"/>
      <c r="G497" s="66"/>
      <c r="H497" s="66"/>
      <c r="I497" s="66"/>
      <c r="J497" s="66"/>
      <c r="K497" s="66"/>
      <c r="L497" s="66"/>
      <c r="M497" s="66"/>
      <c r="N497" s="66"/>
      <c r="O497" s="66"/>
      <c r="P497" s="66"/>
      <c r="Q497" s="66"/>
    </row>
    <row r="498" spans="1:17" s="58" customFormat="1">
      <c r="A498" s="51"/>
      <c r="B498" s="51"/>
      <c r="C498" s="256"/>
      <c r="D498" s="256"/>
      <c r="E498" s="256"/>
      <c r="F498" s="51"/>
      <c r="G498" s="66"/>
      <c r="H498" s="66"/>
      <c r="I498" s="66"/>
      <c r="J498" s="66"/>
      <c r="K498" s="66"/>
      <c r="L498" s="66"/>
      <c r="M498" s="66"/>
      <c r="N498" s="66"/>
      <c r="O498" s="66"/>
      <c r="P498" s="66"/>
      <c r="Q498" s="66"/>
    </row>
    <row r="499" spans="1:17" s="58" customFormat="1">
      <c r="A499" s="51"/>
      <c r="B499" s="51"/>
      <c r="C499" s="256"/>
      <c r="D499" s="256"/>
      <c r="E499" s="256"/>
      <c r="F499" s="51"/>
      <c r="G499" s="66"/>
      <c r="H499" s="66"/>
      <c r="I499" s="66"/>
      <c r="J499" s="66"/>
      <c r="K499" s="66"/>
      <c r="L499" s="66"/>
      <c r="M499" s="66"/>
      <c r="N499" s="66"/>
      <c r="O499" s="66"/>
      <c r="P499" s="66"/>
      <c r="Q499" s="66"/>
    </row>
    <row r="500" spans="1:17" s="58" customFormat="1">
      <c r="A500" s="51"/>
      <c r="B500" s="51"/>
      <c r="C500" s="256"/>
      <c r="D500" s="256"/>
      <c r="E500" s="256"/>
      <c r="F500" s="51"/>
      <c r="G500" s="66"/>
      <c r="H500" s="66"/>
      <c r="I500" s="66"/>
      <c r="J500" s="66"/>
      <c r="K500" s="66"/>
      <c r="L500" s="66"/>
      <c r="M500" s="66"/>
      <c r="N500" s="66"/>
      <c r="O500" s="66"/>
      <c r="P500" s="66"/>
      <c r="Q500" s="66"/>
    </row>
    <row r="501" spans="1:17" s="58" customFormat="1">
      <c r="A501" s="51"/>
      <c r="B501" s="51"/>
      <c r="C501" s="256"/>
      <c r="D501" s="256"/>
      <c r="E501" s="256"/>
      <c r="F501" s="51"/>
      <c r="G501" s="66"/>
      <c r="H501" s="66"/>
      <c r="I501" s="66"/>
      <c r="J501" s="66"/>
      <c r="K501" s="66"/>
      <c r="L501" s="66"/>
      <c r="M501" s="66"/>
      <c r="N501" s="66"/>
      <c r="O501" s="66"/>
      <c r="P501" s="66"/>
      <c r="Q501" s="66"/>
    </row>
    <row r="502" spans="1:17" s="58" customFormat="1">
      <c r="A502" s="51"/>
      <c r="B502" s="51"/>
      <c r="C502" s="256"/>
      <c r="D502" s="256"/>
      <c r="E502" s="256"/>
      <c r="F502" s="51"/>
      <c r="G502" s="66"/>
      <c r="H502" s="66"/>
      <c r="I502" s="66"/>
      <c r="J502" s="66"/>
      <c r="K502" s="66"/>
      <c r="L502" s="66"/>
      <c r="M502" s="66"/>
      <c r="N502" s="66"/>
      <c r="O502" s="66"/>
      <c r="P502" s="66"/>
      <c r="Q502" s="66"/>
    </row>
    <row r="503" spans="1:17" s="58" customFormat="1">
      <c r="A503" s="51"/>
      <c r="B503" s="51"/>
      <c r="C503" s="256"/>
      <c r="D503" s="256"/>
      <c r="E503" s="256"/>
      <c r="F503" s="51"/>
      <c r="G503" s="66"/>
      <c r="H503" s="66"/>
      <c r="I503" s="66"/>
      <c r="J503" s="66"/>
      <c r="K503" s="66"/>
      <c r="L503" s="66"/>
      <c r="M503" s="66"/>
      <c r="N503" s="66"/>
      <c r="O503" s="66"/>
      <c r="P503" s="66"/>
      <c r="Q503" s="66"/>
    </row>
    <row r="504" spans="1:17" s="58" customFormat="1">
      <c r="A504" s="51"/>
      <c r="B504" s="51"/>
      <c r="C504" s="256"/>
      <c r="D504" s="256"/>
      <c r="E504" s="256"/>
      <c r="F504" s="51"/>
      <c r="G504" s="66"/>
      <c r="H504" s="66"/>
      <c r="I504" s="66"/>
      <c r="J504" s="66"/>
      <c r="K504" s="66"/>
      <c r="L504" s="66"/>
      <c r="M504" s="66"/>
      <c r="N504" s="66"/>
      <c r="O504" s="66"/>
      <c r="P504" s="66"/>
      <c r="Q504" s="66"/>
    </row>
    <row r="505" spans="1:17" s="58" customFormat="1">
      <c r="A505" s="51"/>
      <c r="B505" s="51"/>
      <c r="C505" s="256"/>
      <c r="D505" s="256"/>
      <c r="E505" s="256"/>
      <c r="F505" s="51"/>
      <c r="G505" s="66"/>
      <c r="H505" s="66"/>
      <c r="I505" s="66"/>
      <c r="J505" s="66"/>
      <c r="K505" s="66"/>
      <c r="L505" s="66"/>
      <c r="M505" s="66"/>
      <c r="N505" s="66"/>
      <c r="O505" s="66"/>
      <c r="P505" s="66"/>
      <c r="Q505" s="66"/>
    </row>
    <row r="506" spans="1:17" s="58" customFormat="1">
      <c r="A506" s="51"/>
      <c r="B506" s="51"/>
      <c r="C506" s="256"/>
      <c r="D506" s="256"/>
      <c r="E506" s="256"/>
      <c r="F506" s="51"/>
      <c r="G506" s="66"/>
      <c r="H506" s="66"/>
      <c r="I506" s="66"/>
      <c r="J506" s="66"/>
      <c r="K506" s="66"/>
      <c r="L506" s="66"/>
      <c r="M506" s="66"/>
      <c r="N506" s="66"/>
      <c r="O506" s="66"/>
      <c r="P506" s="66"/>
      <c r="Q506" s="66"/>
    </row>
    <row r="507" spans="1:17" s="58" customFormat="1">
      <c r="A507" s="51"/>
      <c r="B507" s="51"/>
      <c r="C507" s="256"/>
      <c r="D507" s="256"/>
      <c r="E507" s="256"/>
      <c r="F507" s="51"/>
      <c r="G507" s="66"/>
      <c r="H507" s="66"/>
      <c r="I507" s="66"/>
      <c r="J507" s="66"/>
      <c r="K507" s="66"/>
      <c r="L507" s="66"/>
      <c r="M507" s="66"/>
      <c r="N507" s="66"/>
      <c r="O507" s="66"/>
      <c r="P507" s="66"/>
      <c r="Q507" s="66"/>
    </row>
    <row r="508" spans="1:17" s="58" customFormat="1">
      <c r="A508" s="51"/>
      <c r="B508" s="51"/>
      <c r="C508" s="256"/>
      <c r="D508" s="256"/>
      <c r="E508" s="256"/>
      <c r="F508" s="51"/>
      <c r="G508" s="66"/>
      <c r="H508" s="66"/>
      <c r="I508" s="66"/>
      <c r="J508" s="66"/>
      <c r="K508" s="66"/>
      <c r="L508" s="66"/>
      <c r="M508" s="66"/>
      <c r="N508" s="66"/>
      <c r="O508" s="66"/>
      <c r="P508" s="66"/>
      <c r="Q508" s="66"/>
    </row>
    <row r="509" spans="1:17" s="58" customFormat="1">
      <c r="A509" s="51"/>
      <c r="B509" s="51"/>
      <c r="C509" s="256"/>
      <c r="D509" s="256"/>
      <c r="E509" s="256"/>
      <c r="F509" s="51"/>
      <c r="G509" s="66"/>
      <c r="H509" s="66"/>
      <c r="I509" s="66"/>
      <c r="J509" s="66"/>
      <c r="K509" s="66"/>
      <c r="L509" s="66"/>
      <c r="M509" s="66"/>
      <c r="N509" s="66"/>
      <c r="O509" s="66"/>
      <c r="P509" s="66"/>
      <c r="Q509" s="66"/>
    </row>
    <row r="510" spans="1:17" s="58" customFormat="1">
      <c r="A510" s="51"/>
      <c r="B510" s="51"/>
      <c r="C510" s="256"/>
      <c r="D510" s="256"/>
      <c r="E510" s="256"/>
      <c r="F510" s="51"/>
      <c r="G510" s="66"/>
      <c r="H510" s="66"/>
      <c r="I510" s="66"/>
      <c r="J510" s="66"/>
      <c r="K510" s="66"/>
      <c r="L510" s="66"/>
      <c r="M510" s="66"/>
      <c r="N510" s="66"/>
      <c r="O510" s="66"/>
      <c r="P510" s="66"/>
      <c r="Q510" s="66"/>
    </row>
    <row r="511" spans="1:17" s="58" customFormat="1">
      <c r="A511" s="51"/>
      <c r="B511" s="51"/>
      <c r="C511" s="256"/>
      <c r="D511" s="256"/>
      <c r="E511" s="256"/>
      <c r="F511" s="51"/>
      <c r="G511" s="66"/>
      <c r="H511" s="66"/>
      <c r="I511" s="66"/>
      <c r="J511" s="66"/>
      <c r="K511" s="66"/>
      <c r="L511" s="66"/>
      <c r="M511" s="66"/>
      <c r="N511" s="66"/>
      <c r="O511" s="66"/>
      <c r="P511" s="66"/>
      <c r="Q511" s="66"/>
    </row>
    <row r="512" spans="1:17" s="58" customFormat="1">
      <c r="A512" s="51"/>
      <c r="B512" s="51"/>
      <c r="C512" s="256"/>
      <c r="D512" s="256"/>
      <c r="E512" s="256"/>
      <c r="F512" s="51"/>
      <c r="G512" s="66"/>
      <c r="H512" s="66"/>
      <c r="I512" s="66"/>
      <c r="J512" s="66"/>
      <c r="K512" s="66"/>
      <c r="L512" s="66"/>
      <c r="M512" s="66"/>
      <c r="N512" s="66"/>
      <c r="O512" s="66"/>
      <c r="P512" s="66"/>
      <c r="Q512" s="66"/>
    </row>
    <row r="513" spans="1:17" s="58" customFormat="1">
      <c r="A513" s="51"/>
      <c r="B513" s="51"/>
      <c r="C513" s="256"/>
      <c r="D513" s="256"/>
      <c r="E513" s="256"/>
      <c r="F513" s="51"/>
      <c r="G513" s="66"/>
      <c r="H513" s="66"/>
      <c r="I513" s="66"/>
      <c r="J513" s="66"/>
      <c r="K513" s="66"/>
      <c r="L513" s="66"/>
      <c r="M513" s="66"/>
      <c r="N513" s="66"/>
      <c r="O513" s="66"/>
      <c r="P513" s="66"/>
      <c r="Q513" s="66"/>
    </row>
    <row r="514" spans="1:17" s="58" customFormat="1">
      <c r="A514" s="51"/>
      <c r="B514" s="51"/>
      <c r="C514" s="256"/>
      <c r="D514" s="256"/>
      <c r="E514" s="256"/>
      <c r="F514" s="51"/>
      <c r="G514" s="66"/>
      <c r="H514" s="66"/>
      <c r="I514" s="66"/>
      <c r="J514" s="66"/>
      <c r="K514" s="66"/>
      <c r="L514" s="66"/>
      <c r="M514" s="66"/>
      <c r="N514" s="66"/>
      <c r="O514" s="66"/>
      <c r="P514" s="66"/>
      <c r="Q514" s="66"/>
    </row>
    <row r="515" spans="1:17" s="58" customFormat="1">
      <c r="A515" s="51"/>
      <c r="B515" s="51"/>
      <c r="C515" s="256"/>
      <c r="D515" s="256"/>
      <c r="E515" s="256"/>
      <c r="F515" s="51"/>
      <c r="G515" s="66"/>
      <c r="H515" s="66"/>
      <c r="I515" s="66"/>
      <c r="J515" s="66"/>
      <c r="K515" s="66"/>
      <c r="L515" s="66"/>
      <c r="M515" s="66"/>
      <c r="N515" s="66"/>
      <c r="O515" s="66"/>
      <c r="P515" s="66"/>
      <c r="Q515" s="66"/>
    </row>
    <row r="516" spans="1:17" s="58" customFormat="1">
      <c r="A516" s="51"/>
      <c r="B516" s="51"/>
      <c r="C516" s="256"/>
      <c r="D516" s="256"/>
      <c r="E516" s="256"/>
      <c r="F516" s="51"/>
      <c r="G516" s="66"/>
      <c r="H516" s="66"/>
      <c r="I516" s="66"/>
      <c r="J516" s="66"/>
      <c r="K516" s="66"/>
      <c r="L516" s="66"/>
      <c r="M516" s="66"/>
      <c r="N516" s="66"/>
      <c r="O516" s="66"/>
      <c r="P516" s="66"/>
      <c r="Q516" s="66"/>
    </row>
    <row r="517" spans="1:17" s="58" customFormat="1">
      <c r="A517" s="51"/>
      <c r="B517" s="51"/>
      <c r="C517" s="256"/>
      <c r="D517" s="256"/>
      <c r="E517" s="256"/>
      <c r="F517" s="51"/>
      <c r="G517" s="66"/>
      <c r="H517" s="66"/>
      <c r="I517" s="66"/>
      <c r="J517" s="66"/>
      <c r="K517" s="66"/>
      <c r="L517" s="66"/>
      <c r="M517" s="66"/>
      <c r="N517" s="66"/>
      <c r="O517" s="66"/>
      <c r="P517" s="66"/>
      <c r="Q517" s="66"/>
    </row>
    <row r="518" spans="1:17" s="58" customFormat="1">
      <c r="A518" s="51"/>
      <c r="B518" s="51"/>
      <c r="C518" s="256"/>
      <c r="D518" s="256"/>
      <c r="E518" s="256"/>
      <c r="F518" s="51"/>
      <c r="G518" s="66"/>
      <c r="H518" s="66"/>
      <c r="I518" s="66"/>
      <c r="J518" s="66"/>
      <c r="K518" s="66"/>
      <c r="L518" s="66"/>
      <c r="M518" s="66"/>
      <c r="N518" s="66"/>
      <c r="O518" s="66"/>
      <c r="P518" s="66"/>
      <c r="Q518" s="66"/>
    </row>
    <row r="519" spans="1:17" s="58" customFormat="1">
      <c r="A519" s="51"/>
      <c r="B519" s="51"/>
      <c r="C519" s="256"/>
      <c r="D519" s="256"/>
      <c r="E519" s="256"/>
      <c r="F519" s="51"/>
      <c r="G519" s="66"/>
      <c r="H519" s="66"/>
      <c r="I519" s="66"/>
      <c r="J519" s="66"/>
      <c r="K519" s="66"/>
      <c r="L519" s="66"/>
      <c r="M519" s="66"/>
      <c r="N519" s="66"/>
      <c r="O519" s="66"/>
      <c r="P519" s="66"/>
      <c r="Q519" s="66"/>
    </row>
    <row r="520" spans="1:17" s="58" customFormat="1">
      <c r="A520" s="51"/>
      <c r="B520" s="51"/>
      <c r="C520" s="256"/>
      <c r="D520" s="256"/>
      <c r="E520" s="256"/>
      <c r="F520" s="51"/>
      <c r="G520" s="66"/>
      <c r="H520" s="66"/>
      <c r="I520" s="66"/>
      <c r="J520" s="66"/>
      <c r="K520" s="66"/>
      <c r="L520" s="66"/>
      <c r="M520" s="66"/>
      <c r="N520" s="66"/>
      <c r="O520" s="66"/>
      <c r="P520" s="66"/>
      <c r="Q520" s="66"/>
    </row>
    <row r="521" spans="1:17" s="58" customFormat="1">
      <c r="A521" s="51"/>
      <c r="B521" s="51"/>
      <c r="C521" s="256"/>
      <c r="D521" s="256"/>
      <c r="E521" s="256"/>
      <c r="F521" s="51"/>
      <c r="G521" s="66"/>
      <c r="H521" s="66"/>
      <c r="I521" s="66"/>
      <c r="J521" s="66"/>
      <c r="K521" s="66"/>
      <c r="L521" s="66"/>
      <c r="M521" s="66"/>
      <c r="N521" s="66"/>
      <c r="O521" s="66"/>
      <c r="P521" s="66"/>
      <c r="Q521" s="66"/>
    </row>
    <row r="522" spans="1:17" s="58" customFormat="1">
      <c r="A522" s="51"/>
      <c r="B522" s="51"/>
      <c r="C522" s="256"/>
      <c r="D522" s="256"/>
      <c r="E522" s="256"/>
      <c r="F522" s="51"/>
      <c r="G522" s="66"/>
      <c r="H522" s="66"/>
      <c r="I522" s="66"/>
      <c r="J522" s="66"/>
      <c r="K522" s="66"/>
      <c r="L522" s="66"/>
      <c r="M522" s="66"/>
      <c r="N522" s="66"/>
      <c r="O522" s="66"/>
      <c r="P522" s="66"/>
      <c r="Q522" s="66"/>
    </row>
    <row r="523" spans="1:17" s="58" customFormat="1">
      <c r="A523" s="51"/>
      <c r="B523" s="51"/>
      <c r="C523" s="256"/>
      <c r="D523" s="256"/>
      <c r="E523" s="256"/>
      <c r="F523" s="51"/>
      <c r="G523" s="66"/>
      <c r="H523" s="66"/>
      <c r="I523" s="66"/>
      <c r="J523" s="66"/>
      <c r="K523" s="66"/>
      <c r="L523" s="66"/>
      <c r="M523" s="66"/>
      <c r="N523" s="66"/>
      <c r="O523" s="66"/>
      <c r="P523" s="66"/>
      <c r="Q523" s="66"/>
    </row>
    <row r="524" spans="1:17" s="58" customFormat="1">
      <c r="A524" s="51"/>
      <c r="B524" s="51"/>
      <c r="C524" s="256"/>
      <c r="D524" s="256"/>
      <c r="E524" s="256"/>
      <c r="F524" s="51"/>
      <c r="G524" s="66"/>
      <c r="H524" s="66"/>
      <c r="I524" s="66"/>
      <c r="J524" s="66"/>
      <c r="K524" s="66"/>
      <c r="L524" s="66"/>
      <c r="M524" s="66"/>
      <c r="N524" s="66"/>
      <c r="O524" s="66"/>
      <c r="P524" s="66"/>
      <c r="Q524" s="66"/>
    </row>
    <row r="525" spans="1:17" s="58" customFormat="1">
      <c r="A525" s="51"/>
      <c r="B525" s="51"/>
      <c r="C525" s="256"/>
      <c r="D525" s="256"/>
      <c r="E525" s="256"/>
      <c r="F525" s="51"/>
      <c r="G525" s="66"/>
      <c r="H525" s="66"/>
      <c r="I525" s="66"/>
      <c r="J525" s="66"/>
      <c r="K525" s="66"/>
      <c r="L525" s="66"/>
      <c r="M525" s="66"/>
      <c r="N525" s="66"/>
      <c r="O525" s="66"/>
      <c r="P525" s="66"/>
      <c r="Q525" s="66"/>
    </row>
    <row r="526" spans="1:17" s="58" customFormat="1">
      <c r="A526" s="51"/>
      <c r="B526" s="51"/>
      <c r="C526" s="256"/>
      <c r="D526" s="256"/>
      <c r="E526" s="256"/>
      <c r="F526" s="51"/>
      <c r="G526" s="66"/>
      <c r="H526" s="66"/>
      <c r="I526" s="66"/>
      <c r="J526" s="66"/>
      <c r="K526" s="66"/>
      <c r="L526" s="66"/>
      <c r="M526" s="66"/>
      <c r="N526" s="66"/>
      <c r="O526" s="66"/>
      <c r="P526" s="66"/>
      <c r="Q526" s="66"/>
    </row>
    <row r="527" spans="1:17" s="58" customFormat="1">
      <c r="A527" s="51"/>
      <c r="B527" s="51"/>
      <c r="C527" s="256"/>
      <c r="D527" s="256"/>
      <c r="E527" s="256"/>
      <c r="F527" s="51"/>
      <c r="G527" s="66"/>
      <c r="H527" s="66"/>
      <c r="I527" s="66"/>
      <c r="J527" s="66"/>
      <c r="K527" s="66"/>
      <c r="L527" s="66"/>
      <c r="M527" s="66"/>
      <c r="N527" s="66"/>
      <c r="O527" s="66"/>
      <c r="P527" s="66"/>
      <c r="Q527" s="66"/>
    </row>
    <row r="528" spans="1:17" s="58" customFormat="1">
      <c r="A528" s="51"/>
      <c r="B528" s="51"/>
      <c r="C528" s="256"/>
      <c r="D528" s="256"/>
      <c r="E528" s="256"/>
      <c r="F528" s="51"/>
      <c r="G528" s="66"/>
      <c r="H528" s="66"/>
      <c r="I528" s="66"/>
      <c r="J528" s="66"/>
      <c r="K528" s="66"/>
      <c r="L528" s="66"/>
      <c r="M528" s="66"/>
      <c r="N528" s="66"/>
      <c r="O528" s="66"/>
      <c r="P528" s="66"/>
      <c r="Q528" s="66"/>
    </row>
    <row r="529" spans="1:17" s="58" customFormat="1">
      <c r="A529" s="51"/>
      <c r="B529" s="51"/>
      <c r="C529" s="256"/>
      <c r="D529" s="256"/>
      <c r="E529" s="256"/>
      <c r="F529" s="51"/>
      <c r="G529" s="66"/>
      <c r="H529" s="66"/>
      <c r="I529" s="66"/>
      <c r="J529" s="66"/>
      <c r="K529" s="66"/>
      <c r="L529" s="66"/>
      <c r="M529" s="66"/>
      <c r="N529" s="66"/>
      <c r="O529" s="66"/>
      <c r="P529" s="66"/>
      <c r="Q529" s="66"/>
    </row>
    <row r="530" spans="1:17" s="58" customFormat="1">
      <c r="A530" s="51"/>
      <c r="B530" s="51"/>
      <c r="C530" s="256"/>
      <c r="D530" s="256"/>
      <c r="E530" s="256"/>
      <c r="F530" s="51"/>
      <c r="G530" s="66"/>
      <c r="H530" s="66"/>
      <c r="I530" s="66"/>
      <c r="J530" s="66"/>
      <c r="K530" s="66"/>
      <c r="L530" s="66"/>
      <c r="M530" s="66"/>
      <c r="N530" s="66"/>
      <c r="O530" s="66"/>
      <c r="P530" s="66"/>
      <c r="Q530" s="66"/>
    </row>
    <row r="531" spans="1:17" s="58" customFormat="1">
      <c r="A531" s="51"/>
      <c r="B531" s="51"/>
      <c r="C531" s="256"/>
      <c r="D531" s="256"/>
      <c r="E531" s="256"/>
      <c r="F531" s="51"/>
      <c r="G531" s="66"/>
      <c r="H531" s="66"/>
      <c r="I531" s="66"/>
      <c r="J531" s="66"/>
      <c r="K531" s="66"/>
      <c r="L531" s="66"/>
      <c r="M531" s="66"/>
      <c r="N531" s="66"/>
      <c r="O531" s="66"/>
      <c r="P531" s="66"/>
      <c r="Q531" s="66"/>
    </row>
    <row r="532" spans="1:17" s="58" customFormat="1">
      <c r="A532" s="51"/>
      <c r="B532" s="51"/>
      <c r="C532" s="256"/>
      <c r="D532" s="256"/>
      <c r="E532" s="256"/>
      <c r="F532" s="51"/>
      <c r="G532" s="66"/>
      <c r="H532" s="66"/>
      <c r="I532" s="66"/>
      <c r="J532" s="66"/>
      <c r="K532" s="66"/>
      <c r="L532" s="66"/>
      <c r="M532" s="66"/>
      <c r="N532" s="66"/>
      <c r="O532" s="66"/>
      <c r="P532" s="66"/>
      <c r="Q532" s="66"/>
    </row>
    <row r="533" spans="1:17" s="58" customFormat="1">
      <c r="A533" s="51"/>
      <c r="B533" s="51"/>
      <c r="C533" s="256"/>
      <c r="D533" s="256"/>
      <c r="E533" s="256"/>
      <c r="F533" s="51"/>
      <c r="G533" s="66"/>
      <c r="H533" s="66"/>
      <c r="I533" s="66"/>
      <c r="J533" s="66"/>
      <c r="K533" s="66"/>
      <c r="L533" s="66"/>
      <c r="M533" s="66"/>
      <c r="N533" s="66"/>
      <c r="O533" s="66"/>
      <c r="P533" s="66"/>
      <c r="Q533" s="66"/>
    </row>
    <row r="534" spans="1:17" s="58" customFormat="1">
      <c r="A534" s="51"/>
      <c r="B534" s="51"/>
      <c r="C534" s="256"/>
      <c r="D534" s="256"/>
      <c r="E534" s="256"/>
      <c r="F534" s="51"/>
      <c r="G534" s="66"/>
      <c r="H534" s="66"/>
      <c r="I534" s="66"/>
      <c r="J534" s="66"/>
      <c r="K534" s="66"/>
      <c r="L534" s="66"/>
      <c r="M534" s="66"/>
      <c r="N534" s="66"/>
      <c r="O534" s="66"/>
      <c r="P534" s="66"/>
      <c r="Q534" s="66"/>
    </row>
    <row r="535" spans="1:17" s="58" customFormat="1">
      <c r="A535" s="51"/>
      <c r="B535" s="51"/>
      <c r="C535" s="256"/>
      <c r="D535" s="256"/>
      <c r="E535" s="256"/>
      <c r="F535" s="51"/>
      <c r="G535" s="66"/>
      <c r="H535" s="66"/>
      <c r="I535" s="66"/>
      <c r="J535" s="66"/>
      <c r="K535" s="66"/>
      <c r="L535" s="66"/>
      <c r="M535" s="66"/>
      <c r="N535" s="66"/>
      <c r="O535" s="66"/>
      <c r="P535" s="66"/>
      <c r="Q535" s="66"/>
    </row>
    <row r="536" spans="1:17" s="58" customFormat="1">
      <c r="A536" s="51"/>
      <c r="B536" s="51"/>
      <c r="C536" s="256"/>
      <c r="D536" s="256"/>
      <c r="E536" s="256"/>
      <c r="F536" s="51"/>
      <c r="G536" s="66"/>
      <c r="H536" s="66"/>
      <c r="I536" s="66"/>
      <c r="J536" s="66"/>
      <c r="K536" s="66"/>
      <c r="L536" s="66"/>
      <c r="M536" s="66"/>
      <c r="N536" s="66"/>
      <c r="O536" s="66"/>
      <c r="P536" s="66"/>
      <c r="Q536" s="66"/>
    </row>
    <row r="537" spans="1:17" s="58" customFormat="1">
      <c r="A537" s="51"/>
      <c r="B537" s="51"/>
      <c r="C537" s="256"/>
      <c r="D537" s="256"/>
      <c r="E537" s="256"/>
      <c r="F537" s="51"/>
      <c r="G537" s="66"/>
      <c r="H537" s="66"/>
      <c r="I537" s="66"/>
      <c r="J537" s="66"/>
      <c r="K537" s="66"/>
      <c r="L537" s="66"/>
      <c r="M537" s="66"/>
      <c r="N537" s="66"/>
      <c r="O537" s="66"/>
      <c r="P537" s="66"/>
      <c r="Q537" s="66"/>
    </row>
    <row r="538" spans="1:17" s="58" customFormat="1">
      <c r="A538" s="51"/>
      <c r="B538" s="51"/>
      <c r="C538" s="256"/>
      <c r="D538" s="256"/>
      <c r="E538" s="256"/>
      <c r="F538" s="51"/>
      <c r="G538" s="66"/>
      <c r="H538" s="66"/>
      <c r="I538" s="66"/>
      <c r="J538" s="66"/>
      <c r="K538" s="66"/>
      <c r="L538" s="66"/>
      <c r="M538" s="66"/>
      <c r="N538" s="66"/>
      <c r="O538" s="66"/>
      <c r="P538" s="66"/>
      <c r="Q538" s="66"/>
    </row>
    <row r="539" spans="1:17" s="58" customFormat="1">
      <c r="A539" s="51"/>
      <c r="B539" s="51"/>
      <c r="C539" s="256"/>
      <c r="D539" s="256"/>
      <c r="E539" s="256"/>
      <c r="F539" s="51"/>
      <c r="G539" s="66"/>
      <c r="H539" s="66"/>
      <c r="I539" s="66"/>
      <c r="J539" s="66"/>
      <c r="K539" s="66"/>
      <c r="L539" s="66"/>
      <c r="M539" s="66"/>
      <c r="N539" s="66"/>
      <c r="O539" s="66"/>
      <c r="P539" s="66"/>
      <c r="Q539" s="66"/>
    </row>
    <row r="540" spans="1:17" s="58" customFormat="1">
      <c r="A540" s="51"/>
      <c r="B540" s="51"/>
      <c r="C540" s="256"/>
      <c r="D540" s="256"/>
      <c r="E540" s="256"/>
      <c r="F540" s="51"/>
      <c r="G540" s="66"/>
      <c r="H540" s="66"/>
      <c r="I540" s="66"/>
      <c r="J540" s="66"/>
      <c r="K540" s="66"/>
      <c r="L540" s="66"/>
      <c r="M540" s="66"/>
      <c r="N540" s="66"/>
      <c r="O540" s="66"/>
      <c r="P540" s="66"/>
      <c r="Q540" s="66"/>
    </row>
    <row r="541" spans="1:17" s="58" customFormat="1">
      <c r="A541" s="51"/>
      <c r="B541" s="51"/>
      <c r="C541" s="256"/>
      <c r="D541" s="256"/>
      <c r="E541" s="256"/>
      <c r="F541" s="51"/>
      <c r="G541" s="66"/>
      <c r="H541" s="66"/>
      <c r="I541" s="66"/>
      <c r="J541" s="66"/>
      <c r="K541" s="66"/>
      <c r="L541" s="66"/>
      <c r="M541" s="66"/>
      <c r="N541" s="66"/>
      <c r="O541" s="66"/>
      <c r="P541" s="66"/>
      <c r="Q541" s="66"/>
    </row>
    <row r="542" spans="1:17" s="58" customFormat="1">
      <c r="A542" s="51"/>
      <c r="B542" s="51"/>
      <c r="C542" s="256"/>
      <c r="D542" s="256"/>
      <c r="E542" s="256"/>
      <c r="F542" s="51"/>
      <c r="G542" s="66"/>
      <c r="H542" s="66"/>
      <c r="I542" s="66"/>
      <c r="J542" s="66"/>
      <c r="K542" s="66"/>
      <c r="L542" s="66"/>
      <c r="M542" s="66"/>
      <c r="N542" s="66"/>
      <c r="O542" s="66"/>
      <c r="P542" s="66"/>
      <c r="Q542" s="66"/>
    </row>
    <row r="543" spans="1:17" s="58" customFormat="1">
      <c r="A543" s="51"/>
      <c r="B543" s="51"/>
      <c r="C543" s="256"/>
      <c r="D543" s="256"/>
      <c r="E543" s="256"/>
      <c r="F543" s="51"/>
      <c r="G543" s="66"/>
      <c r="H543" s="66"/>
      <c r="I543" s="66"/>
      <c r="J543" s="66"/>
      <c r="K543" s="66"/>
      <c r="L543" s="66"/>
      <c r="M543" s="66"/>
      <c r="N543" s="66"/>
      <c r="O543" s="66"/>
      <c r="P543" s="66"/>
      <c r="Q543" s="66"/>
    </row>
    <row r="544" spans="1:17" s="58" customFormat="1">
      <c r="A544" s="51"/>
      <c r="B544" s="51"/>
      <c r="C544" s="256"/>
      <c r="D544" s="256"/>
      <c r="E544" s="256"/>
      <c r="F544" s="51"/>
      <c r="G544" s="66"/>
      <c r="H544" s="66"/>
      <c r="I544" s="66"/>
      <c r="J544" s="66"/>
      <c r="K544" s="66"/>
      <c r="L544" s="66"/>
      <c r="M544" s="66"/>
      <c r="N544" s="66"/>
      <c r="O544" s="66"/>
      <c r="P544" s="66"/>
      <c r="Q544" s="66"/>
    </row>
    <row r="545" spans="1:17" s="58" customFormat="1">
      <c r="A545" s="51"/>
      <c r="B545" s="51"/>
      <c r="C545" s="256"/>
      <c r="D545" s="256"/>
      <c r="E545" s="256"/>
      <c r="F545" s="51"/>
      <c r="G545" s="66"/>
      <c r="H545" s="66"/>
      <c r="I545" s="66"/>
      <c r="J545" s="66"/>
      <c r="K545" s="66"/>
      <c r="L545" s="66"/>
      <c r="M545" s="66"/>
      <c r="N545" s="66"/>
      <c r="O545" s="66"/>
      <c r="P545" s="66"/>
      <c r="Q545" s="66"/>
    </row>
    <row r="546" spans="1:17" s="58" customFormat="1">
      <c r="A546" s="51"/>
      <c r="B546" s="51"/>
      <c r="C546" s="256"/>
      <c r="D546" s="256"/>
      <c r="E546" s="256"/>
      <c r="F546" s="51"/>
      <c r="G546" s="66"/>
      <c r="H546" s="66"/>
      <c r="I546" s="66"/>
      <c r="J546" s="66"/>
      <c r="K546" s="66"/>
      <c r="L546" s="66"/>
      <c r="M546" s="66"/>
      <c r="N546" s="66"/>
      <c r="O546" s="66"/>
      <c r="P546" s="66"/>
      <c r="Q546" s="66"/>
    </row>
    <row r="547" spans="1:17" s="58" customFormat="1">
      <c r="A547" s="51"/>
      <c r="B547" s="51"/>
      <c r="C547" s="256"/>
      <c r="D547" s="256"/>
      <c r="E547" s="256"/>
      <c r="F547" s="51"/>
      <c r="G547" s="66"/>
      <c r="H547" s="66"/>
      <c r="I547" s="66"/>
      <c r="J547" s="66"/>
      <c r="K547" s="66"/>
      <c r="L547" s="66"/>
      <c r="M547" s="66"/>
      <c r="N547" s="66"/>
      <c r="O547" s="66"/>
      <c r="P547" s="66"/>
      <c r="Q547" s="66"/>
    </row>
    <row r="548" spans="1:17" s="58" customFormat="1">
      <c r="A548" s="51"/>
      <c r="B548" s="51"/>
      <c r="C548" s="256"/>
      <c r="D548" s="256"/>
      <c r="E548" s="256"/>
      <c r="F548" s="51"/>
      <c r="G548" s="66"/>
      <c r="H548" s="66"/>
      <c r="I548" s="66"/>
      <c r="J548" s="66"/>
      <c r="K548" s="66"/>
      <c r="L548" s="66"/>
      <c r="M548" s="66"/>
      <c r="N548" s="66"/>
      <c r="O548" s="66"/>
      <c r="P548" s="66"/>
      <c r="Q548" s="66"/>
    </row>
    <row r="549" spans="1:17" s="58" customFormat="1">
      <c r="A549" s="51"/>
      <c r="B549" s="51"/>
      <c r="C549" s="256"/>
      <c r="D549" s="256"/>
      <c r="E549" s="256"/>
      <c r="F549" s="51"/>
      <c r="G549" s="66"/>
      <c r="H549" s="66"/>
      <c r="I549" s="66"/>
      <c r="J549" s="66"/>
      <c r="K549" s="66"/>
      <c r="L549" s="66"/>
      <c r="M549" s="66"/>
      <c r="N549" s="66"/>
      <c r="O549" s="66"/>
      <c r="P549" s="66"/>
      <c r="Q549" s="66"/>
    </row>
    <row r="550" spans="1:17" s="58" customFormat="1">
      <c r="A550" s="51"/>
      <c r="B550" s="51"/>
      <c r="C550" s="256"/>
      <c r="D550" s="256"/>
      <c r="E550" s="256"/>
      <c r="F550" s="51"/>
      <c r="G550" s="66"/>
      <c r="H550" s="66"/>
      <c r="I550" s="66"/>
      <c r="J550" s="66"/>
      <c r="K550" s="66"/>
      <c r="L550" s="66"/>
      <c r="M550" s="66"/>
      <c r="N550" s="66"/>
      <c r="O550" s="66"/>
      <c r="P550" s="66"/>
      <c r="Q550" s="66"/>
    </row>
    <row r="551" spans="1:17" s="58" customFormat="1">
      <c r="A551" s="51"/>
      <c r="B551" s="51"/>
      <c r="C551" s="256"/>
      <c r="D551" s="256"/>
      <c r="E551" s="256"/>
      <c r="F551" s="51"/>
      <c r="G551" s="66"/>
      <c r="H551" s="66"/>
      <c r="I551" s="66"/>
      <c r="J551" s="66"/>
      <c r="K551" s="66"/>
      <c r="L551" s="66"/>
      <c r="M551" s="66"/>
      <c r="N551" s="66"/>
      <c r="O551" s="66"/>
      <c r="P551" s="66"/>
      <c r="Q551" s="66"/>
    </row>
    <row r="552" spans="1:17" s="58" customFormat="1">
      <c r="A552" s="51"/>
      <c r="B552" s="51"/>
      <c r="C552" s="256"/>
      <c r="D552" s="256"/>
      <c r="E552" s="256"/>
      <c r="F552" s="51"/>
      <c r="G552" s="66"/>
      <c r="H552" s="66"/>
      <c r="I552" s="66"/>
      <c r="J552" s="66"/>
      <c r="K552" s="66"/>
      <c r="L552" s="66"/>
      <c r="M552" s="66"/>
      <c r="N552" s="66"/>
      <c r="O552" s="66"/>
      <c r="P552" s="66"/>
      <c r="Q552" s="66"/>
    </row>
    <row r="553" spans="1:17" s="58" customFormat="1">
      <c r="A553" s="51"/>
      <c r="B553" s="51"/>
      <c r="C553" s="256"/>
      <c r="D553" s="256"/>
      <c r="E553" s="256"/>
      <c r="F553" s="51"/>
      <c r="G553" s="66"/>
      <c r="H553" s="66"/>
      <c r="I553" s="66"/>
      <c r="J553" s="66"/>
      <c r="K553" s="66"/>
      <c r="L553" s="66"/>
      <c r="M553" s="66"/>
      <c r="N553" s="66"/>
      <c r="O553" s="66"/>
      <c r="P553" s="66"/>
      <c r="Q553" s="66"/>
    </row>
    <row r="554" spans="1:17" s="58" customFormat="1">
      <c r="A554" s="51"/>
      <c r="B554" s="51"/>
      <c r="C554" s="256"/>
      <c r="D554" s="256"/>
      <c r="E554" s="256"/>
      <c r="F554" s="51"/>
      <c r="G554" s="66"/>
      <c r="H554" s="66"/>
      <c r="I554" s="66"/>
      <c r="J554" s="66"/>
      <c r="K554" s="66"/>
      <c r="L554" s="66"/>
      <c r="M554" s="66"/>
      <c r="N554" s="66"/>
      <c r="O554" s="66"/>
      <c r="P554" s="66"/>
      <c r="Q554" s="66"/>
    </row>
    <row r="555" spans="1:17" s="58" customFormat="1">
      <c r="A555" s="51"/>
      <c r="B555" s="51"/>
      <c r="C555" s="256"/>
      <c r="D555" s="256"/>
      <c r="E555" s="256"/>
      <c r="F555" s="51"/>
      <c r="G555" s="66"/>
      <c r="H555" s="66"/>
      <c r="I555" s="66"/>
      <c r="J555" s="66"/>
      <c r="K555" s="66"/>
      <c r="L555" s="66"/>
      <c r="M555" s="66"/>
      <c r="N555" s="66"/>
      <c r="O555" s="66"/>
      <c r="P555" s="66"/>
      <c r="Q555" s="66"/>
    </row>
    <row r="556" spans="1:17" s="58" customFormat="1">
      <c r="A556" s="51"/>
      <c r="B556" s="51"/>
      <c r="C556" s="256"/>
      <c r="D556" s="256"/>
      <c r="E556" s="256"/>
      <c r="F556" s="51"/>
      <c r="G556" s="66"/>
      <c r="H556" s="66"/>
      <c r="I556" s="66"/>
      <c r="J556" s="66"/>
      <c r="K556" s="66"/>
      <c r="L556" s="66"/>
      <c r="M556" s="66"/>
      <c r="N556" s="66"/>
      <c r="O556" s="66"/>
      <c r="P556" s="66"/>
      <c r="Q556" s="66"/>
    </row>
    <row r="557" spans="1:17" s="58" customFormat="1">
      <c r="A557" s="51"/>
      <c r="B557" s="51"/>
      <c r="C557" s="256"/>
      <c r="D557" s="256"/>
      <c r="E557" s="256"/>
      <c r="F557" s="51"/>
      <c r="G557" s="66"/>
      <c r="H557" s="66"/>
      <c r="I557" s="66"/>
      <c r="J557" s="66"/>
      <c r="K557" s="66"/>
      <c r="L557" s="66"/>
      <c r="M557" s="66"/>
      <c r="N557" s="66"/>
      <c r="O557" s="66"/>
      <c r="P557" s="66"/>
      <c r="Q557" s="66"/>
    </row>
    <row r="558" spans="1:17" s="58" customFormat="1">
      <c r="A558" s="51"/>
      <c r="B558" s="51"/>
      <c r="C558" s="256"/>
      <c r="D558" s="256"/>
      <c r="E558" s="256"/>
      <c r="F558" s="51"/>
      <c r="G558" s="66"/>
      <c r="H558" s="66"/>
      <c r="I558" s="66"/>
      <c r="J558" s="66"/>
      <c r="K558" s="66"/>
      <c r="L558" s="66"/>
      <c r="M558" s="66"/>
      <c r="N558" s="66"/>
      <c r="O558" s="66"/>
      <c r="P558" s="66"/>
      <c r="Q558" s="66"/>
    </row>
    <row r="559" spans="1:17" s="58" customFormat="1">
      <c r="A559" s="51"/>
      <c r="B559" s="51"/>
      <c r="C559" s="256"/>
      <c r="D559" s="256"/>
      <c r="E559" s="256"/>
      <c r="F559" s="51"/>
      <c r="G559" s="66"/>
      <c r="H559" s="66"/>
      <c r="I559" s="66"/>
      <c r="J559" s="66"/>
      <c r="K559" s="66"/>
      <c r="L559" s="66"/>
      <c r="M559" s="66"/>
      <c r="N559" s="66"/>
      <c r="O559" s="66"/>
      <c r="P559" s="66"/>
      <c r="Q559" s="66"/>
    </row>
    <row r="560" spans="1:17" s="58" customFormat="1">
      <c r="A560" s="51"/>
      <c r="B560" s="51"/>
      <c r="C560" s="256"/>
      <c r="D560" s="256"/>
      <c r="E560" s="256"/>
      <c r="F560" s="51"/>
      <c r="G560" s="66"/>
      <c r="H560" s="66"/>
      <c r="I560" s="66"/>
      <c r="J560" s="66"/>
      <c r="K560" s="66"/>
      <c r="L560" s="66"/>
      <c r="M560" s="66"/>
      <c r="N560" s="66"/>
      <c r="O560" s="66"/>
      <c r="P560" s="66"/>
      <c r="Q560" s="66"/>
    </row>
    <row r="561" spans="1:17" s="58" customFormat="1">
      <c r="A561" s="51"/>
      <c r="B561" s="51"/>
      <c r="C561" s="256"/>
      <c r="D561" s="256"/>
      <c r="E561" s="256"/>
      <c r="F561" s="51"/>
      <c r="G561" s="66"/>
      <c r="H561" s="66"/>
      <c r="I561" s="66"/>
      <c r="J561" s="66"/>
      <c r="K561" s="66"/>
      <c r="L561" s="66"/>
      <c r="M561" s="66"/>
      <c r="N561" s="66"/>
      <c r="O561" s="66"/>
      <c r="P561" s="66"/>
      <c r="Q561" s="66"/>
    </row>
    <row r="562" spans="1:17" s="58" customFormat="1">
      <c r="A562" s="51"/>
      <c r="B562" s="51"/>
      <c r="C562" s="256"/>
      <c r="D562" s="256"/>
      <c r="E562" s="256"/>
      <c r="F562" s="51"/>
      <c r="G562" s="66"/>
      <c r="H562" s="66"/>
      <c r="I562" s="66"/>
      <c r="J562" s="66"/>
      <c r="K562" s="66"/>
      <c r="L562" s="66"/>
      <c r="M562" s="66"/>
      <c r="N562" s="66"/>
      <c r="O562" s="66"/>
      <c r="P562" s="66"/>
      <c r="Q562" s="66"/>
    </row>
    <row r="563" spans="1:17" s="58" customFormat="1">
      <c r="A563" s="51"/>
      <c r="B563" s="51"/>
      <c r="C563" s="256"/>
      <c r="D563" s="256"/>
      <c r="E563" s="256"/>
      <c r="F563" s="51"/>
      <c r="G563" s="66"/>
      <c r="H563" s="66"/>
      <c r="I563" s="66"/>
      <c r="J563" s="66"/>
      <c r="K563" s="66"/>
      <c r="L563" s="66"/>
      <c r="M563" s="66"/>
      <c r="N563" s="66"/>
      <c r="O563" s="66"/>
      <c r="P563" s="66"/>
      <c r="Q563" s="66"/>
    </row>
    <row r="564" spans="1:17" s="58" customFormat="1">
      <c r="A564" s="51"/>
      <c r="B564" s="51"/>
      <c r="C564" s="256"/>
      <c r="D564" s="256"/>
      <c r="E564" s="256"/>
      <c r="F564" s="51"/>
      <c r="G564" s="66"/>
      <c r="H564" s="66"/>
      <c r="I564" s="66"/>
      <c r="J564" s="66"/>
      <c r="K564" s="66"/>
      <c r="L564" s="66"/>
      <c r="M564" s="66"/>
      <c r="N564" s="66"/>
      <c r="O564" s="66"/>
      <c r="P564" s="66"/>
      <c r="Q564" s="66"/>
    </row>
    <row r="565" spans="1:17" s="58" customFormat="1">
      <c r="A565" s="51"/>
      <c r="B565" s="51"/>
      <c r="C565" s="256"/>
      <c r="D565" s="256"/>
      <c r="E565" s="256"/>
      <c r="F565" s="51"/>
      <c r="G565" s="66"/>
      <c r="H565" s="66"/>
      <c r="I565" s="66"/>
      <c r="J565" s="66"/>
      <c r="K565" s="66"/>
      <c r="L565" s="66"/>
      <c r="M565" s="66"/>
      <c r="N565" s="66"/>
      <c r="O565" s="66"/>
      <c r="P565" s="66"/>
      <c r="Q565" s="66"/>
    </row>
    <row r="566" spans="1:17" s="58" customFormat="1">
      <c r="A566" s="51"/>
      <c r="B566" s="51"/>
      <c r="C566" s="256"/>
      <c r="D566" s="256"/>
      <c r="E566" s="256"/>
      <c r="F566" s="51"/>
      <c r="G566" s="66"/>
      <c r="H566" s="66"/>
      <c r="I566" s="66"/>
      <c r="J566" s="66"/>
      <c r="K566" s="66"/>
      <c r="L566" s="66"/>
      <c r="M566" s="66"/>
      <c r="N566" s="66"/>
      <c r="O566" s="66"/>
      <c r="P566" s="66"/>
      <c r="Q566" s="66"/>
    </row>
    <row r="567" spans="1:17" s="58" customFormat="1">
      <c r="A567" s="51"/>
      <c r="B567" s="51"/>
      <c r="C567" s="256"/>
      <c r="D567" s="256"/>
      <c r="E567" s="256"/>
      <c r="F567" s="51"/>
      <c r="G567" s="66"/>
      <c r="H567" s="66"/>
      <c r="I567" s="66"/>
      <c r="J567" s="66"/>
      <c r="K567" s="66"/>
      <c r="L567" s="66"/>
      <c r="M567" s="66"/>
      <c r="N567" s="66"/>
      <c r="O567" s="66"/>
      <c r="P567" s="66"/>
      <c r="Q567" s="66"/>
    </row>
    <row r="568" spans="1:17" s="58" customFormat="1">
      <c r="A568" s="51"/>
      <c r="B568" s="51"/>
      <c r="C568" s="256"/>
      <c r="D568" s="256"/>
      <c r="E568" s="256"/>
      <c r="F568" s="51"/>
      <c r="G568" s="66"/>
      <c r="H568" s="66"/>
      <c r="I568" s="66"/>
      <c r="J568" s="66"/>
      <c r="K568" s="66"/>
      <c r="L568" s="66"/>
      <c r="M568" s="66"/>
      <c r="N568" s="66"/>
      <c r="O568" s="66"/>
      <c r="P568" s="66"/>
      <c r="Q568" s="66"/>
    </row>
    <row r="569" spans="1:17" s="58" customFormat="1">
      <c r="A569" s="51"/>
      <c r="B569" s="51"/>
      <c r="C569" s="256"/>
      <c r="D569" s="256"/>
      <c r="E569" s="256"/>
      <c r="F569" s="51"/>
      <c r="G569" s="66"/>
      <c r="H569" s="66"/>
      <c r="I569" s="66"/>
      <c r="J569" s="66"/>
      <c r="K569" s="66"/>
      <c r="L569" s="66"/>
      <c r="M569" s="66"/>
      <c r="N569" s="66"/>
      <c r="O569" s="66"/>
      <c r="P569" s="66"/>
      <c r="Q569" s="66"/>
    </row>
    <row r="570" spans="1:17" s="58" customFormat="1">
      <c r="A570" s="51"/>
      <c r="B570" s="51"/>
      <c r="C570" s="256"/>
      <c r="D570" s="256"/>
      <c r="E570" s="256"/>
      <c r="F570" s="51"/>
      <c r="G570" s="66"/>
      <c r="H570" s="66"/>
      <c r="I570" s="66"/>
      <c r="J570" s="66"/>
      <c r="K570" s="66"/>
      <c r="L570" s="66"/>
      <c r="M570" s="66"/>
      <c r="N570" s="66"/>
      <c r="O570" s="66"/>
      <c r="P570" s="66"/>
      <c r="Q570" s="66"/>
    </row>
    <row r="571" spans="1:17" s="58" customFormat="1">
      <c r="A571" s="51"/>
      <c r="B571" s="51"/>
      <c r="C571" s="256"/>
      <c r="D571" s="256"/>
      <c r="E571" s="256"/>
      <c r="F571" s="51"/>
      <c r="G571" s="66"/>
      <c r="H571" s="66"/>
      <c r="I571" s="66"/>
      <c r="J571" s="66"/>
      <c r="K571" s="66"/>
      <c r="L571" s="66"/>
      <c r="M571" s="66"/>
      <c r="N571" s="66"/>
      <c r="O571" s="66"/>
      <c r="P571" s="66"/>
      <c r="Q571" s="66"/>
    </row>
    <row r="572" spans="1:17" s="58" customFormat="1">
      <c r="A572" s="51"/>
      <c r="B572" s="51"/>
      <c r="C572" s="256"/>
      <c r="D572" s="256"/>
      <c r="E572" s="256"/>
      <c r="F572" s="51"/>
      <c r="G572" s="66"/>
      <c r="H572" s="66"/>
      <c r="I572" s="66"/>
      <c r="J572" s="66"/>
      <c r="K572" s="66"/>
      <c r="L572" s="66"/>
      <c r="M572" s="66"/>
      <c r="N572" s="66"/>
      <c r="O572" s="66"/>
      <c r="P572" s="66"/>
      <c r="Q572" s="66"/>
    </row>
    <row r="573" spans="1:17" s="58" customFormat="1">
      <c r="A573" s="51"/>
      <c r="B573" s="51"/>
      <c r="C573" s="256"/>
      <c r="D573" s="256"/>
      <c r="E573" s="256"/>
      <c r="F573" s="51"/>
      <c r="G573" s="66"/>
      <c r="H573" s="66"/>
      <c r="I573" s="66"/>
      <c r="J573" s="66"/>
      <c r="K573" s="66"/>
      <c r="L573" s="66"/>
      <c r="M573" s="66"/>
      <c r="N573" s="66"/>
      <c r="O573" s="66"/>
      <c r="P573" s="66"/>
      <c r="Q573" s="66"/>
    </row>
    <row r="574" spans="1:17" s="58" customFormat="1">
      <c r="A574" s="51"/>
      <c r="B574" s="51"/>
      <c r="C574" s="256"/>
      <c r="D574" s="256"/>
      <c r="E574" s="256"/>
      <c r="F574" s="51"/>
      <c r="G574" s="66"/>
      <c r="H574" s="66"/>
      <c r="I574" s="66"/>
      <c r="J574" s="66"/>
      <c r="K574" s="66"/>
      <c r="L574" s="66"/>
      <c r="M574" s="66"/>
      <c r="N574" s="66"/>
      <c r="O574" s="66"/>
      <c r="P574" s="66"/>
      <c r="Q574" s="66"/>
    </row>
    <row r="575" spans="1:17" s="58" customFormat="1">
      <c r="A575" s="51"/>
      <c r="B575" s="51"/>
      <c r="C575" s="256"/>
      <c r="D575" s="256"/>
      <c r="E575" s="256"/>
      <c r="F575" s="51"/>
      <c r="G575" s="66"/>
      <c r="H575" s="66"/>
      <c r="I575" s="66"/>
      <c r="J575" s="66"/>
      <c r="K575" s="66"/>
      <c r="L575" s="66"/>
      <c r="M575" s="66"/>
      <c r="N575" s="66"/>
      <c r="O575" s="66"/>
      <c r="P575" s="66"/>
      <c r="Q575" s="66"/>
    </row>
    <row r="576" spans="1:17" s="58" customFormat="1">
      <c r="A576" s="51"/>
      <c r="B576" s="51"/>
      <c r="C576" s="256"/>
      <c r="D576" s="256"/>
      <c r="E576" s="256"/>
      <c r="F576" s="51"/>
      <c r="G576" s="66"/>
      <c r="H576" s="66"/>
      <c r="I576" s="66"/>
      <c r="J576" s="66"/>
      <c r="K576" s="66"/>
      <c r="L576" s="66"/>
      <c r="M576" s="66"/>
      <c r="N576" s="66"/>
      <c r="O576" s="66"/>
      <c r="P576" s="66"/>
      <c r="Q576" s="66"/>
    </row>
    <row r="577" spans="1:17" s="58" customFormat="1">
      <c r="A577" s="51"/>
      <c r="B577" s="51"/>
      <c r="C577" s="256"/>
      <c r="D577" s="256"/>
      <c r="E577" s="256"/>
      <c r="F577" s="51"/>
      <c r="G577" s="66"/>
      <c r="H577" s="66"/>
      <c r="I577" s="66"/>
      <c r="J577" s="66"/>
      <c r="K577" s="66"/>
      <c r="L577" s="66"/>
      <c r="M577" s="66"/>
      <c r="N577" s="66"/>
      <c r="O577" s="66"/>
      <c r="P577" s="66"/>
      <c r="Q577" s="66"/>
    </row>
    <row r="578" spans="1:17" s="58" customFormat="1">
      <c r="A578" s="51"/>
      <c r="B578" s="51"/>
      <c r="C578" s="256"/>
      <c r="D578" s="256"/>
      <c r="E578" s="256"/>
      <c r="F578" s="51"/>
      <c r="G578" s="66"/>
      <c r="H578" s="66"/>
      <c r="I578" s="66"/>
      <c r="J578" s="66"/>
      <c r="K578" s="66"/>
      <c r="L578" s="66"/>
      <c r="M578" s="66"/>
      <c r="N578" s="66"/>
      <c r="O578" s="66"/>
      <c r="P578" s="66"/>
      <c r="Q578" s="66"/>
    </row>
    <row r="579" spans="1:17" s="58" customFormat="1">
      <c r="A579" s="51"/>
      <c r="B579" s="51"/>
      <c r="C579" s="256"/>
      <c r="D579" s="256"/>
      <c r="E579" s="256"/>
      <c r="F579" s="51"/>
      <c r="G579" s="66"/>
      <c r="H579" s="66"/>
      <c r="I579" s="66"/>
      <c r="J579" s="66"/>
      <c r="K579" s="66"/>
      <c r="L579" s="66"/>
      <c r="M579" s="66"/>
      <c r="N579" s="66"/>
      <c r="O579" s="66"/>
      <c r="P579" s="66"/>
      <c r="Q579" s="66"/>
    </row>
    <row r="580" spans="1:17" s="58" customFormat="1">
      <c r="A580" s="51"/>
      <c r="B580" s="51"/>
      <c r="C580" s="256"/>
      <c r="D580" s="256"/>
      <c r="E580" s="256"/>
      <c r="F580" s="51"/>
      <c r="G580" s="66"/>
      <c r="H580" s="66"/>
      <c r="I580" s="66"/>
      <c r="J580" s="66"/>
      <c r="K580" s="66"/>
      <c r="L580" s="66"/>
      <c r="M580" s="66"/>
      <c r="N580" s="66"/>
      <c r="O580" s="66"/>
      <c r="P580" s="66"/>
      <c r="Q580" s="66"/>
    </row>
    <row r="581" spans="1:17" s="58" customFormat="1">
      <c r="A581" s="51"/>
      <c r="B581" s="51"/>
      <c r="C581" s="256"/>
      <c r="D581" s="256"/>
      <c r="E581" s="256"/>
      <c r="F581" s="51"/>
      <c r="G581" s="66"/>
      <c r="H581" s="66"/>
      <c r="I581" s="66"/>
      <c r="J581" s="66"/>
      <c r="K581" s="66"/>
      <c r="L581" s="66"/>
      <c r="M581" s="66"/>
      <c r="N581" s="66"/>
      <c r="O581" s="66"/>
      <c r="P581" s="66"/>
      <c r="Q581" s="66"/>
    </row>
    <row r="582" spans="1:17" s="58" customFormat="1">
      <c r="A582" s="51"/>
      <c r="B582" s="51"/>
      <c r="C582" s="256"/>
      <c r="D582" s="256"/>
      <c r="E582" s="256"/>
      <c r="F582" s="51"/>
      <c r="G582" s="66"/>
      <c r="H582" s="66"/>
      <c r="I582" s="66"/>
      <c r="J582" s="66"/>
      <c r="K582" s="66"/>
      <c r="L582" s="66"/>
      <c r="M582" s="66"/>
      <c r="N582" s="66"/>
      <c r="O582" s="66"/>
      <c r="P582" s="66"/>
      <c r="Q582" s="66"/>
    </row>
    <row r="583" spans="1:17" s="58" customFormat="1">
      <c r="A583" s="51"/>
      <c r="B583" s="51"/>
      <c r="C583" s="256"/>
      <c r="D583" s="256"/>
      <c r="E583" s="256"/>
      <c r="F583" s="51"/>
      <c r="G583" s="66"/>
      <c r="H583" s="66"/>
      <c r="I583" s="66"/>
      <c r="J583" s="66"/>
      <c r="K583" s="66"/>
      <c r="L583" s="66"/>
      <c r="M583" s="66"/>
      <c r="N583" s="66"/>
      <c r="O583" s="66"/>
      <c r="P583" s="66"/>
      <c r="Q583" s="66"/>
    </row>
    <row r="584" spans="1:17" s="58" customFormat="1">
      <c r="A584" s="51"/>
      <c r="B584" s="51"/>
      <c r="C584" s="256"/>
      <c r="D584" s="256"/>
      <c r="E584" s="256"/>
      <c r="F584" s="51"/>
      <c r="G584" s="66"/>
      <c r="H584" s="66"/>
      <c r="I584" s="66"/>
      <c r="J584" s="66"/>
      <c r="K584" s="66"/>
      <c r="L584" s="66"/>
      <c r="M584" s="66"/>
      <c r="N584" s="66"/>
      <c r="O584" s="66"/>
      <c r="P584" s="66"/>
      <c r="Q584" s="66"/>
    </row>
    <row r="585" spans="1:17" s="58" customFormat="1">
      <c r="A585" s="51"/>
      <c r="B585" s="51"/>
      <c r="C585" s="256"/>
      <c r="D585" s="256"/>
      <c r="E585" s="256"/>
      <c r="F585" s="51"/>
      <c r="G585" s="66"/>
      <c r="H585" s="66"/>
      <c r="I585" s="66"/>
      <c r="J585" s="66"/>
      <c r="K585" s="66"/>
      <c r="L585" s="66"/>
      <c r="M585" s="66"/>
      <c r="N585" s="66"/>
      <c r="O585" s="66"/>
      <c r="P585" s="66"/>
      <c r="Q585" s="66"/>
    </row>
    <row r="586" spans="1:17" s="58" customFormat="1">
      <c r="A586" s="51"/>
      <c r="B586" s="51"/>
      <c r="C586" s="256"/>
      <c r="D586" s="256"/>
      <c r="E586" s="256"/>
      <c r="F586" s="51"/>
      <c r="G586" s="66"/>
      <c r="H586" s="66"/>
      <c r="I586" s="66"/>
      <c r="J586" s="66"/>
      <c r="K586" s="66"/>
      <c r="L586" s="66"/>
      <c r="M586" s="66"/>
      <c r="N586" s="66"/>
      <c r="O586" s="66"/>
      <c r="P586" s="66"/>
      <c r="Q586" s="66"/>
    </row>
    <row r="587" spans="1:17" s="58" customFormat="1">
      <c r="A587" s="51"/>
      <c r="B587" s="51"/>
      <c r="C587" s="256"/>
      <c r="D587" s="256"/>
      <c r="E587" s="256"/>
      <c r="F587" s="51"/>
      <c r="G587" s="66"/>
      <c r="H587" s="66"/>
      <c r="I587" s="66"/>
      <c r="J587" s="66"/>
      <c r="K587" s="66"/>
      <c r="L587" s="66"/>
      <c r="M587" s="66"/>
      <c r="N587" s="66"/>
      <c r="O587" s="66"/>
      <c r="P587" s="66"/>
      <c r="Q587" s="66"/>
    </row>
    <row r="588" spans="1:17" s="58" customFormat="1">
      <c r="A588" s="51"/>
      <c r="B588" s="51"/>
      <c r="C588" s="256"/>
      <c r="D588" s="256"/>
      <c r="E588" s="256"/>
      <c r="F588" s="51"/>
      <c r="G588" s="66"/>
      <c r="H588" s="66"/>
      <c r="I588" s="66"/>
      <c r="J588" s="66"/>
      <c r="K588" s="66"/>
      <c r="L588" s="66"/>
      <c r="M588" s="66"/>
      <c r="N588" s="66"/>
      <c r="O588" s="66"/>
      <c r="P588" s="66"/>
      <c r="Q588" s="66"/>
    </row>
    <row r="589" spans="1:17" s="58" customFormat="1">
      <c r="A589" s="51"/>
      <c r="B589" s="51"/>
      <c r="C589" s="256"/>
      <c r="D589" s="256"/>
      <c r="E589" s="256"/>
      <c r="F589" s="51"/>
      <c r="G589" s="66"/>
      <c r="H589" s="66"/>
      <c r="I589" s="66"/>
      <c r="J589" s="66"/>
      <c r="K589" s="66"/>
      <c r="L589" s="66"/>
      <c r="M589" s="66"/>
      <c r="N589" s="66"/>
      <c r="O589" s="66"/>
      <c r="P589" s="66"/>
      <c r="Q589" s="66"/>
    </row>
    <row r="590" spans="1:17" s="58" customFormat="1">
      <c r="A590" s="51"/>
      <c r="B590" s="51"/>
      <c r="C590" s="256"/>
      <c r="D590" s="256"/>
      <c r="E590" s="256"/>
      <c r="F590" s="51"/>
      <c r="G590" s="66"/>
      <c r="H590" s="66"/>
      <c r="I590" s="66"/>
      <c r="J590" s="66"/>
      <c r="K590" s="66"/>
      <c r="L590" s="66"/>
      <c r="M590" s="66"/>
      <c r="N590" s="66"/>
      <c r="O590" s="66"/>
      <c r="P590" s="66"/>
      <c r="Q590" s="66"/>
    </row>
    <row r="591" spans="1:17" s="58" customFormat="1">
      <c r="A591" s="51"/>
      <c r="B591" s="51"/>
      <c r="C591" s="256"/>
      <c r="D591" s="256"/>
      <c r="E591" s="256"/>
      <c r="F591" s="51"/>
      <c r="G591" s="66"/>
      <c r="H591" s="66"/>
      <c r="I591" s="66"/>
      <c r="J591" s="66"/>
      <c r="K591" s="66"/>
      <c r="L591" s="66"/>
      <c r="M591" s="66"/>
      <c r="N591" s="66"/>
      <c r="O591" s="66"/>
      <c r="P591" s="66"/>
      <c r="Q591" s="66"/>
    </row>
    <row r="592" spans="1:17" s="58" customFormat="1">
      <c r="A592" s="51"/>
      <c r="B592" s="51"/>
      <c r="C592" s="256"/>
      <c r="D592" s="256"/>
      <c r="E592" s="256"/>
      <c r="F592" s="51"/>
      <c r="G592" s="66"/>
      <c r="H592" s="66"/>
      <c r="I592" s="66"/>
      <c r="J592" s="66"/>
      <c r="K592" s="66"/>
      <c r="L592" s="66"/>
      <c r="M592" s="66"/>
      <c r="N592" s="66"/>
      <c r="O592" s="66"/>
      <c r="P592" s="66"/>
      <c r="Q592" s="66"/>
    </row>
    <row r="593" spans="1:17" s="58" customFormat="1">
      <c r="A593" s="51"/>
      <c r="B593" s="51"/>
      <c r="C593" s="256"/>
      <c r="D593" s="256"/>
      <c r="E593" s="256"/>
      <c r="F593" s="51"/>
      <c r="G593" s="66"/>
      <c r="H593" s="66"/>
      <c r="I593" s="66"/>
      <c r="J593" s="66"/>
      <c r="K593" s="66"/>
      <c r="L593" s="66"/>
      <c r="M593" s="66"/>
      <c r="N593" s="66"/>
      <c r="O593" s="66"/>
      <c r="P593" s="66"/>
      <c r="Q593" s="66"/>
    </row>
    <row r="594" spans="1:17" s="58" customFormat="1">
      <c r="A594" s="51"/>
      <c r="B594" s="51"/>
      <c r="C594" s="256"/>
      <c r="D594" s="256"/>
      <c r="E594" s="256"/>
      <c r="F594" s="51"/>
      <c r="G594" s="66"/>
      <c r="H594" s="66"/>
      <c r="I594" s="66"/>
      <c r="J594" s="66"/>
      <c r="K594" s="66"/>
      <c r="L594" s="66"/>
      <c r="M594" s="66"/>
      <c r="N594" s="66"/>
      <c r="O594" s="66"/>
      <c r="P594" s="66"/>
      <c r="Q594" s="66"/>
    </row>
    <row r="595" spans="1:17" s="58" customFormat="1">
      <c r="A595" s="51"/>
      <c r="B595" s="51"/>
      <c r="C595" s="256"/>
      <c r="D595" s="256"/>
      <c r="E595" s="256"/>
      <c r="F595" s="51"/>
      <c r="G595" s="66"/>
      <c r="H595" s="66"/>
      <c r="I595" s="66"/>
      <c r="J595" s="66"/>
      <c r="K595" s="66"/>
      <c r="L595" s="66"/>
      <c r="M595" s="66"/>
      <c r="N595" s="66"/>
      <c r="O595" s="66"/>
      <c r="P595" s="66"/>
      <c r="Q595" s="66"/>
    </row>
    <row r="596" spans="1:17" s="58" customFormat="1">
      <c r="A596" s="51"/>
      <c r="B596" s="51"/>
      <c r="C596" s="256"/>
      <c r="D596" s="256"/>
      <c r="E596" s="256"/>
      <c r="F596" s="51"/>
      <c r="G596" s="66"/>
      <c r="H596" s="66"/>
      <c r="I596" s="66"/>
      <c r="J596" s="66"/>
      <c r="K596" s="66"/>
      <c r="L596" s="66"/>
      <c r="M596" s="66"/>
      <c r="N596" s="66"/>
      <c r="O596" s="66"/>
      <c r="P596" s="66"/>
      <c r="Q596" s="66"/>
    </row>
    <row r="597" spans="1:17" s="58" customFormat="1">
      <c r="A597" s="51"/>
      <c r="B597" s="51"/>
      <c r="C597" s="256"/>
      <c r="D597" s="256"/>
      <c r="E597" s="256"/>
      <c r="F597" s="51"/>
      <c r="G597" s="66"/>
      <c r="H597" s="66"/>
      <c r="I597" s="66"/>
      <c r="J597" s="66"/>
      <c r="K597" s="66"/>
      <c r="L597" s="66"/>
      <c r="M597" s="66"/>
      <c r="N597" s="66"/>
      <c r="O597" s="66"/>
      <c r="P597" s="66"/>
      <c r="Q597" s="66"/>
    </row>
    <row r="598" spans="1:17" s="58" customFormat="1">
      <c r="A598" s="51"/>
      <c r="B598" s="51"/>
      <c r="C598" s="256"/>
      <c r="D598" s="256"/>
      <c r="E598" s="256"/>
      <c r="F598" s="51"/>
      <c r="G598" s="66"/>
      <c r="H598" s="66"/>
      <c r="I598" s="66"/>
      <c r="J598" s="66"/>
      <c r="K598" s="66"/>
      <c r="L598" s="66"/>
      <c r="M598" s="66"/>
      <c r="N598" s="66"/>
      <c r="O598" s="66"/>
      <c r="P598" s="66"/>
      <c r="Q598" s="66"/>
    </row>
    <row r="599" spans="1:17" s="58" customFormat="1">
      <c r="A599" s="51"/>
      <c r="B599" s="51"/>
      <c r="C599" s="256"/>
      <c r="D599" s="256"/>
      <c r="E599" s="256"/>
      <c r="F599" s="51"/>
      <c r="G599" s="66"/>
      <c r="H599" s="66"/>
      <c r="I599" s="66"/>
      <c r="J599" s="66"/>
      <c r="K599" s="66"/>
      <c r="L599" s="66"/>
      <c r="M599" s="66"/>
      <c r="N599" s="66"/>
      <c r="O599" s="66"/>
      <c r="P599" s="66"/>
      <c r="Q599" s="66"/>
    </row>
    <row r="600" spans="1:17" s="58" customFormat="1">
      <c r="A600" s="51"/>
      <c r="B600" s="51"/>
      <c r="C600" s="256"/>
      <c r="D600" s="256"/>
      <c r="E600" s="256"/>
      <c r="F600" s="51"/>
      <c r="G600" s="66"/>
      <c r="H600" s="66"/>
      <c r="I600" s="66"/>
      <c r="J600" s="66"/>
      <c r="K600" s="66"/>
      <c r="L600" s="66"/>
      <c r="M600" s="66"/>
      <c r="N600" s="66"/>
      <c r="O600" s="66"/>
      <c r="P600" s="66"/>
      <c r="Q600" s="66"/>
    </row>
    <row r="601" spans="1:17" s="58" customFormat="1">
      <c r="A601" s="51"/>
      <c r="B601" s="51"/>
      <c r="C601" s="256"/>
      <c r="D601" s="256"/>
      <c r="E601" s="256"/>
      <c r="F601" s="51"/>
      <c r="G601" s="66"/>
      <c r="H601" s="66"/>
      <c r="I601" s="66"/>
      <c r="J601" s="66"/>
      <c r="K601" s="66"/>
      <c r="L601" s="66"/>
      <c r="M601" s="66"/>
      <c r="N601" s="66"/>
      <c r="O601" s="66"/>
      <c r="P601" s="66"/>
      <c r="Q601" s="66"/>
    </row>
    <row r="602" spans="1:17" s="58" customFormat="1">
      <c r="A602" s="51"/>
      <c r="B602" s="51"/>
      <c r="C602" s="256"/>
      <c r="D602" s="256"/>
      <c r="E602" s="256"/>
      <c r="F602" s="51"/>
      <c r="G602" s="66"/>
      <c r="H602" s="66"/>
      <c r="I602" s="66"/>
      <c r="J602" s="66"/>
      <c r="K602" s="66"/>
      <c r="L602" s="66"/>
      <c r="M602" s="66"/>
      <c r="N602" s="66"/>
      <c r="O602" s="66"/>
      <c r="P602" s="66"/>
      <c r="Q602" s="66"/>
    </row>
    <row r="603" spans="1:17" s="58" customFormat="1">
      <c r="A603" s="51"/>
      <c r="B603" s="51"/>
      <c r="C603" s="256"/>
      <c r="D603" s="256"/>
      <c r="E603" s="256"/>
      <c r="F603" s="51"/>
      <c r="G603" s="66"/>
      <c r="H603" s="66"/>
      <c r="I603" s="66"/>
      <c r="J603" s="66"/>
      <c r="K603" s="66"/>
      <c r="L603" s="66"/>
      <c r="M603" s="66"/>
      <c r="N603" s="66"/>
      <c r="O603" s="66"/>
      <c r="P603" s="66"/>
      <c r="Q603" s="66"/>
    </row>
    <row r="604" spans="1:17" s="58" customFormat="1">
      <c r="A604" s="51"/>
      <c r="B604" s="51"/>
      <c r="C604" s="256"/>
      <c r="D604" s="256"/>
      <c r="E604" s="256"/>
      <c r="F604" s="51"/>
      <c r="G604" s="66"/>
      <c r="H604" s="66"/>
      <c r="I604" s="66"/>
      <c r="J604" s="66"/>
      <c r="K604" s="66"/>
      <c r="L604" s="66"/>
      <c r="M604" s="66"/>
      <c r="N604" s="66"/>
      <c r="O604" s="66"/>
      <c r="P604" s="66"/>
      <c r="Q604" s="66"/>
    </row>
    <row r="605" spans="1:17" s="58" customFormat="1">
      <c r="A605" s="51"/>
      <c r="B605" s="51"/>
      <c r="C605" s="256"/>
      <c r="D605" s="256"/>
      <c r="E605" s="256"/>
      <c r="F605" s="51"/>
      <c r="G605" s="66"/>
      <c r="H605" s="66"/>
      <c r="I605" s="66"/>
      <c r="J605" s="66"/>
      <c r="K605" s="66"/>
      <c r="L605" s="66"/>
      <c r="M605" s="66"/>
      <c r="N605" s="66"/>
      <c r="O605" s="66"/>
      <c r="P605" s="66"/>
      <c r="Q605" s="66"/>
    </row>
    <row r="606" spans="1:17" s="58" customFormat="1">
      <c r="A606" s="51"/>
      <c r="B606" s="51"/>
      <c r="C606" s="256"/>
      <c r="D606" s="256"/>
      <c r="E606" s="256"/>
      <c r="F606" s="51"/>
      <c r="G606" s="66"/>
      <c r="H606" s="66"/>
      <c r="I606" s="66"/>
      <c r="J606" s="66"/>
      <c r="K606" s="66"/>
      <c r="L606" s="66"/>
      <c r="M606" s="66"/>
      <c r="N606" s="66"/>
      <c r="O606" s="66"/>
      <c r="P606" s="66"/>
      <c r="Q606" s="66"/>
    </row>
    <row r="607" spans="1:17" s="58" customFormat="1">
      <c r="A607" s="51"/>
      <c r="B607" s="51"/>
      <c r="C607" s="256"/>
      <c r="D607" s="256"/>
      <c r="E607" s="256"/>
      <c r="F607" s="51"/>
      <c r="G607" s="66"/>
      <c r="H607" s="66"/>
      <c r="I607" s="66"/>
      <c r="J607" s="66"/>
      <c r="K607" s="66"/>
      <c r="L607" s="66"/>
      <c r="M607" s="66"/>
      <c r="N607" s="66"/>
      <c r="O607" s="66"/>
      <c r="P607" s="66"/>
      <c r="Q607" s="66"/>
    </row>
    <row r="608" spans="1:17" s="58" customFormat="1">
      <c r="A608" s="51"/>
      <c r="B608" s="51"/>
      <c r="C608" s="256"/>
      <c r="D608" s="256"/>
      <c r="E608" s="256"/>
      <c r="F608" s="51"/>
      <c r="G608" s="66"/>
      <c r="H608" s="66"/>
      <c r="I608" s="66"/>
      <c r="J608" s="66"/>
      <c r="K608" s="66"/>
      <c r="L608" s="66"/>
      <c r="M608" s="66"/>
      <c r="N608" s="66"/>
      <c r="O608" s="66"/>
      <c r="P608" s="66"/>
      <c r="Q608" s="66"/>
    </row>
    <row r="609" spans="1:17" s="58" customFormat="1">
      <c r="A609" s="51"/>
      <c r="B609" s="51"/>
      <c r="C609" s="256"/>
      <c r="D609" s="256"/>
      <c r="E609" s="256"/>
      <c r="F609" s="51"/>
      <c r="G609" s="66"/>
      <c r="H609" s="66"/>
      <c r="I609" s="66"/>
      <c r="J609" s="66"/>
      <c r="K609" s="66"/>
      <c r="L609" s="66"/>
      <c r="M609" s="66"/>
      <c r="N609" s="66"/>
      <c r="O609" s="66"/>
      <c r="P609" s="66"/>
      <c r="Q609" s="66"/>
    </row>
    <row r="610" spans="1:17" s="58" customFormat="1">
      <c r="A610" s="51"/>
      <c r="B610" s="51"/>
      <c r="C610" s="256"/>
      <c r="D610" s="256"/>
      <c r="E610" s="256"/>
      <c r="F610" s="51"/>
      <c r="G610" s="66"/>
      <c r="H610" s="66"/>
      <c r="I610" s="66"/>
      <c r="J610" s="66"/>
      <c r="K610" s="66"/>
      <c r="L610" s="66"/>
      <c r="M610" s="66"/>
      <c r="N610" s="66"/>
      <c r="O610" s="66"/>
      <c r="P610" s="66"/>
      <c r="Q610" s="66"/>
    </row>
    <row r="611" spans="1:17" s="58" customFormat="1">
      <c r="A611" s="51"/>
      <c r="B611" s="51"/>
      <c r="C611" s="256"/>
      <c r="D611" s="256"/>
      <c r="E611" s="256"/>
      <c r="F611" s="51"/>
      <c r="G611" s="66"/>
      <c r="H611" s="66"/>
      <c r="I611" s="66"/>
      <c r="J611" s="66"/>
      <c r="K611" s="66"/>
      <c r="L611" s="66"/>
      <c r="M611" s="66"/>
      <c r="N611" s="66"/>
      <c r="O611" s="66"/>
      <c r="P611" s="66"/>
      <c r="Q611" s="66"/>
    </row>
    <row r="612" spans="1:17" s="58" customFormat="1">
      <c r="A612" s="51"/>
      <c r="B612" s="51"/>
      <c r="C612" s="256"/>
      <c r="D612" s="256"/>
      <c r="E612" s="256"/>
      <c r="F612" s="51"/>
      <c r="G612" s="66"/>
      <c r="H612" s="66"/>
      <c r="I612" s="66"/>
      <c r="J612" s="66"/>
      <c r="K612" s="66"/>
      <c r="L612" s="66"/>
      <c r="M612" s="66"/>
      <c r="N612" s="66"/>
      <c r="O612" s="66"/>
      <c r="P612" s="66"/>
      <c r="Q612" s="66"/>
    </row>
    <row r="613" spans="1:17" s="58" customFormat="1">
      <c r="A613" s="51"/>
      <c r="B613" s="51"/>
      <c r="C613" s="256"/>
      <c r="D613" s="256"/>
      <c r="E613" s="256"/>
      <c r="F613" s="51"/>
      <c r="G613" s="66"/>
      <c r="H613" s="66"/>
      <c r="I613" s="66"/>
      <c r="J613" s="66"/>
      <c r="K613" s="66"/>
      <c r="L613" s="66"/>
      <c r="M613" s="66"/>
      <c r="N613" s="66"/>
      <c r="O613" s="66"/>
      <c r="P613" s="66"/>
      <c r="Q613" s="66"/>
    </row>
    <row r="614" spans="1:17" s="58" customFormat="1">
      <c r="A614" s="51"/>
      <c r="B614" s="51"/>
      <c r="C614" s="256"/>
      <c r="D614" s="256"/>
      <c r="E614" s="256"/>
      <c r="F614" s="51"/>
      <c r="G614" s="66"/>
      <c r="H614" s="66"/>
      <c r="I614" s="66"/>
      <c r="J614" s="66"/>
      <c r="K614" s="66"/>
      <c r="L614" s="66"/>
      <c r="M614" s="66"/>
      <c r="N614" s="66"/>
      <c r="O614" s="66"/>
      <c r="P614" s="66"/>
      <c r="Q614" s="66"/>
    </row>
    <row r="615" spans="1:17" s="58" customFormat="1">
      <c r="A615" s="51"/>
      <c r="B615" s="51"/>
      <c r="C615" s="256"/>
      <c r="D615" s="256"/>
      <c r="E615" s="256"/>
      <c r="F615" s="51"/>
      <c r="G615" s="66"/>
      <c r="H615" s="66"/>
      <c r="I615" s="66"/>
      <c r="J615" s="66"/>
      <c r="K615" s="66"/>
      <c r="L615" s="66"/>
      <c r="M615" s="66"/>
      <c r="N615" s="66"/>
      <c r="O615" s="66"/>
      <c r="P615" s="66"/>
      <c r="Q615" s="66"/>
    </row>
    <row r="616" spans="1:17" s="58" customFormat="1">
      <c r="A616" s="51"/>
      <c r="B616" s="51"/>
      <c r="C616" s="256"/>
      <c r="D616" s="256"/>
      <c r="E616" s="256"/>
      <c r="F616" s="51"/>
      <c r="G616" s="66"/>
      <c r="H616" s="66"/>
      <c r="I616" s="66"/>
      <c r="J616" s="66"/>
      <c r="K616" s="66"/>
      <c r="L616" s="66"/>
      <c r="M616" s="66"/>
      <c r="N616" s="66"/>
      <c r="O616" s="66"/>
      <c r="P616" s="66"/>
      <c r="Q616" s="66"/>
    </row>
    <row r="617" spans="1:17" s="58" customFormat="1">
      <c r="A617" s="51"/>
      <c r="B617" s="51"/>
      <c r="C617" s="256"/>
      <c r="D617" s="256"/>
      <c r="E617" s="256"/>
      <c r="F617" s="51"/>
      <c r="G617" s="66"/>
      <c r="H617" s="66"/>
      <c r="I617" s="66"/>
      <c r="J617" s="66"/>
      <c r="K617" s="66"/>
      <c r="L617" s="66"/>
      <c r="M617" s="66"/>
      <c r="N617" s="66"/>
      <c r="O617" s="66"/>
      <c r="P617" s="66"/>
      <c r="Q617" s="66"/>
    </row>
    <row r="618" spans="1:17" s="58" customFormat="1">
      <c r="A618" s="51"/>
      <c r="B618" s="51"/>
      <c r="C618" s="256"/>
      <c r="D618" s="256"/>
      <c r="E618" s="256"/>
      <c r="F618" s="51"/>
      <c r="G618" s="66"/>
      <c r="H618" s="66"/>
      <c r="I618" s="66"/>
      <c r="J618" s="66"/>
      <c r="K618" s="66"/>
      <c r="L618" s="66"/>
      <c r="M618" s="66"/>
      <c r="N618" s="66"/>
      <c r="O618" s="66"/>
      <c r="P618" s="66"/>
      <c r="Q618" s="66"/>
    </row>
    <row r="619" spans="1:17" s="58" customFormat="1">
      <c r="A619" s="51"/>
      <c r="B619" s="51"/>
      <c r="C619" s="256"/>
      <c r="D619" s="256"/>
      <c r="E619" s="256"/>
      <c r="F619" s="51"/>
      <c r="G619" s="66"/>
      <c r="H619" s="66"/>
      <c r="I619" s="66"/>
      <c r="J619" s="66"/>
      <c r="K619" s="66"/>
      <c r="L619" s="66"/>
      <c r="M619" s="66"/>
      <c r="N619" s="66"/>
      <c r="O619" s="66"/>
      <c r="P619" s="66"/>
      <c r="Q619" s="66"/>
    </row>
    <row r="620" spans="1:17" s="58" customFormat="1">
      <c r="A620" s="51"/>
      <c r="B620" s="51"/>
      <c r="C620" s="256"/>
      <c r="D620" s="256"/>
      <c r="E620" s="256"/>
      <c r="F620" s="51"/>
      <c r="G620" s="66"/>
      <c r="H620" s="66"/>
      <c r="I620" s="66"/>
      <c r="J620" s="66"/>
      <c r="K620" s="66"/>
      <c r="L620" s="66"/>
      <c r="M620" s="66"/>
      <c r="N620" s="66"/>
      <c r="O620" s="66"/>
      <c r="P620" s="66"/>
      <c r="Q620" s="66"/>
    </row>
    <row r="621" spans="1:17" s="58" customFormat="1">
      <c r="A621" s="51"/>
      <c r="B621" s="51"/>
      <c r="C621" s="256"/>
      <c r="D621" s="256"/>
      <c r="E621" s="256"/>
      <c r="F621" s="51"/>
      <c r="G621" s="66"/>
      <c r="H621" s="66"/>
      <c r="I621" s="66"/>
      <c r="J621" s="66"/>
      <c r="K621" s="66"/>
      <c r="L621" s="66"/>
      <c r="M621" s="66"/>
      <c r="N621" s="66"/>
      <c r="O621" s="66"/>
      <c r="P621" s="66"/>
      <c r="Q621" s="66"/>
    </row>
    <row r="622" spans="1:17" s="58" customFormat="1">
      <c r="A622" s="51"/>
      <c r="B622" s="51"/>
      <c r="C622" s="256"/>
      <c r="D622" s="256"/>
      <c r="E622" s="256"/>
      <c r="F622" s="51"/>
      <c r="G622" s="66"/>
      <c r="H622" s="66"/>
      <c r="I622" s="66"/>
      <c r="J622" s="66"/>
      <c r="K622" s="66"/>
      <c r="L622" s="66"/>
      <c r="M622" s="66"/>
      <c r="N622" s="66"/>
      <c r="O622" s="66"/>
      <c r="P622" s="66"/>
      <c r="Q622" s="66"/>
    </row>
    <row r="623" spans="1:17" s="58" customFormat="1">
      <c r="A623" s="51"/>
      <c r="B623" s="51"/>
      <c r="C623" s="256"/>
      <c r="D623" s="256"/>
      <c r="E623" s="256"/>
      <c r="F623" s="51"/>
      <c r="G623" s="66"/>
      <c r="H623" s="66"/>
      <c r="I623" s="66"/>
      <c r="J623" s="66"/>
      <c r="K623" s="66"/>
      <c r="L623" s="66"/>
      <c r="M623" s="66"/>
      <c r="N623" s="66"/>
      <c r="O623" s="66"/>
      <c r="P623" s="66"/>
      <c r="Q623" s="66"/>
    </row>
    <row r="624" spans="1:17" s="58" customFormat="1">
      <c r="A624" s="51"/>
      <c r="B624" s="51"/>
      <c r="C624" s="256"/>
      <c r="D624" s="256"/>
      <c r="E624" s="256"/>
      <c r="F624" s="51"/>
      <c r="G624" s="66"/>
      <c r="H624" s="66"/>
      <c r="I624" s="66"/>
      <c r="J624" s="66"/>
      <c r="K624" s="66"/>
      <c r="L624" s="66"/>
      <c r="M624" s="66"/>
      <c r="N624" s="66"/>
      <c r="O624" s="66"/>
      <c r="P624" s="66"/>
      <c r="Q624" s="66"/>
    </row>
    <row r="625" spans="1:17" s="58" customFormat="1">
      <c r="A625" s="51"/>
      <c r="B625" s="51"/>
      <c r="C625" s="256"/>
      <c r="D625" s="256"/>
      <c r="E625" s="256"/>
      <c r="F625" s="51"/>
      <c r="G625" s="66"/>
      <c r="H625" s="66"/>
      <c r="I625" s="66"/>
      <c r="J625" s="66"/>
      <c r="K625" s="66"/>
      <c r="L625" s="66"/>
      <c r="M625" s="66"/>
      <c r="N625" s="66"/>
      <c r="O625" s="66"/>
      <c r="P625" s="66"/>
      <c r="Q625" s="66"/>
    </row>
    <row r="626" spans="1:17" s="58" customFormat="1">
      <c r="A626" s="51"/>
      <c r="B626" s="51"/>
      <c r="C626" s="256"/>
      <c r="D626" s="256"/>
      <c r="E626" s="256"/>
      <c r="F626" s="51"/>
      <c r="G626" s="66"/>
      <c r="H626" s="66"/>
      <c r="I626" s="66"/>
      <c r="J626" s="66"/>
      <c r="K626" s="66"/>
      <c r="L626" s="66"/>
      <c r="M626" s="66"/>
      <c r="N626" s="66"/>
      <c r="O626" s="66"/>
      <c r="P626" s="66"/>
      <c r="Q626" s="66"/>
    </row>
    <row r="627" spans="1:17" s="58" customFormat="1">
      <c r="A627" s="51"/>
      <c r="B627" s="51"/>
      <c r="C627" s="256"/>
      <c r="D627" s="256"/>
      <c r="E627" s="256"/>
      <c r="F627" s="51"/>
      <c r="G627" s="66"/>
      <c r="H627" s="66"/>
      <c r="I627" s="66"/>
      <c r="J627" s="66"/>
      <c r="K627" s="66"/>
      <c r="L627" s="66"/>
      <c r="M627" s="66"/>
      <c r="N627" s="66"/>
      <c r="O627" s="66"/>
      <c r="P627" s="66"/>
      <c r="Q627" s="66"/>
    </row>
    <row r="628" spans="1:17" s="58" customFormat="1">
      <c r="A628" s="51"/>
      <c r="B628" s="51"/>
      <c r="C628" s="256"/>
      <c r="D628" s="256"/>
      <c r="E628" s="256"/>
      <c r="F628" s="51"/>
      <c r="G628" s="66"/>
      <c r="H628" s="66"/>
      <c r="I628" s="66"/>
      <c r="J628" s="66"/>
      <c r="K628" s="66"/>
      <c r="L628" s="66"/>
      <c r="M628" s="66"/>
      <c r="N628" s="66"/>
      <c r="O628" s="66"/>
      <c r="P628" s="66"/>
      <c r="Q628" s="66"/>
    </row>
    <row r="629" spans="1:17" s="58" customFormat="1">
      <c r="A629" s="51"/>
      <c r="B629" s="51"/>
      <c r="C629" s="256"/>
      <c r="D629" s="256"/>
      <c r="E629" s="256"/>
      <c r="F629" s="51"/>
      <c r="G629" s="66"/>
      <c r="H629" s="66"/>
      <c r="I629" s="66"/>
      <c r="J629" s="66"/>
      <c r="K629" s="66"/>
      <c r="L629" s="66"/>
      <c r="M629" s="66"/>
      <c r="N629" s="66"/>
      <c r="O629" s="66"/>
      <c r="P629" s="66"/>
      <c r="Q629" s="66"/>
    </row>
    <row r="630" spans="1:17" s="58" customFormat="1">
      <c r="A630" s="51"/>
      <c r="B630" s="51"/>
      <c r="C630" s="256"/>
      <c r="D630" s="256"/>
      <c r="E630" s="256"/>
      <c r="F630" s="51"/>
      <c r="G630" s="66"/>
      <c r="H630" s="66"/>
      <c r="I630" s="66"/>
      <c r="J630" s="66"/>
      <c r="K630" s="66"/>
      <c r="L630" s="66"/>
      <c r="M630" s="66"/>
      <c r="N630" s="66"/>
      <c r="O630" s="66"/>
      <c r="P630" s="66"/>
      <c r="Q630" s="66"/>
    </row>
    <row r="631" spans="1:17" s="58" customFormat="1">
      <c r="A631" s="51"/>
      <c r="B631" s="51"/>
      <c r="C631" s="256"/>
      <c r="D631" s="256"/>
      <c r="E631" s="256"/>
      <c r="F631" s="51"/>
      <c r="G631" s="66"/>
      <c r="H631" s="66"/>
      <c r="I631" s="66"/>
      <c r="J631" s="66"/>
      <c r="K631" s="66"/>
      <c r="L631" s="66"/>
      <c r="M631" s="66"/>
      <c r="N631" s="66"/>
      <c r="O631" s="66"/>
      <c r="P631" s="66"/>
      <c r="Q631" s="66"/>
    </row>
    <row r="632" spans="1:17" s="58" customFormat="1">
      <c r="A632" s="51"/>
      <c r="B632" s="51"/>
      <c r="C632" s="256"/>
      <c r="D632" s="256"/>
      <c r="E632" s="256"/>
      <c r="F632" s="51"/>
      <c r="G632" s="66"/>
      <c r="H632" s="66"/>
      <c r="I632" s="66"/>
      <c r="J632" s="66"/>
      <c r="K632" s="66"/>
      <c r="L632" s="66"/>
      <c r="M632" s="66"/>
      <c r="N632" s="66"/>
      <c r="O632" s="66"/>
      <c r="P632" s="66"/>
      <c r="Q632" s="66"/>
    </row>
    <row r="633" spans="1:17" s="58" customFormat="1">
      <c r="A633" s="51"/>
      <c r="B633" s="51"/>
      <c r="C633" s="256"/>
      <c r="D633" s="256"/>
      <c r="E633" s="256"/>
      <c r="F633" s="51"/>
      <c r="G633" s="66"/>
      <c r="H633" s="66"/>
      <c r="I633" s="66"/>
      <c r="J633" s="66"/>
      <c r="K633" s="66"/>
      <c r="L633" s="66"/>
      <c r="M633" s="66"/>
      <c r="N633" s="66"/>
      <c r="O633" s="66"/>
      <c r="P633" s="66"/>
      <c r="Q633" s="66"/>
    </row>
    <row r="634" spans="1:17" s="58" customFormat="1">
      <c r="A634" s="51"/>
      <c r="B634" s="51"/>
      <c r="C634" s="256"/>
      <c r="D634" s="256"/>
      <c r="E634" s="256"/>
      <c r="F634" s="51"/>
      <c r="G634" s="66"/>
      <c r="H634" s="66"/>
      <c r="I634" s="66"/>
      <c r="J634" s="66"/>
      <c r="K634" s="66"/>
      <c r="L634" s="66"/>
      <c r="M634" s="66"/>
      <c r="N634" s="66"/>
      <c r="O634" s="66"/>
      <c r="P634" s="66"/>
      <c r="Q634" s="66"/>
    </row>
    <row r="635" spans="1:17" s="58" customFormat="1">
      <c r="A635" s="51"/>
      <c r="B635" s="51"/>
      <c r="C635" s="256"/>
      <c r="D635" s="256"/>
      <c r="E635" s="256"/>
      <c r="F635" s="51"/>
      <c r="G635" s="66"/>
      <c r="H635" s="66"/>
      <c r="I635" s="66"/>
      <c r="J635" s="66"/>
      <c r="K635" s="66"/>
      <c r="L635" s="66"/>
      <c r="M635" s="66"/>
      <c r="N635" s="66"/>
      <c r="O635" s="66"/>
      <c r="P635" s="66"/>
      <c r="Q635" s="66"/>
    </row>
    <row r="636" spans="1:17" s="58" customFormat="1">
      <c r="A636" s="51"/>
      <c r="B636" s="51"/>
      <c r="C636" s="256"/>
      <c r="D636" s="256"/>
      <c r="E636" s="256"/>
      <c r="F636" s="51"/>
      <c r="G636" s="66"/>
      <c r="H636" s="66"/>
      <c r="I636" s="66"/>
      <c r="J636" s="66"/>
      <c r="K636" s="66"/>
      <c r="L636" s="66"/>
      <c r="M636" s="66"/>
      <c r="N636" s="66"/>
      <c r="O636" s="66"/>
      <c r="P636" s="66"/>
      <c r="Q636" s="66"/>
    </row>
    <row r="637" spans="1:17" s="58" customFormat="1">
      <c r="A637" s="51"/>
      <c r="B637" s="51"/>
      <c r="C637" s="256"/>
      <c r="D637" s="256"/>
      <c r="E637" s="256"/>
      <c r="F637" s="51"/>
      <c r="G637" s="66"/>
      <c r="H637" s="66"/>
      <c r="I637" s="66"/>
      <c r="J637" s="66"/>
      <c r="K637" s="66"/>
      <c r="L637" s="66"/>
      <c r="M637" s="66"/>
      <c r="N637" s="66"/>
      <c r="O637" s="66"/>
      <c r="P637" s="66"/>
      <c r="Q637" s="66"/>
    </row>
    <row r="638" spans="1:17" s="58" customFormat="1">
      <c r="A638" s="51"/>
      <c r="B638" s="51"/>
      <c r="C638" s="256"/>
      <c r="D638" s="256"/>
      <c r="E638" s="256"/>
      <c r="F638" s="51"/>
      <c r="G638" s="66"/>
      <c r="H638" s="66"/>
      <c r="I638" s="66"/>
      <c r="J638" s="66"/>
      <c r="K638" s="66"/>
      <c r="L638" s="66"/>
      <c r="M638" s="66"/>
      <c r="N638" s="66"/>
      <c r="O638" s="66"/>
      <c r="P638" s="66"/>
      <c r="Q638" s="66"/>
    </row>
    <row r="639" spans="1:17" s="58" customFormat="1">
      <c r="A639" s="51"/>
      <c r="B639" s="51"/>
      <c r="C639" s="256"/>
      <c r="D639" s="256"/>
      <c r="E639" s="256"/>
      <c r="F639" s="51"/>
      <c r="G639" s="66"/>
      <c r="H639" s="66"/>
      <c r="I639" s="66"/>
      <c r="J639" s="66"/>
      <c r="K639" s="66"/>
      <c r="L639" s="66"/>
      <c r="M639" s="66"/>
      <c r="N639" s="66"/>
      <c r="O639" s="66"/>
      <c r="P639" s="66"/>
      <c r="Q639" s="66"/>
    </row>
    <row r="640" spans="1:17" s="58" customFormat="1">
      <c r="A640" s="51"/>
      <c r="B640" s="51"/>
      <c r="C640" s="256"/>
      <c r="D640" s="256"/>
      <c r="E640" s="256"/>
      <c r="F640" s="51"/>
      <c r="G640" s="66"/>
      <c r="H640" s="66"/>
      <c r="I640" s="66"/>
      <c r="J640" s="66"/>
      <c r="K640" s="66"/>
      <c r="L640" s="66"/>
      <c r="M640" s="66"/>
      <c r="N640" s="66"/>
      <c r="O640" s="66"/>
      <c r="P640" s="66"/>
      <c r="Q640" s="66"/>
    </row>
    <row r="641" spans="1:17" s="58" customFormat="1">
      <c r="A641" s="51"/>
      <c r="B641" s="51"/>
      <c r="C641" s="256"/>
      <c r="D641" s="256"/>
      <c r="E641" s="256"/>
      <c r="F641" s="51"/>
      <c r="G641" s="66"/>
      <c r="H641" s="66"/>
      <c r="I641" s="66"/>
      <c r="J641" s="66"/>
      <c r="K641" s="66"/>
      <c r="L641" s="66"/>
      <c r="M641" s="66"/>
      <c r="N641" s="66"/>
      <c r="O641" s="66"/>
      <c r="P641" s="66"/>
      <c r="Q641" s="66"/>
    </row>
    <row r="642" spans="1:17" s="58" customFormat="1">
      <c r="A642" s="51"/>
      <c r="B642" s="51"/>
      <c r="C642" s="256"/>
      <c r="D642" s="256"/>
      <c r="E642" s="256"/>
      <c r="F642" s="51"/>
      <c r="G642" s="66"/>
      <c r="H642" s="66"/>
      <c r="I642" s="66"/>
      <c r="J642" s="66"/>
      <c r="K642" s="66"/>
      <c r="L642" s="66"/>
      <c r="M642" s="66"/>
      <c r="N642" s="66"/>
      <c r="O642" s="66"/>
      <c r="P642" s="66"/>
      <c r="Q642" s="66"/>
    </row>
    <row r="643" spans="1:17" s="58" customFormat="1">
      <c r="A643" s="51"/>
      <c r="B643" s="51"/>
      <c r="C643" s="256"/>
      <c r="D643" s="256"/>
      <c r="E643" s="256"/>
      <c r="F643" s="51"/>
      <c r="G643" s="66"/>
      <c r="H643" s="66"/>
      <c r="I643" s="66"/>
      <c r="J643" s="66"/>
      <c r="K643" s="66"/>
      <c r="L643" s="66"/>
      <c r="M643" s="66"/>
      <c r="N643" s="66"/>
      <c r="O643" s="66"/>
      <c r="P643" s="66"/>
      <c r="Q643" s="66"/>
    </row>
    <row r="644" spans="1:17" s="58" customFormat="1">
      <c r="A644" s="51"/>
      <c r="B644" s="51"/>
      <c r="C644" s="256"/>
      <c r="D644" s="256"/>
      <c r="E644" s="256"/>
      <c r="F644" s="51"/>
      <c r="G644" s="66"/>
      <c r="H644" s="66"/>
      <c r="I644" s="66"/>
      <c r="J644" s="66"/>
      <c r="K644" s="66"/>
      <c r="L644" s="66"/>
      <c r="M644" s="66"/>
      <c r="N644" s="66"/>
      <c r="O644" s="66"/>
      <c r="P644" s="66"/>
      <c r="Q644" s="66"/>
    </row>
    <row r="645" spans="1:17" s="58" customFormat="1">
      <c r="A645" s="51"/>
      <c r="B645" s="51"/>
      <c r="C645" s="256"/>
      <c r="D645" s="256"/>
      <c r="E645" s="256"/>
      <c r="F645" s="51"/>
      <c r="G645" s="66"/>
      <c r="H645" s="66"/>
      <c r="I645" s="66"/>
      <c r="J645" s="66"/>
      <c r="K645" s="66"/>
      <c r="L645" s="66"/>
      <c r="M645" s="66"/>
      <c r="N645" s="66"/>
      <c r="O645" s="66"/>
      <c r="P645" s="66"/>
      <c r="Q645" s="66"/>
    </row>
    <row r="646" spans="1:17" s="58" customFormat="1">
      <c r="A646" s="51"/>
      <c r="B646" s="51"/>
      <c r="C646" s="256"/>
      <c r="D646" s="256"/>
      <c r="E646" s="256"/>
      <c r="F646" s="51"/>
      <c r="G646" s="66"/>
      <c r="H646" s="66"/>
      <c r="I646" s="66"/>
      <c r="J646" s="66"/>
      <c r="K646" s="66"/>
      <c r="L646" s="66"/>
      <c r="M646" s="66"/>
      <c r="N646" s="66"/>
      <c r="O646" s="66"/>
      <c r="P646" s="66"/>
      <c r="Q646" s="66"/>
    </row>
    <row r="647" spans="1:17" s="58" customFormat="1">
      <c r="A647" s="51"/>
      <c r="B647" s="51"/>
      <c r="C647" s="256"/>
      <c r="D647" s="256"/>
      <c r="E647" s="256"/>
      <c r="F647" s="51"/>
      <c r="G647" s="66"/>
      <c r="H647" s="66"/>
      <c r="I647" s="66"/>
      <c r="J647" s="66"/>
      <c r="K647" s="66"/>
      <c r="L647" s="66"/>
      <c r="M647" s="66"/>
      <c r="N647" s="66"/>
      <c r="O647" s="66"/>
      <c r="P647" s="66"/>
      <c r="Q647" s="66"/>
    </row>
    <row r="648" spans="1:17" s="58" customFormat="1">
      <c r="A648" s="51"/>
      <c r="B648" s="51"/>
      <c r="C648" s="256"/>
      <c r="D648" s="256"/>
      <c r="E648" s="256"/>
      <c r="F648" s="51"/>
      <c r="G648" s="66"/>
      <c r="H648" s="66"/>
      <c r="I648" s="66"/>
      <c r="J648" s="66"/>
      <c r="K648" s="66"/>
      <c r="L648" s="66"/>
      <c r="M648" s="66"/>
      <c r="N648" s="66"/>
      <c r="O648" s="66"/>
      <c r="P648" s="66"/>
      <c r="Q648" s="66"/>
    </row>
    <row r="649" spans="1:17" s="58" customFormat="1">
      <c r="A649" s="51"/>
      <c r="B649" s="51"/>
      <c r="C649" s="256"/>
      <c r="D649" s="256"/>
      <c r="E649" s="256"/>
      <c r="F649" s="51"/>
      <c r="G649" s="66"/>
      <c r="H649" s="66"/>
      <c r="I649" s="66"/>
      <c r="J649" s="66"/>
      <c r="K649" s="66"/>
      <c r="L649" s="66"/>
      <c r="M649" s="66"/>
      <c r="N649" s="66"/>
      <c r="O649" s="66"/>
      <c r="P649" s="66"/>
      <c r="Q649" s="66"/>
    </row>
    <row r="650" spans="1:17" s="58" customFormat="1">
      <c r="A650" s="51"/>
      <c r="B650" s="51"/>
      <c r="C650" s="256"/>
      <c r="D650" s="256"/>
      <c r="E650" s="256"/>
      <c r="F650" s="51"/>
      <c r="G650" s="66"/>
      <c r="H650" s="66"/>
      <c r="I650" s="66"/>
      <c r="J650" s="66"/>
      <c r="K650" s="66"/>
      <c r="L650" s="66"/>
      <c r="M650" s="66"/>
      <c r="N650" s="66"/>
      <c r="O650" s="66"/>
      <c r="P650" s="66"/>
      <c r="Q650" s="66"/>
    </row>
    <row r="651" spans="1:17" s="58" customFormat="1">
      <c r="A651" s="51"/>
      <c r="B651" s="51"/>
      <c r="C651" s="256"/>
      <c r="D651" s="256"/>
      <c r="E651" s="256"/>
      <c r="F651" s="51"/>
      <c r="G651" s="66"/>
      <c r="H651" s="66"/>
      <c r="I651" s="66"/>
      <c r="J651" s="66"/>
      <c r="K651" s="66"/>
      <c r="L651" s="66"/>
      <c r="M651" s="66"/>
      <c r="N651" s="66"/>
      <c r="O651" s="66"/>
      <c r="P651" s="66"/>
      <c r="Q651" s="66"/>
    </row>
    <row r="652" spans="1:17" s="58" customFormat="1">
      <c r="A652" s="51"/>
      <c r="B652" s="51"/>
      <c r="C652" s="256"/>
      <c r="D652" s="256"/>
      <c r="E652" s="256"/>
      <c r="F652" s="51"/>
      <c r="G652" s="66"/>
      <c r="H652" s="66"/>
      <c r="I652" s="66"/>
      <c r="J652" s="66"/>
      <c r="K652" s="66"/>
      <c r="L652" s="66"/>
      <c r="M652" s="66"/>
      <c r="N652" s="66"/>
      <c r="O652" s="66"/>
      <c r="P652" s="66"/>
      <c r="Q652" s="66"/>
    </row>
    <row r="653" spans="1:17" s="58" customFormat="1">
      <c r="A653" s="51"/>
      <c r="B653" s="51"/>
      <c r="C653" s="256"/>
      <c r="D653" s="256"/>
      <c r="E653" s="256"/>
      <c r="F653" s="51"/>
      <c r="G653" s="66"/>
      <c r="H653" s="66"/>
      <c r="I653" s="66"/>
      <c r="J653" s="66"/>
      <c r="K653" s="66"/>
      <c r="L653" s="66"/>
      <c r="M653" s="66"/>
      <c r="N653" s="66"/>
      <c r="O653" s="66"/>
      <c r="P653" s="66"/>
      <c r="Q653" s="66"/>
    </row>
    <row r="654" spans="1:17" s="58" customFormat="1">
      <c r="A654" s="51"/>
      <c r="B654" s="51"/>
      <c r="C654" s="256"/>
      <c r="D654" s="256"/>
      <c r="E654" s="256"/>
      <c r="F654" s="51"/>
      <c r="G654" s="66"/>
      <c r="H654" s="66"/>
      <c r="I654" s="66"/>
      <c r="J654" s="66"/>
      <c r="K654" s="66"/>
      <c r="L654" s="66"/>
      <c r="M654" s="66"/>
      <c r="N654" s="66"/>
      <c r="O654" s="66"/>
      <c r="P654" s="66"/>
      <c r="Q654" s="66"/>
    </row>
    <row r="655" spans="1:17" s="58" customFormat="1">
      <c r="A655" s="51"/>
      <c r="B655" s="51"/>
      <c r="C655" s="256"/>
      <c r="D655" s="256"/>
      <c r="E655" s="256"/>
      <c r="F655" s="51"/>
      <c r="G655" s="66"/>
      <c r="H655" s="66"/>
      <c r="I655" s="66"/>
      <c r="J655" s="66"/>
      <c r="K655" s="66"/>
      <c r="L655" s="66"/>
      <c r="M655" s="66"/>
      <c r="N655" s="66"/>
      <c r="O655" s="66"/>
      <c r="P655" s="66"/>
      <c r="Q655" s="66"/>
    </row>
    <row r="656" spans="1:17" s="58" customFormat="1">
      <c r="A656" s="51"/>
      <c r="B656" s="51"/>
      <c r="C656" s="256"/>
      <c r="D656" s="256"/>
      <c r="E656" s="256"/>
      <c r="F656" s="51"/>
      <c r="G656" s="66"/>
      <c r="H656" s="66"/>
      <c r="I656" s="66"/>
      <c r="J656" s="66"/>
      <c r="K656" s="66"/>
      <c r="L656" s="66"/>
      <c r="M656" s="66"/>
      <c r="N656" s="66"/>
      <c r="O656" s="66"/>
      <c r="P656" s="66"/>
      <c r="Q656" s="66"/>
    </row>
    <row r="657" spans="1:17" s="58" customFormat="1">
      <c r="A657" s="51"/>
      <c r="B657" s="51"/>
      <c r="C657" s="256"/>
      <c r="D657" s="256"/>
      <c r="E657" s="256"/>
      <c r="F657" s="51"/>
      <c r="G657" s="66"/>
      <c r="H657" s="66"/>
      <c r="I657" s="66"/>
      <c r="J657" s="66"/>
      <c r="K657" s="66"/>
      <c r="L657" s="66"/>
      <c r="M657" s="66"/>
      <c r="N657" s="66"/>
      <c r="O657" s="66"/>
      <c r="P657" s="66"/>
      <c r="Q657" s="66"/>
    </row>
    <row r="658" spans="1:17" s="58" customFormat="1">
      <c r="A658" s="51"/>
      <c r="B658" s="51"/>
      <c r="C658" s="256"/>
      <c r="D658" s="256"/>
      <c r="E658" s="256"/>
      <c r="F658" s="51"/>
      <c r="G658" s="66"/>
      <c r="H658" s="66"/>
      <c r="I658" s="66"/>
      <c r="J658" s="66"/>
      <c r="K658" s="66"/>
      <c r="L658" s="66"/>
      <c r="M658" s="66"/>
      <c r="N658" s="66"/>
      <c r="O658" s="66"/>
      <c r="P658" s="66"/>
      <c r="Q658" s="66"/>
    </row>
    <row r="659" spans="1:17" s="58" customFormat="1">
      <c r="A659" s="51"/>
      <c r="B659" s="51"/>
      <c r="C659" s="256"/>
      <c r="D659" s="256"/>
      <c r="E659" s="256"/>
      <c r="F659" s="51"/>
      <c r="G659" s="66"/>
      <c r="H659" s="66"/>
      <c r="I659" s="66"/>
      <c r="J659" s="66"/>
      <c r="K659" s="66"/>
      <c r="L659" s="66"/>
      <c r="M659" s="66"/>
      <c r="N659" s="66"/>
      <c r="O659" s="66"/>
      <c r="P659" s="66"/>
      <c r="Q659" s="66"/>
    </row>
    <row r="660" spans="1:17" s="58" customFormat="1">
      <c r="A660" s="51"/>
      <c r="B660" s="51"/>
      <c r="C660" s="256"/>
      <c r="D660" s="256"/>
      <c r="E660" s="256"/>
      <c r="F660" s="51"/>
      <c r="G660" s="66"/>
      <c r="H660" s="66"/>
      <c r="I660" s="66"/>
      <c r="J660" s="66"/>
      <c r="K660" s="66"/>
      <c r="L660" s="66"/>
      <c r="M660" s="66"/>
      <c r="N660" s="66"/>
      <c r="O660" s="66"/>
      <c r="P660" s="66"/>
      <c r="Q660" s="66"/>
    </row>
    <row r="661" spans="1:17" s="58" customFormat="1">
      <c r="A661" s="51"/>
      <c r="B661" s="51"/>
      <c r="C661" s="256"/>
      <c r="D661" s="256"/>
      <c r="E661" s="256"/>
      <c r="F661" s="51"/>
      <c r="G661" s="66"/>
      <c r="H661" s="66"/>
      <c r="I661" s="66"/>
      <c r="J661" s="66"/>
      <c r="K661" s="66"/>
      <c r="L661" s="66"/>
      <c r="M661" s="66"/>
      <c r="N661" s="66"/>
      <c r="O661" s="66"/>
      <c r="P661" s="66"/>
      <c r="Q661" s="66"/>
    </row>
    <row r="662" spans="1:17" s="58" customFormat="1">
      <c r="A662" s="51"/>
      <c r="B662" s="51"/>
      <c r="C662" s="256"/>
      <c r="D662" s="256"/>
      <c r="E662" s="256"/>
      <c r="F662" s="51"/>
      <c r="G662" s="66"/>
      <c r="H662" s="66"/>
      <c r="I662" s="66"/>
      <c r="J662" s="66"/>
      <c r="K662" s="66"/>
      <c r="L662" s="66"/>
      <c r="M662" s="66"/>
      <c r="N662" s="66"/>
      <c r="O662" s="66"/>
      <c r="P662" s="66"/>
      <c r="Q662" s="66"/>
    </row>
    <row r="663" spans="1:17" s="58" customFormat="1">
      <c r="A663" s="51"/>
      <c r="B663" s="51"/>
      <c r="C663" s="256"/>
      <c r="D663" s="256"/>
      <c r="E663" s="256"/>
      <c r="F663" s="51"/>
      <c r="G663" s="66"/>
      <c r="H663" s="66"/>
      <c r="I663" s="66"/>
      <c r="J663" s="66"/>
      <c r="K663" s="66"/>
      <c r="L663" s="66"/>
      <c r="M663" s="66"/>
      <c r="N663" s="66"/>
      <c r="O663" s="66"/>
      <c r="P663" s="66"/>
      <c r="Q663" s="66"/>
    </row>
    <row r="664" spans="1:17" s="58" customFormat="1">
      <c r="A664" s="51"/>
      <c r="B664" s="51"/>
      <c r="C664" s="256"/>
      <c r="D664" s="256"/>
      <c r="E664" s="256"/>
      <c r="F664" s="51"/>
      <c r="G664" s="66"/>
      <c r="H664" s="66"/>
      <c r="I664" s="66"/>
      <c r="J664" s="66"/>
      <c r="K664" s="66"/>
      <c r="L664" s="66"/>
      <c r="M664" s="66"/>
      <c r="N664" s="66"/>
      <c r="O664" s="66"/>
      <c r="P664" s="66"/>
      <c r="Q664" s="66"/>
    </row>
    <row r="665" spans="1:17" s="58" customFormat="1">
      <c r="A665" s="51"/>
      <c r="B665" s="51"/>
      <c r="C665" s="256"/>
      <c r="D665" s="256"/>
      <c r="E665" s="256"/>
      <c r="F665" s="51"/>
      <c r="G665" s="66"/>
      <c r="H665" s="66"/>
      <c r="I665" s="66"/>
      <c r="J665" s="66"/>
      <c r="K665" s="66"/>
      <c r="L665" s="66"/>
      <c r="M665" s="66"/>
      <c r="N665" s="66"/>
      <c r="O665" s="66"/>
      <c r="P665" s="66"/>
      <c r="Q665" s="66"/>
    </row>
    <row r="666" spans="1:17" s="58" customFormat="1">
      <c r="A666" s="51"/>
      <c r="B666" s="51"/>
      <c r="C666" s="256"/>
      <c r="D666" s="256"/>
      <c r="E666" s="256"/>
      <c r="F666" s="51"/>
      <c r="G666" s="66"/>
      <c r="H666" s="66"/>
      <c r="I666" s="66"/>
      <c r="J666" s="66"/>
      <c r="K666" s="66"/>
      <c r="L666" s="66"/>
      <c r="M666" s="66"/>
      <c r="N666" s="66"/>
      <c r="O666" s="66"/>
      <c r="P666" s="66"/>
      <c r="Q666" s="66"/>
    </row>
    <row r="667" spans="1:17" s="58" customFormat="1">
      <c r="A667" s="51"/>
      <c r="B667" s="51"/>
      <c r="C667" s="256"/>
      <c r="D667" s="256"/>
      <c r="E667" s="256"/>
      <c r="F667" s="51"/>
      <c r="G667" s="66"/>
      <c r="H667" s="66"/>
      <c r="I667" s="66"/>
      <c r="J667" s="66"/>
      <c r="K667" s="66"/>
      <c r="L667" s="66"/>
      <c r="M667" s="66"/>
      <c r="N667" s="66"/>
      <c r="O667" s="66"/>
      <c r="P667" s="66"/>
      <c r="Q667" s="66"/>
    </row>
    <row r="668" spans="1:17" s="58" customFormat="1">
      <c r="A668" s="51"/>
      <c r="B668" s="51"/>
      <c r="C668" s="256"/>
      <c r="D668" s="256"/>
      <c r="E668" s="256"/>
      <c r="F668" s="51"/>
      <c r="G668" s="66"/>
      <c r="H668" s="66"/>
      <c r="I668" s="66"/>
      <c r="J668" s="66"/>
      <c r="K668" s="66"/>
      <c r="L668" s="66"/>
      <c r="M668" s="66"/>
      <c r="N668" s="66"/>
      <c r="O668" s="66"/>
      <c r="P668" s="66"/>
      <c r="Q668" s="66"/>
    </row>
    <row r="669" spans="1:17" s="58" customFormat="1">
      <c r="A669" s="51"/>
      <c r="B669" s="51"/>
      <c r="C669" s="256"/>
      <c r="D669" s="256"/>
      <c r="E669" s="256"/>
      <c r="F669" s="51"/>
      <c r="G669" s="66"/>
      <c r="H669" s="66"/>
      <c r="I669" s="66"/>
      <c r="J669" s="66"/>
      <c r="K669" s="66"/>
      <c r="L669" s="66"/>
      <c r="M669" s="66"/>
      <c r="N669" s="66"/>
      <c r="O669" s="66"/>
      <c r="P669" s="66"/>
      <c r="Q669" s="66"/>
    </row>
    <row r="670" spans="1:17" s="58" customFormat="1">
      <c r="A670" s="51"/>
      <c r="B670" s="51"/>
      <c r="C670" s="256"/>
      <c r="D670" s="256"/>
      <c r="E670" s="256"/>
      <c r="F670" s="51"/>
      <c r="G670" s="66"/>
      <c r="H670" s="66"/>
      <c r="I670" s="66"/>
      <c r="J670" s="66"/>
      <c r="K670" s="66"/>
      <c r="L670" s="66"/>
      <c r="M670" s="66"/>
      <c r="N670" s="66"/>
      <c r="O670" s="66"/>
      <c r="P670" s="66"/>
      <c r="Q670" s="66"/>
    </row>
    <row r="671" spans="1:17" s="58" customFormat="1">
      <c r="A671" s="51"/>
      <c r="B671" s="51"/>
      <c r="C671" s="256"/>
      <c r="D671" s="256"/>
      <c r="E671" s="256"/>
      <c r="F671" s="51"/>
      <c r="G671" s="66"/>
      <c r="H671" s="66"/>
      <c r="I671" s="66"/>
      <c r="J671" s="66"/>
      <c r="K671" s="66"/>
      <c r="L671" s="66"/>
      <c r="M671" s="66"/>
      <c r="N671" s="66"/>
      <c r="O671" s="66"/>
      <c r="P671" s="66"/>
      <c r="Q671" s="66"/>
    </row>
    <row r="672" spans="1:17" s="58" customFormat="1">
      <c r="A672" s="51"/>
      <c r="B672" s="51"/>
      <c r="C672" s="256"/>
      <c r="D672" s="256"/>
      <c r="E672" s="256"/>
      <c r="F672" s="51"/>
      <c r="G672" s="66"/>
      <c r="H672" s="66"/>
      <c r="I672" s="66"/>
      <c r="J672" s="66"/>
      <c r="K672" s="66"/>
      <c r="L672" s="66"/>
      <c r="M672" s="66"/>
      <c r="N672" s="66"/>
      <c r="O672" s="66"/>
      <c r="P672" s="66"/>
      <c r="Q672" s="66"/>
    </row>
    <row r="673" spans="1:17" s="58" customFormat="1">
      <c r="A673" s="51"/>
      <c r="B673" s="51"/>
      <c r="C673" s="256"/>
      <c r="D673" s="256"/>
      <c r="E673" s="256"/>
      <c r="F673" s="51"/>
      <c r="G673" s="66"/>
      <c r="H673" s="66"/>
      <c r="I673" s="66"/>
      <c r="J673" s="66"/>
      <c r="K673" s="66"/>
      <c r="L673" s="66"/>
      <c r="M673" s="66"/>
      <c r="N673" s="66"/>
      <c r="O673" s="66"/>
      <c r="P673" s="66"/>
      <c r="Q673" s="66"/>
    </row>
    <row r="674" spans="1:17" s="58" customFormat="1">
      <c r="A674" s="51"/>
      <c r="B674" s="51"/>
      <c r="C674" s="256"/>
      <c r="D674" s="256"/>
      <c r="E674" s="256"/>
      <c r="F674" s="51"/>
      <c r="G674" s="66"/>
      <c r="H674" s="66"/>
      <c r="I674" s="66"/>
      <c r="J674" s="66"/>
      <c r="K674" s="66"/>
      <c r="L674" s="66"/>
      <c r="M674" s="66"/>
      <c r="N674" s="66"/>
      <c r="O674" s="66"/>
      <c r="P674" s="66"/>
      <c r="Q674" s="66"/>
    </row>
    <row r="675" spans="1:17" s="58" customFormat="1">
      <c r="A675" s="51"/>
      <c r="B675" s="51"/>
      <c r="C675" s="256"/>
      <c r="D675" s="256"/>
      <c r="E675" s="256"/>
      <c r="F675" s="51"/>
      <c r="G675" s="66"/>
      <c r="H675" s="66"/>
      <c r="I675" s="66"/>
      <c r="J675" s="66"/>
      <c r="K675" s="66"/>
      <c r="L675" s="66"/>
      <c r="M675" s="66"/>
      <c r="N675" s="66"/>
      <c r="O675" s="66"/>
      <c r="P675" s="66"/>
      <c r="Q675" s="66"/>
    </row>
    <row r="676" spans="1:17" s="58" customFormat="1">
      <c r="A676" s="51"/>
      <c r="B676" s="51"/>
      <c r="C676" s="256"/>
      <c r="D676" s="256"/>
      <c r="E676" s="256"/>
      <c r="F676" s="51"/>
      <c r="G676" s="66"/>
      <c r="H676" s="66"/>
      <c r="I676" s="66"/>
      <c r="J676" s="66"/>
      <c r="K676" s="66"/>
      <c r="L676" s="66"/>
      <c r="M676" s="66"/>
      <c r="N676" s="66"/>
      <c r="O676" s="66"/>
      <c r="P676" s="66"/>
      <c r="Q676" s="66"/>
    </row>
    <row r="677" spans="1:17" s="58" customFormat="1">
      <c r="A677" s="51"/>
      <c r="B677" s="51"/>
      <c r="C677" s="256"/>
      <c r="D677" s="256"/>
      <c r="E677" s="256"/>
      <c r="F677" s="51"/>
      <c r="G677" s="66"/>
      <c r="H677" s="66"/>
      <c r="I677" s="66"/>
      <c r="J677" s="66"/>
      <c r="K677" s="66"/>
      <c r="L677" s="66"/>
      <c r="M677" s="66"/>
      <c r="N677" s="66"/>
      <c r="O677" s="66"/>
      <c r="P677" s="66"/>
      <c r="Q677" s="66"/>
    </row>
    <row r="678" spans="1:17" s="58" customFormat="1">
      <c r="A678" s="51"/>
      <c r="B678" s="51"/>
      <c r="C678" s="256"/>
      <c r="D678" s="256"/>
      <c r="E678" s="256"/>
      <c r="F678" s="51"/>
      <c r="G678" s="66"/>
      <c r="H678" s="66"/>
      <c r="I678" s="66"/>
      <c r="J678" s="66"/>
      <c r="K678" s="66"/>
      <c r="L678" s="66"/>
      <c r="M678" s="66"/>
      <c r="N678" s="66"/>
      <c r="O678" s="66"/>
      <c r="P678" s="66"/>
      <c r="Q678" s="66"/>
    </row>
    <row r="679" spans="1:17" s="58" customFormat="1">
      <c r="A679" s="51"/>
      <c r="B679" s="51"/>
      <c r="C679" s="256"/>
      <c r="D679" s="256"/>
      <c r="E679" s="256"/>
      <c r="F679" s="51"/>
      <c r="G679" s="66"/>
      <c r="H679" s="66"/>
      <c r="I679" s="66"/>
      <c r="J679" s="66"/>
      <c r="K679" s="66"/>
      <c r="L679" s="66"/>
      <c r="M679" s="66"/>
      <c r="N679" s="66"/>
      <c r="O679" s="66"/>
      <c r="P679" s="66"/>
      <c r="Q679" s="66"/>
    </row>
    <row r="680" spans="1:17" s="58" customFormat="1">
      <c r="A680" s="51"/>
      <c r="B680" s="51"/>
      <c r="C680" s="256"/>
      <c r="D680" s="256"/>
      <c r="E680" s="256"/>
      <c r="F680" s="51"/>
      <c r="G680" s="66"/>
      <c r="H680" s="66"/>
      <c r="I680" s="66"/>
      <c r="J680" s="66"/>
      <c r="K680" s="66"/>
      <c r="L680" s="66"/>
      <c r="M680" s="66"/>
      <c r="N680" s="66"/>
      <c r="O680" s="66"/>
      <c r="P680" s="66"/>
      <c r="Q680" s="66"/>
    </row>
    <row r="681" spans="1:17" s="58" customFormat="1">
      <c r="A681" s="51"/>
      <c r="B681" s="51"/>
      <c r="C681" s="256"/>
      <c r="D681" s="256"/>
      <c r="E681" s="256"/>
      <c r="F681" s="51"/>
      <c r="G681" s="66"/>
      <c r="H681" s="66"/>
      <c r="I681" s="66"/>
      <c r="J681" s="66"/>
      <c r="K681" s="66"/>
      <c r="L681" s="66"/>
      <c r="M681" s="66"/>
      <c r="N681" s="66"/>
      <c r="O681" s="66"/>
      <c r="P681" s="66"/>
      <c r="Q681" s="66"/>
    </row>
    <row r="682" spans="1:17" s="58" customFormat="1">
      <c r="A682" s="51"/>
      <c r="B682" s="51"/>
      <c r="C682" s="256"/>
      <c r="D682" s="256"/>
      <c r="E682" s="256"/>
      <c r="F682" s="51"/>
      <c r="G682" s="66"/>
      <c r="H682" s="66"/>
      <c r="I682" s="66"/>
      <c r="J682" s="66"/>
      <c r="K682" s="66"/>
      <c r="L682" s="66"/>
      <c r="M682" s="66"/>
      <c r="N682" s="66"/>
      <c r="O682" s="66"/>
      <c r="P682" s="66"/>
      <c r="Q682" s="66"/>
    </row>
    <row r="683" spans="1:17" s="58" customFormat="1">
      <c r="A683" s="51"/>
      <c r="B683" s="51"/>
      <c r="C683" s="256"/>
      <c r="D683" s="256"/>
      <c r="E683" s="256"/>
      <c r="F683" s="51"/>
      <c r="G683" s="66"/>
      <c r="H683" s="66"/>
      <c r="I683" s="66"/>
      <c r="J683" s="66"/>
      <c r="K683" s="66"/>
      <c r="L683" s="66"/>
      <c r="M683" s="66"/>
      <c r="N683" s="66"/>
      <c r="O683" s="66"/>
      <c r="P683" s="66"/>
      <c r="Q683" s="66"/>
    </row>
    <row r="684" spans="1:17" s="58" customFormat="1">
      <c r="A684" s="51"/>
      <c r="B684" s="51"/>
      <c r="C684" s="256"/>
      <c r="D684" s="256"/>
      <c r="E684" s="256"/>
      <c r="F684" s="51"/>
      <c r="G684" s="66"/>
      <c r="H684" s="66"/>
      <c r="I684" s="66"/>
      <c r="J684" s="66"/>
      <c r="K684" s="66"/>
      <c r="L684" s="66"/>
      <c r="M684" s="66"/>
      <c r="N684" s="66"/>
      <c r="O684" s="66"/>
      <c r="P684" s="66"/>
      <c r="Q684" s="66"/>
    </row>
    <row r="685" spans="1:17" s="58" customFormat="1">
      <c r="A685" s="51"/>
      <c r="B685" s="51"/>
      <c r="C685" s="256"/>
      <c r="D685" s="256"/>
      <c r="E685" s="256"/>
      <c r="F685" s="51"/>
      <c r="G685" s="66"/>
      <c r="H685" s="66"/>
      <c r="I685" s="66"/>
      <c r="J685" s="66"/>
      <c r="K685" s="66"/>
      <c r="L685" s="66"/>
      <c r="M685" s="66"/>
      <c r="N685" s="66"/>
      <c r="O685" s="66"/>
      <c r="P685" s="66"/>
      <c r="Q685" s="66"/>
    </row>
    <row r="686" spans="1:17" s="58" customFormat="1">
      <c r="A686" s="51"/>
      <c r="B686" s="51"/>
      <c r="C686" s="256"/>
      <c r="D686" s="256"/>
      <c r="E686" s="256"/>
      <c r="F686" s="51"/>
      <c r="G686" s="66"/>
      <c r="H686" s="66"/>
      <c r="I686" s="66"/>
      <c r="J686" s="66"/>
      <c r="K686" s="66"/>
      <c r="L686" s="66"/>
      <c r="M686" s="66"/>
      <c r="N686" s="66"/>
      <c r="O686" s="66"/>
      <c r="P686" s="66"/>
      <c r="Q686" s="66"/>
    </row>
    <row r="687" spans="1:17" s="58" customFormat="1">
      <c r="A687" s="51"/>
      <c r="B687" s="51"/>
      <c r="C687" s="256"/>
      <c r="D687" s="256"/>
      <c r="E687" s="256"/>
      <c r="F687" s="51"/>
      <c r="G687" s="66"/>
      <c r="H687" s="66"/>
      <c r="I687" s="66"/>
      <c r="J687" s="66"/>
      <c r="K687" s="66"/>
      <c r="L687" s="66"/>
      <c r="M687" s="66"/>
      <c r="N687" s="66"/>
      <c r="O687" s="66"/>
      <c r="P687" s="66"/>
      <c r="Q687" s="66"/>
    </row>
    <row r="688" spans="1:17" s="58" customFormat="1">
      <c r="A688" s="51"/>
      <c r="B688" s="51"/>
      <c r="C688" s="256"/>
      <c r="D688" s="256"/>
      <c r="E688" s="256"/>
      <c r="F688" s="51"/>
      <c r="G688" s="66"/>
      <c r="H688" s="66"/>
      <c r="I688" s="66"/>
      <c r="J688" s="66"/>
      <c r="K688" s="66"/>
      <c r="L688" s="66"/>
      <c r="M688" s="66"/>
      <c r="N688" s="66"/>
      <c r="O688" s="66"/>
      <c r="P688" s="66"/>
      <c r="Q688" s="66"/>
    </row>
    <row r="689" spans="1:17" s="58" customFormat="1">
      <c r="A689" s="51"/>
      <c r="B689" s="51"/>
      <c r="C689" s="256"/>
      <c r="D689" s="256"/>
      <c r="E689" s="256"/>
      <c r="F689" s="51"/>
      <c r="G689" s="66"/>
      <c r="H689" s="66"/>
      <c r="I689" s="66"/>
      <c r="J689" s="66"/>
      <c r="K689" s="66"/>
      <c r="L689" s="66"/>
      <c r="M689" s="66"/>
      <c r="N689" s="66"/>
      <c r="O689" s="66"/>
      <c r="P689" s="66"/>
      <c r="Q689" s="66"/>
    </row>
    <row r="690" spans="1:17" s="58" customFormat="1">
      <c r="A690" s="51"/>
      <c r="B690" s="51"/>
      <c r="C690" s="256"/>
      <c r="D690" s="256"/>
      <c r="E690" s="256"/>
      <c r="F690" s="51"/>
      <c r="G690" s="66"/>
      <c r="H690" s="66"/>
      <c r="I690" s="66"/>
      <c r="J690" s="66"/>
      <c r="K690" s="66"/>
      <c r="L690" s="66"/>
      <c r="M690" s="66"/>
      <c r="N690" s="66"/>
      <c r="O690" s="66"/>
      <c r="P690" s="66"/>
      <c r="Q690" s="66"/>
    </row>
    <row r="691" spans="1:17" s="58" customFormat="1">
      <c r="A691" s="51"/>
      <c r="B691" s="51"/>
      <c r="C691" s="256"/>
      <c r="D691" s="256"/>
      <c r="E691" s="256"/>
      <c r="F691" s="51"/>
      <c r="G691" s="66"/>
      <c r="H691" s="66"/>
      <c r="I691" s="66"/>
      <c r="J691" s="66"/>
      <c r="K691" s="66"/>
      <c r="L691" s="66"/>
      <c r="M691" s="66"/>
      <c r="N691" s="66"/>
      <c r="O691" s="66"/>
      <c r="P691" s="66"/>
      <c r="Q691" s="66"/>
    </row>
    <row r="692" spans="1:17" s="58" customFormat="1">
      <c r="A692" s="51"/>
      <c r="B692" s="51"/>
      <c r="C692" s="256"/>
      <c r="D692" s="256"/>
      <c r="E692" s="256"/>
      <c r="F692" s="51"/>
      <c r="G692" s="66"/>
      <c r="H692" s="66"/>
      <c r="I692" s="66"/>
      <c r="J692" s="66"/>
      <c r="K692" s="66"/>
      <c r="L692" s="66"/>
      <c r="M692" s="66"/>
      <c r="N692" s="66"/>
      <c r="O692" s="66"/>
      <c r="P692" s="66"/>
      <c r="Q692" s="66"/>
    </row>
    <row r="693" spans="1:17" s="58" customFormat="1">
      <c r="A693" s="51"/>
      <c r="B693" s="51"/>
      <c r="C693" s="256"/>
      <c r="D693" s="256"/>
      <c r="E693" s="256"/>
      <c r="F693" s="51"/>
      <c r="G693" s="66"/>
      <c r="H693" s="66"/>
      <c r="I693" s="66"/>
      <c r="J693" s="66"/>
      <c r="K693" s="66"/>
      <c r="L693" s="66"/>
      <c r="M693" s="66"/>
      <c r="N693" s="66"/>
      <c r="O693" s="66"/>
      <c r="P693" s="66"/>
      <c r="Q693" s="66"/>
    </row>
    <row r="694" spans="1:17" s="58" customFormat="1">
      <c r="A694" s="51"/>
      <c r="B694" s="51"/>
      <c r="C694" s="256"/>
      <c r="D694" s="256"/>
      <c r="E694" s="256"/>
      <c r="F694" s="51"/>
      <c r="G694" s="66"/>
      <c r="H694" s="66"/>
      <c r="I694" s="66"/>
      <c r="J694" s="66"/>
      <c r="K694" s="66"/>
      <c r="L694" s="66"/>
      <c r="M694" s="66"/>
      <c r="N694" s="66"/>
      <c r="O694" s="66"/>
      <c r="P694" s="66"/>
      <c r="Q694" s="66"/>
    </row>
    <row r="695" spans="1:17" s="58" customFormat="1">
      <c r="A695" s="51"/>
      <c r="B695" s="51"/>
      <c r="C695" s="256"/>
      <c r="D695" s="256"/>
      <c r="E695" s="256"/>
      <c r="F695" s="51"/>
      <c r="G695" s="66"/>
      <c r="H695" s="66"/>
      <c r="I695" s="66"/>
      <c r="J695" s="66"/>
      <c r="K695" s="66"/>
      <c r="L695" s="66"/>
      <c r="M695" s="66"/>
      <c r="N695" s="66"/>
      <c r="O695" s="66"/>
      <c r="P695" s="66"/>
      <c r="Q695" s="66"/>
    </row>
    <row r="696" spans="1:17" s="58" customFormat="1">
      <c r="A696" s="51"/>
      <c r="B696" s="51"/>
      <c r="C696" s="256"/>
      <c r="D696" s="256"/>
      <c r="E696" s="256"/>
      <c r="F696" s="51"/>
      <c r="G696" s="66"/>
      <c r="H696" s="66"/>
      <c r="I696" s="66"/>
      <c r="J696" s="66"/>
      <c r="K696" s="66"/>
      <c r="L696" s="66"/>
      <c r="M696" s="66"/>
      <c r="N696" s="66"/>
      <c r="O696" s="66"/>
      <c r="P696" s="66"/>
      <c r="Q696" s="66"/>
    </row>
    <row r="697" spans="1:17" s="58" customFormat="1">
      <c r="A697" s="51"/>
      <c r="B697" s="51"/>
      <c r="C697" s="256"/>
      <c r="D697" s="256"/>
      <c r="E697" s="256"/>
      <c r="F697" s="51"/>
      <c r="G697" s="66"/>
      <c r="H697" s="66"/>
      <c r="I697" s="66"/>
      <c r="J697" s="66"/>
      <c r="K697" s="66"/>
      <c r="L697" s="66"/>
      <c r="M697" s="66"/>
      <c r="N697" s="66"/>
      <c r="O697" s="66"/>
      <c r="P697" s="66"/>
      <c r="Q697" s="66"/>
    </row>
    <row r="698" spans="1:17" s="58" customFormat="1">
      <c r="A698" s="51"/>
      <c r="B698" s="51"/>
      <c r="C698" s="256"/>
      <c r="D698" s="256"/>
      <c r="E698" s="256"/>
      <c r="F698" s="51"/>
      <c r="G698" s="66"/>
      <c r="H698" s="66"/>
      <c r="I698" s="66"/>
      <c r="J698" s="66"/>
      <c r="K698" s="66"/>
      <c r="L698" s="66"/>
      <c r="M698" s="66"/>
      <c r="N698" s="66"/>
      <c r="O698" s="66"/>
      <c r="P698" s="66"/>
      <c r="Q698" s="66"/>
    </row>
    <row r="699" spans="1:17" s="58" customFormat="1">
      <c r="A699" s="51"/>
      <c r="B699" s="51"/>
      <c r="C699" s="256"/>
      <c r="D699" s="256"/>
      <c r="E699" s="256"/>
      <c r="F699" s="51"/>
      <c r="G699" s="66"/>
      <c r="H699" s="66"/>
      <c r="I699" s="66"/>
      <c r="J699" s="66"/>
      <c r="K699" s="66"/>
      <c r="L699" s="66"/>
      <c r="M699" s="66"/>
      <c r="N699" s="66"/>
      <c r="O699" s="66"/>
      <c r="P699" s="66"/>
      <c r="Q699" s="66"/>
    </row>
    <row r="700" spans="1:17" s="58" customFormat="1">
      <c r="A700" s="51"/>
      <c r="B700" s="51"/>
      <c r="C700" s="256"/>
      <c r="D700" s="256"/>
      <c r="E700" s="256"/>
      <c r="F700" s="51"/>
      <c r="G700" s="66"/>
      <c r="H700" s="66"/>
      <c r="I700" s="66"/>
      <c r="J700" s="66"/>
      <c r="K700" s="66"/>
      <c r="L700" s="66"/>
      <c r="M700" s="66"/>
      <c r="N700" s="66"/>
      <c r="O700" s="66"/>
      <c r="P700" s="66"/>
      <c r="Q700" s="66"/>
    </row>
    <row r="701" spans="1:17" s="58" customFormat="1">
      <c r="A701" s="51"/>
      <c r="B701" s="51"/>
      <c r="C701" s="256"/>
      <c r="D701" s="256"/>
      <c r="E701" s="256"/>
      <c r="F701" s="51"/>
      <c r="G701" s="66"/>
      <c r="H701" s="66"/>
      <c r="I701" s="66"/>
      <c r="J701" s="66"/>
      <c r="K701" s="66"/>
      <c r="L701" s="66"/>
      <c r="M701" s="66"/>
      <c r="N701" s="66"/>
      <c r="O701" s="66"/>
      <c r="P701" s="66"/>
      <c r="Q701" s="66"/>
    </row>
    <row r="702" spans="1:17" s="58" customFormat="1">
      <c r="A702" s="51"/>
      <c r="B702" s="51"/>
      <c r="C702" s="256"/>
      <c r="D702" s="256"/>
      <c r="E702" s="256"/>
      <c r="F702" s="51"/>
      <c r="G702" s="66"/>
      <c r="H702" s="66"/>
      <c r="I702" s="66"/>
      <c r="J702" s="66"/>
      <c r="K702" s="66"/>
      <c r="L702" s="66"/>
      <c r="M702" s="66"/>
      <c r="N702" s="66"/>
      <c r="O702" s="66"/>
      <c r="P702" s="66"/>
      <c r="Q702" s="66"/>
    </row>
    <row r="703" spans="1:17" s="58" customFormat="1">
      <c r="A703" s="51"/>
      <c r="B703" s="51"/>
      <c r="C703" s="256"/>
      <c r="D703" s="256"/>
      <c r="E703" s="256"/>
      <c r="F703" s="51"/>
      <c r="G703" s="66"/>
      <c r="H703" s="66"/>
      <c r="I703" s="66"/>
      <c r="J703" s="66"/>
      <c r="K703" s="66"/>
      <c r="L703" s="66"/>
      <c r="M703" s="66"/>
      <c r="N703" s="66"/>
      <c r="O703" s="66"/>
      <c r="P703" s="66"/>
      <c r="Q703" s="66"/>
    </row>
    <row r="704" spans="1:17" s="58" customFormat="1">
      <c r="A704" s="51"/>
      <c r="B704" s="51"/>
      <c r="C704" s="256"/>
      <c r="D704" s="256"/>
      <c r="E704" s="256"/>
      <c r="F704" s="51"/>
      <c r="G704" s="66"/>
      <c r="H704" s="66"/>
      <c r="I704" s="66"/>
      <c r="J704" s="66"/>
      <c r="K704" s="66"/>
      <c r="L704" s="66"/>
      <c r="M704" s="66"/>
      <c r="N704" s="66"/>
      <c r="O704" s="66"/>
      <c r="P704" s="66"/>
      <c r="Q704" s="66"/>
    </row>
    <row r="705" spans="1:17" s="58" customFormat="1">
      <c r="A705" s="51"/>
      <c r="B705" s="51"/>
      <c r="C705" s="256"/>
      <c r="D705" s="256"/>
      <c r="E705" s="256"/>
      <c r="F705" s="51"/>
      <c r="G705" s="66"/>
      <c r="H705" s="66"/>
      <c r="I705" s="66"/>
      <c r="J705" s="66"/>
      <c r="K705" s="66"/>
      <c r="L705" s="66"/>
      <c r="M705" s="66"/>
      <c r="N705" s="66"/>
      <c r="O705" s="66"/>
      <c r="P705" s="66"/>
      <c r="Q705" s="66"/>
    </row>
    <row r="706" spans="1:17" s="58" customFormat="1">
      <c r="A706" s="51"/>
      <c r="B706" s="51"/>
      <c r="C706" s="256"/>
      <c r="D706" s="256"/>
      <c r="E706" s="256"/>
      <c r="F706" s="51"/>
      <c r="G706" s="66"/>
      <c r="H706" s="66"/>
      <c r="I706" s="66"/>
      <c r="J706" s="66"/>
      <c r="K706" s="66"/>
      <c r="L706" s="66"/>
      <c r="M706" s="66"/>
      <c r="N706" s="66"/>
      <c r="O706" s="66"/>
      <c r="P706" s="66"/>
      <c r="Q706" s="66"/>
    </row>
    <row r="707" spans="1:17" s="58" customFormat="1">
      <c r="A707" s="51"/>
      <c r="B707" s="51"/>
      <c r="C707" s="256"/>
      <c r="D707" s="256"/>
      <c r="E707" s="256"/>
      <c r="F707" s="51"/>
      <c r="G707" s="66"/>
      <c r="H707" s="66"/>
      <c r="I707" s="66"/>
      <c r="J707" s="66"/>
      <c r="K707" s="66"/>
      <c r="L707" s="66"/>
      <c r="M707" s="66"/>
      <c r="N707" s="66"/>
      <c r="O707" s="66"/>
      <c r="P707" s="66"/>
      <c r="Q707" s="66"/>
    </row>
    <row r="708" spans="1:17" s="58" customFormat="1">
      <c r="A708" s="51"/>
      <c r="B708" s="51"/>
      <c r="C708" s="256"/>
      <c r="D708" s="256"/>
      <c r="E708" s="256"/>
      <c r="F708" s="51"/>
      <c r="G708" s="66"/>
      <c r="H708" s="66"/>
      <c r="I708" s="66"/>
      <c r="J708" s="66"/>
      <c r="K708" s="66"/>
      <c r="L708" s="66"/>
      <c r="M708" s="66"/>
      <c r="N708" s="66"/>
      <c r="O708" s="66"/>
      <c r="P708" s="66"/>
      <c r="Q708" s="66"/>
    </row>
    <row r="709" spans="1:17" s="58" customFormat="1">
      <c r="A709" s="51"/>
      <c r="B709" s="51"/>
      <c r="C709" s="256"/>
      <c r="D709" s="256"/>
      <c r="E709" s="256"/>
      <c r="F709" s="51"/>
      <c r="G709" s="66"/>
      <c r="H709" s="66"/>
      <c r="I709" s="66"/>
      <c r="J709" s="66"/>
      <c r="K709" s="66"/>
      <c r="L709" s="66"/>
      <c r="M709" s="66"/>
      <c r="N709" s="66"/>
      <c r="O709" s="66"/>
      <c r="P709" s="66"/>
      <c r="Q709" s="66"/>
    </row>
    <row r="710" spans="1:17" s="58" customFormat="1">
      <c r="A710" s="51"/>
      <c r="B710" s="51"/>
      <c r="C710" s="256"/>
      <c r="D710" s="256"/>
      <c r="E710" s="256"/>
      <c r="F710" s="51"/>
      <c r="G710" s="66"/>
      <c r="H710" s="66"/>
      <c r="I710" s="66"/>
      <c r="J710" s="66"/>
      <c r="K710" s="66"/>
      <c r="L710" s="66"/>
      <c r="M710" s="66"/>
      <c r="N710" s="66"/>
      <c r="O710" s="66"/>
      <c r="P710" s="66"/>
      <c r="Q710" s="66"/>
    </row>
    <row r="711" spans="1:17" s="58" customFormat="1">
      <c r="A711" s="51"/>
      <c r="B711" s="51"/>
      <c r="C711" s="256"/>
      <c r="D711" s="256"/>
      <c r="E711" s="256"/>
      <c r="F711" s="51"/>
      <c r="G711" s="66"/>
      <c r="H711" s="66"/>
      <c r="I711" s="66"/>
      <c r="J711" s="66"/>
      <c r="K711" s="66"/>
      <c r="L711" s="66"/>
      <c r="M711" s="66"/>
      <c r="N711" s="66"/>
      <c r="O711" s="66"/>
      <c r="P711" s="66"/>
      <c r="Q711" s="66"/>
    </row>
    <row r="712" spans="1:17" s="58" customFormat="1">
      <c r="A712" s="51"/>
      <c r="B712" s="51"/>
      <c r="C712" s="256"/>
      <c r="D712" s="256"/>
      <c r="E712" s="256"/>
      <c r="F712" s="51"/>
      <c r="G712" s="66"/>
      <c r="H712" s="66"/>
      <c r="I712" s="66"/>
      <c r="J712" s="66"/>
      <c r="K712" s="66"/>
      <c r="L712" s="66"/>
      <c r="M712" s="66"/>
      <c r="N712" s="66"/>
      <c r="O712" s="66"/>
      <c r="P712" s="66"/>
      <c r="Q712" s="66"/>
    </row>
    <row r="713" spans="1:17" s="58" customFormat="1">
      <c r="A713" s="51"/>
      <c r="B713" s="51"/>
      <c r="C713" s="256"/>
      <c r="D713" s="256"/>
      <c r="E713" s="256"/>
      <c r="F713" s="51"/>
      <c r="G713" s="66"/>
      <c r="H713" s="66"/>
      <c r="I713" s="66"/>
      <c r="J713" s="66"/>
      <c r="K713" s="66"/>
      <c r="L713" s="66"/>
      <c r="M713" s="66"/>
      <c r="N713" s="66"/>
      <c r="O713" s="66"/>
      <c r="P713" s="66"/>
      <c r="Q713" s="66"/>
    </row>
    <row r="714" spans="1:17" s="58" customFormat="1">
      <c r="A714" s="51"/>
      <c r="B714" s="51"/>
      <c r="C714" s="256"/>
      <c r="D714" s="256"/>
      <c r="E714" s="256"/>
      <c r="F714" s="51"/>
      <c r="G714" s="66"/>
      <c r="H714" s="66"/>
      <c r="I714" s="66"/>
      <c r="J714" s="66"/>
      <c r="K714" s="66"/>
      <c r="L714" s="66"/>
      <c r="M714" s="66"/>
      <c r="N714" s="66"/>
      <c r="O714" s="66"/>
      <c r="P714" s="66"/>
      <c r="Q714" s="66"/>
    </row>
    <row r="715" spans="1:17" s="58" customFormat="1">
      <c r="A715" s="51"/>
      <c r="B715" s="51"/>
      <c r="C715" s="256"/>
      <c r="D715" s="256"/>
      <c r="E715" s="256"/>
      <c r="F715" s="51"/>
      <c r="G715" s="66"/>
      <c r="H715" s="66"/>
      <c r="I715" s="66"/>
      <c r="J715" s="66"/>
      <c r="K715" s="66"/>
      <c r="L715" s="66"/>
      <c r="M715" s="66"/>
      <c r="N715" s="66"/>
      <c r="O715" s="66"/>
      <c r="P715" s="66"/>
      <c r="Q715" s="66"/>
    </row>
  </sheetData>
  <mergeCells count="8">
    <mergeCell ref="A14:F14"/>
    <mergeCell ref="G14:R14"/>
    <mergeCell ref="A6:T6"/>
    <mergeCell ref="A7:T7"/>
    <mergeCell ref="A8:T8"/>
    <mergeCell ref="A10:A11"/>
    <mergeCell ref="B10:F10"/>
    <mergeCell ref="G10:T10"/>
  </mergeCells>
  <conditionalFormatting sqref="F11">
    <cfRule type="duplicateValues" dxfId="48" priority="5"/>
    <cfRule type="duplicateValues" dxfId="47" priority="6"/>
    <cfRule type="duplicateValues" dxfId="46" priority="7"/>
    <cfRule type="duplicateValues" dxfId="45" priority="8"/>
  </conditionalFormatting>
  <conditionalFormatting sqref="T11">
    <cfRule type="duplicateValues" dxfId="44" priority="1"/>
    <cfRule type="duplicateValues" dxfId="43" priority="2"/>
    <cfRule type="duplicateValues" dxfId="42" priority="3"/>
    <cfRule type="duplicateValues" dxfId="41" priority="4"/>
  </conditionalFormatting>
  <pageMargins left="0.2" right="0.21"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02"/>
  <sheetViews>
    <sheetView workbookViewId="0"/>
  </sheetViews>
  <sheetFormatPr defaultColWidth="4.375" defaultRowHeight="15.75"/>
  <cols>
    <col min="1" max="1" width="5.625" style="67" customWidth="1"/>
    <col min="2" max="2" width="8" style="67" customWidth="1"/>
    <col min="3" max="3" width="25.375" style="354" customWidth="1"/>
    <col min="4" max="4" width="16" style="354" customWidth="1"/>
    <col min="5" max="5" width="10.625" style="517" customWidth="1"/>
    <col min="6" max="6" width="14.875" style="518" customWidth="1"/>
    <col min="7" max="7" width="75.5" style="66" customWidth="1"/>
    <col min="8" max="8" width="33.125" style="66" customWidth="1"/>
    <col min="9" max="9" width="47.375" style="66" customWidth="1"/>
    <col min="10" max="10" width="28" style="66" customWidth="1"/>
    <col min="11" max="11" width="27" style="66" customWidth="1"/>
    <col min="12" max="12" width="65" style="66" customWidth="1"/>
    <col min="13" max="13" width="50.625" style="66" customWidth="1"/>
    <col min="14" max="14" width="56.625" style="66" customWidth="1"/>
    <col min="15" max="16384" width="4.375" style="66"/>
  </cols>
  <sheetData>
    <row r="2" spans="1:13" s="28" customFormat="1" ht="21" customHeight="1">
      <c r="A2" s="701" t="s">
        <v>3858</v>
      </c>
      <c r="B2" s="701"/>
      <c r="C2" s="701"/>
      <c r="D2" s="701"/>
      <c r="E2" s="701"/>
      <c r="F2" s="701"/>
      <c r="G2" s="701"/>
      <c r="H2" s="701"/>
      <c r="I2" s="701"/>
      <c r="J2" s="701"/>
      <c r="K2" s="701"/>
      <c r="L2" s="701"/>
      <c r="M2" s="701"/>
    </row>
    <row r="3" spans="1:13" s="28" customFormat="1" ht="20.25" customHeight="1">
      <c r="A3" s="702" t="s">
        <v>1832</v>
      </c>
      <c r="B3" s="702"/>
      <c r="C3" s="702"/>
      <c r="D3" s="702"/>
      <c r="E3" s="702"/>
      <c r="F3" s="702"/>
      <c r="G3" s="702"/>
      <c r="H3" s="702"/>
      <c r="I3" s="702"/>
      <c r="J3" s="702"/>
      <c r="K3" s="702"/>
      <c r="L3" s="702"/>
      <c r="M3" s="702"/>
    </row>
    <row r="4" spans="1:13" s="459" customFormat="1" ht="46.5" customHeight="1">
      <c r="A4" s="519" t="s">
        <v>0</v>
      </c>
      <c r="B4" s="519"/>
      <c r="C4" s="519" t="s">
        <v>1</v>
      </c>
      <c r="D4" s="519" t="s">
        <v>3859</v>
      </c>
      <c r="E4" s="519" t="s">
        <v>2</v>
      </c>
      <c r="F4" s="520" t="s">
        <v>1161</v>
      </c>
      <c r="G4" s="521" t="s">
        <v>3860</v>
      </c>
      <c r="H4" s="521" t="s">
        <v>3861</v>
      </c>
      <c r="I4" s="522" t="s">
        <v>3862</v>
      </c>
      <c r="J4" s="522" t="s">
        <v>3863</v>
      </c>
      <c r="K4" s="522" t="s">
        <v>3864</v>
      </c>
      <c r="L4" s="522" t="s">
        <v>3865</v>
      </c>
      <c r="M4" s="522" t="s">
        <v>3866</v>
      </c>
    </row>
    <row r="5" spans="1:13" s="27" customFormat="1" ht="399.75" hidden="1" customHeight="1">
      <c r="A5" s="523">
        <v>1</v>
      </c>
      <c r="B5" s="523" t="s">
        <v>292</v>
      </c>
      <c r="C5" s="524" t="s">
        <v>8</v>
      </c>
      <c r="D5" s="524"/>
      <c r="E5" s="523" t="s">
        <v>3</v>
      </c>
      <c r="F5" s="525">
        <v>11827</v>
      </c>
      <c r="G5" s="526" t="s">
        <v>3867</v>
      </c>
      <c r="H5" s="526" t="s">
        <v>3868</v>
      </c>
      <c r="I5" s="527" t="s">
        <v>3869</v>
      </c>
      <c r="J5" s="526"/>
      <c r="K5" s="524" t="s">
        <v>8</v>
      </c>
      <c r="L5" s="526" t="s">
        <v>4230</v>
      </c>
      <c r="M5" s="528"/>
    </row>
    <row r="6" spans="1:13" s="27" customFormat="1" ht="365.25" hidden="1" customHeight="1">
      <c r="A6" s="523">
        <v>2</v>
      </c>
      <c r="B6" s="523" t="s">
        <v>293</v>
      </c>
      <c r="C6" s="524" t="s">
        <v>9</v>
      </c>
      <c r="D6" s="524"/>
      <c r="E6" s="523" t="s">
        <v>3</v>
      </c>
      <c r="F6" s="525">
        <v>4741</v>
      </c>
      <c r="G6" s="526" t="s">
        <v>3870</v>
      </c>
      <c r="H6" s="526" t="s">
        <v>3868</v>
      </c>
      <c r="I6" s="529"/>
      <c r="J6" s="526"/>
      <c r="K6" s="524" t="s">
        <v>9</v>
      </c>
      <c r="L6" s="526" t="s">
        <v>4234</v>
      </c>
      <c r="M6" s="530"/>
    </row>
    <row r="7" spans="1:13" s="27" customFormat="1" ht="301.5" hidden="1" customHeight="1">
      <c r="A7" s="523">
        <v>3</v>
      </c>
      <c r="B7" s="523" t="s">
        <v>294</v>
      </c>
      <c r="C7" s="524" t="s">
        <v>246</v>
      </c>
      <c r="D7" s="524"/>
      <c r="E7" s="523" t="s">
        <v>3</v>
      </c>
      <c r="F7" s="525">
        <v>2000</v>
      </c>
      <c r="G7" s="526" t="s">
        <v>3871</v>
      </c>
      <c r="H7" s="526" t="s">
        <v>3868</v>
      </c>
      <c r="I7" s="526"/>
      <c r="J7" s="526"/>
      <c r="K7" s="524" t="s">
        <v>246</v>
      </c>
      <c r="L7" s="526" t="s">
        <v>4231</v>
      </c>
      <c r="M7" s="530"/>
    </row>
    <row r="8" spans="1:13" s="27" customFormat="1" ht="297.75" hidden="1" customHeight="1">
      <c r="A8" s="523">
        <v>4</v>
      </c>
      <c r="B8" s="523" t="s">
        <v>295</v>
      </c>
      <c r="C8" s="524" t="s">
        <v>10</v>
      </c>
      <c r="D8" s="524"/>
      <c r="E8" s="523" t="s">
        <v>3</v>
      </c>
      <c r="F8" s="525">
        <v>2824</v>
      </c>
      <c r="G8" s="526" t="s">
        <v>3872</v>
      </c>
      <c r="H8" s="526" t="s">
        <v>3868</v>
      </c>
      <c r="I8" s="526"/>
      <c r="J8" s="526"/>
      <c r="K8" s="524" t="s">
        <v>10</v>
      </c>
      <c r="L8" s="526" t="s">
        <v>4232</v>
      </c>
      <c r="M8" s="530"/>
    </row>
    <row r="9" spans="1:13" s="27" customFormat="1" ht="219.75" hidden="1" customHeight="1">
      <c r="A9" s="523">
        <v>5</v>
      </c>
      <c r="B9" s="523" t="s">
        <v>297</v>
      </c>
      <c r="C9" s="524" t="s">
        <v>11</v>
      </c>
      <c r="D9" s="524"/>
      <c r="E9" s="523" t="s">
        <v>3</v>
      </c>
      <c r="F9" s="525">
        <v>21750</v>
      </c>
      <c r="G9" s="526" t="s">
        <v>3873</v>
      </c>
      <c r="H9" s="526" t="s">
        <v>3868</v>
      </c>
      <c r="I9" s="526"/>
      <c r="J9" s="526"/>
      <c r="K9" s="524" t="s">
        <v>11</v>
      </c>
      <c r="L9" s="526" t="s">
        <v>4233</v>
      </c>
      <c r="M9" s="530"/>
    </row>
    <row r="10" spans="1:13" s="27" customFormat="1" ht="186.75" hidden="1" customHeight="1">
      <c r="A10" s="523">
        <v>6</v>
      </c>
      <c r="B10" s="523" t="s">
        <v>298</v>
      </c>
      <c r="C10" s="524" t="s">
        <v>12</v>
      </c>
      <c r="D10" s="524"/>
      <c r="E10" s="523" t="s">
        <v>3</v>
      </c>
      <c r="F10" s="525">
        <v>2624</v>
      </c>
      <c r="G10" s="526" t="s">
        <v>3874</v>
      </c>
      <c r="H10" s="526" t="s">
        <v>3868</v>
      </c>
      <c r="I10" s="526"/>
      <c r="J10" s="526"/>
      <c r="K10" s="524" t="s">
        <v>12</v>
      </c>
      <c r="L10" s="526" t="s">
        <v>4235</v>
      </c>
      <c r="M10" s="530"/>
    </row>
    <row r="11" spans="1:13" s="27" customFormat="1" ht="203.25" hidden="1" customHeight="1">
      <c r="A11" s="523">
        <v>7</v>
      </c>
      <c r="B11" s="523" t="s">
        <v>299</v>
      </c>
      <c r="C11" s="524" t="s">
        <v>13</v>
      </c>
      <c r="D11" s="524"/>
      <c r="E11" s="523" t="s">
        <v>3</v>
      </c>
      <c r="F11" s="525">
        <v>144179</v>
      </c>
      <c r="G11" s="526" t="s">
        <v>3875</v>
      </c>
      <c r="H11" s="526" t="s">
        <v>3868</v>
      </c>
      <c r="I11" s="526"/>
      <c r="J11" s="526"/>
      <c r="K11" s="524" t="s">
        <v>13</v>
      </c>
      <c r="L11" s="526" t="s">
        <v>4236</v>
      </c>
      <c r="M11" s="530"/>
    </row>
    <row r="12" spans="1:13" s="27" customFormat="1" ht="197.25" hidden="1" customHeight="1">
      <c r="A12" s="523">
        <v>8</v>
      </c>
      <c r="B12" s="523" t="s">
        <v>300</v>
      </c>
      <c r="C12" s="524" t="s">
        <v>301</v>
      </c>
      <c r="D12" s="531" t="s">
        <v>14</v>
      </c>
      <c r="E12" s="523" t="s">
        <v>3</v>
      </c>
      <c r="F12" s="525">
        <v>289</v>
      </c>
      <c r="G12" s="526" t="s">
        <v>3876</v>
      </c>
      <c r="H12" s="532" t="s">
        <v>3868</v>
      </c>
      <c r="I12" s="526"/>
      <c r="J12" s="526"/>
      <c r="K12" s="524" t="s">
        <v>301</v>
      </c>
      <c r="L12" s="526" t="s">
        <v>3877</v>
      </c>
      <c r="M12" s="530"/>
    </row>
    <row r="13" spans="1:13" s="27" customFormat="1" ht="156" hidden="1" customHeight="1">
      <c r="A13" s="523">
        <v>9</v>
      </c>
      <c r="B13" s="523" t="s">
        <v>302</v>
      </c>
      <c r="C13" s="524" t="s">
        <v>15</v>
      </c>
      <c r="D13" s="524"/>
      <c r="E13" s="523" t="s">
        <v>3</v>
      </c>
      <c r="F13" s="525">
        <v>43</v>
      </c>
      <c r="G13" s="526" t="s">
        <v>3878</v>
      </c>
      <c r="H13" s="526" t="s">
        <v>693</v>
      </c>
      <c r="I13" s="526"/>
      <c r="J13" s="526"/>
      <c r="K13" s="524" t="s">
        <v>15</v>
      </c>
      <c r="L13" s="526" t="s">
        <v>3879</v>
      </c>
      <c r="M13" s="530"/>
    </row>
    <row r="14" spans="1:13" s="27" customFormat="1" ht="204.75" hidden="1" customHeight="1">
      <c r="A14" s="523">
        <v>10</v>
      </c>
      <c r="B14" s="523" t="s">
        <v>303</v>
      </c>
      <c r="C14" s="524" t="s">
        <v>16</v>
      </c>
      <c r="D14" s="524"/>
      <c r="E14" s="523" t="s">
        <v>3</v>
      </c>
      <c r="F14" s="525">
        <v>175896</v>
      </c>
      <c r="G14" s="526" t="s">
        <v>3880</v>
      </c>
      <c r="H14" s="526" t="s">
        <v>3881</v>
      </c>
      <c r="I14" s="526"/>
      <c r="J14" s="526"/>
      <c r="K14" s="524" t="s">
        <v>16</v>
      </c>
      <c r="L14" s="526" t="s">
        <v>3882</v>
      </c>
      <c r="M14" s="530"/>
    </row>
    <row r="15" spans="1:13" s="27" customFormat="1" ht="115.5" hidden="1" customHeight="1">
      <c r="A15" s="523">
        <v>11</v>
      </c>
      <c r="B15" s="523" t="s">
        <v>304</v>
      </c>
      <c r="C15" s="524" t="s">
        <v>17</v>
      </c>
      <c r="D15" s="524"/>
      <c r="E15" s="523" t="s">
        <v>3</v>
      </c>
      <c r="F15" s="525">
        <v>11652</v>
      </c>
      <c r="G15" s="526" t="s">
        <v>3883</v>
      </c>
      <c r="H15" s="526" t="s">
        <v>694</v>
      </c>
      <c r="I15" s="526"/>
      <c r="J15" s="526"/>
      <c r="K15" s="524" t="s">
        <v>17</v>
      </c>
      <c r="L15" s="526" t="s">
        <v>3884</v>
      </c>
      <c r="M15" s="528" t="s">
        <v>3885</v>
      </c>
    </row>
    <row r="16" spans="1:13" s="27" customFormat="1" ht="102" hidden="1" customHeight="1">
      <c r="A16" s="523">
        <v>12</v>
      </c>
      <c r="B16" s="523" t="s">
        <v>305</v>
      </c>
      <c r="C16" s="524" t="s">
        <v>306</v>
      </c>
      <c r="D16" s="524" t="s">
        <v>3886</v>
      </c>
      <c r="E16" s="523" t="s">
        <v>3</v>
      </c>
      <c r="F16" s="525">
        <v>7200</v>
      </c>
      <c r="G16" s="526" t="s">
        <v>3887</v>
      </c>
      <c r="H16" s="526"/>
      <c r="I16" s="526"/>
      <c r="J16" s="526"/>
      <c r="K16" s="524" t="s">
        <v>306</v>
      </c>
      <c r="L16" s="526" t="s">
        <v>3888</v>
      </c>
      <c r="M16" s="530"/>
    </row>
    <row r="17" spans="1:13" s="27" customFormat="1" ht="108" hidden="1" customHeight="1">
      <c r="A17" s="523">
        <v>13</v>
      </c>
      <c r="B17" s="523" t="s">
        <v>307</v>
      </c>
      <c r="C17" s="524" t="s">
        <v>18</v>
      </c>
      <c r="D17" s="524"/>
      <c r="E17" s="523" t="s">
        <v>3</v>
      </c>
      <c r="F17" s="525">
        <v>1050</v>
      </c>
      <c r="G17" s="526" t="s">
        <v>3889</v>
      </c>
      <c r="H17" s="526" t="s">
        <v>696</v>
      </c>
      <c r="I17" s="526"/>
      <c r="J17" s="526"/>
      <c r="K17" s="524" t="s">
        <v>18</v>
      </c>
      <c r="L17" s="526" t="s">
        <v>3890</v>
      </c>
      <c r="M17" s="530"/>
    </row>
    <row r="18" spans="1:13" s="27" customFormat="1" ht="111" hidden="1" customHeight="1">
      <c r="A18" s="523">
        <v>14</v>
      </c>
      <c r="B18" s="523" t="s">
        <v>308</v>
      </c>
      <c r="C18" s="524" t="s">
        <v>123</v>
      </c>
      <c r="D18" s="524"/>
      <c r="E18" s="523" t="s">
        <v>3</v>
      </c>
      <c r="F18" s="525">
        <v>1659</v>
      </c>
      <c r="G18" s="526" t="s">
        <v>3891</v>
      </c>
      <c r="H18" s="526" t="s">
        <v>696</v>
      </c>
      <c r="I18" s="526"/>
      <c r="J18" s="526"/>
      <c r="K18" s="524" t="s">
        <v>123</v>
      </c>
      <c r="L18" s="526" t="s">
        <v>3892</v>
      </c>
      <c r="M18" s="530"/>
    </row>
    <row r="19" spans="1:13" s="27" customFormat="1" ht="115.5" hidden="1" customHeight="1">
      <c r="A19" s="523">
        <v>15</v>
      </c>
      <c r="B19" s="523" t="s">
        <v>309</v>
      </c>
      <c r="C19" s="524" t="s">
        <v>247</v>
      </c>
      <c r="D19" s="524"/>
      <c r="E19" s="523" t="s">
        <v>3</v>
      </c>
      <c r="F19" s="525">
        <v>120</v>
      </c>
      <c r="G19" s="533" t="s">
        <v>3893</v>
      </c>
      <c r="H19" s="526" t="s">
        <v>3894</v>
      </c>
      <c r="I19" s="533"/>
      <c r="J19" s="533"/>
      <c r="K19" s="524" t="s">
        <v>247</v>
      </c>
      <c r="L19" s="533" t="s">
        <v>3895</v>
      </c>
      <c r="M19" s="530"/>
    </row>
    <row r="20" spans="1:13" s="27" customFormat="1" ht="143.25" hidden="1" customHeight="1">
      <c r="A20" s="523">
        <v>16</v>
      </c>
      <c r="B20" s="523" t="s">
        <v>310</v>
      </c>
      <c r="C20" s="524" t="s">
        <v>268</v>
      </c>
      <c r="D20" s="524"/>
      <c r="E20" s="523" t="s">
        <v>3</v>
      </c>
      <c r="F20" s="525">
        <v>65</v>
      </c>
      <c r="G20" s="526" t="s">
        <v>3896</v>
      </c>
      <c r="H20" s="526" t="s">
        <v>698</v>
      </c>
      <c r="I20" s="526"/>
      <c r="J20" s="526"/>
      <c r="K20" s="524" t="s">
        <v>268</v>
      </c>
      <c r="L20" s="526" t="s">
        <v>3897</v>
      </c>
      <c r="M20" s="528" t="s">
        <v>3898</v>
      </c>
    </row>
    <row r="21" spans="1:13" s="27" customFormat="1" ht="177.75" hidden="1" customHeight="1">
      <c r="A21" s="523">
        <v>17</v>
      </c>
      <c r="B21" s="523" t="s">
        <v>312</v>
      </c>
      <c r="C21" s="524" t="s">
        <v>266</v>
      </c>
      <c r="D21" s="524"/>
      <c r="E21" s="523" t="s">
        <v>3</v>
      </c>
      <c r="F21" s="525">
        <v>12630</v>
      </c>
      <c r="G21" s="526" t="s">
        <v>3899</v>
      </c>
      <c r="H21" s="526" t="s">
        <v>698</v>
      </c>
      <c r="I21" s="526"/>
      <c r="J21" s="526"/>
      <c r="K21" s="524" t="s">
        <v>266</v>
      </c>
      <c r="L21" s="526" t="s">
        <v>3900</v>
      </c>
      <c r="M21" s="528" t="s">
        <v>3901</v>
      </c>
    </row>
    <row r="22" spans="1:13" s="27" customFormat="1" ht="177.75" hidden="1" customHeight="1">
      <c r="A22" s="523">
        <v>18</v>
      </c>
      <c r="B22" s="523" t="s">
        <v>313</v>
      </c>
      <c r="C22" s="524" t="s">
        <v>267</v>
      </c>
      <c r="D22" s="524"/>
      <c r="E22" s="523" t="s">
        <v>3</v>
      </c>
      <c r="F22" s="525">
        <v>1632</v>
      </c>
      <c r="G22" s="526" t="s">
        <v>3902</v>
      </c>
      <c r="H22" s="526" t="s">
        <v>698</v>
      </c>
      <c r="I22" s="526"/>
      <c r="J22" s="526"/>
      <c r="K22" s="524" t="s">
        <v>267</v>
      </c>
      <c r="L22" s="526" t="s">
        <v>3903</v>
      </c>
      <c r="M22" s="528" t="s">
        <v>3901</v>
      </c>
    </row>
    <row r="23" spans="1:13" s="27" customFormat="1" ht="155.25" hidden="1" customHeight="1">
      <c r="A23" s="523">
        <v>19</v>
      </c>
      <c r="B23" s="523" t="s">
        <v>314</v>
      </c>
      <c r="C23" s="524" t="s">
        <v>19</v>
      </c>
      <c r="D23" s="524"/>
      <c r="E23" s="523" t="s">
        <v>3</v>
      </c>
      <c r="F23" s="525">
        <v>360</v>
      </c>
      <c r="G23" s="534" t="s">
        <v>3904</v>
      </c>
      <c r="H23" s="526" t="s">
        <v>3905</v>
      </c>
      <c r="I23" s="534"/>
      <c r="J23" s="534"/>
      <c r="K23" s="524" t="s">
        <v>19</v>
      </c>
      <c r="L23" s="534" t="s">
        <v>3906</v>
      </c>
      <c r="M23" s="535"/>
    </row>
    <row r="24" spans="1:13" s="27" customFormat="1" ht="177" hidden="1" customHeight="1">
      <c r="A24" s="523">
        <v>20</v>
      </c>
      <c r="B24" s="523" t="s">
        <v>316</v>
      </c>
      <c r="C24" s="524" t="s">
        <v>3856</v>
      </c>
      <c r="D24" s="524"/>
      <c r="E24" s="536" t="s">
        <v>4</v>
      </c>
      <c r="F24" s="525">
        <v>720000</v>
      </c>
      <c r="G24" s="526" t="s">
        <v>3907</v>
      </c>
      <c r="H24" s="532" t="s">
        <v>3908</v>
      </c>
      <c r="I24" s="526"/>
      <c r="J24" s="526"/>
      <c r="K24" s="524" t="s">
        <v>3856</v>
      </c>
      <c r="L24" s="526" t="s">
        <v>3909</v>
      </c>
      <c r="M24" s="530"/>
    </row>
    <row r="25" spans="1:13" s="27" customFormat="1" ht="177" hidden="1" customHeight="1">
      <c r="A25" s="523">
        <v>21</v>
      </c>
      <c r="B25" s="523" t="s">
        <v>317</v>
      </c>
      <c r="C25" s="524" t="s">
        <v>3857</v>
      </c>
      <c r="D25" s="524"/>
      <c r="E25" s="536" t="s">
        <v>4</v>
      </c>
      <c r="F25" s="525">
        <v>72000</v>
      </c>
      <c r="G25" s="526" t="s">
        <v>3910</v>
      </c>
      <c r="H25" s="532" t="s">
        <v>3908</v>
      </c>
      <c r="I25" s="526"/>
      <c r="J25" s="526"/>
      <c r="K25" s="524" t="s">
        <v>3857</v>
      </c>
      <c r="L25" s="526" t="s">
        <v>3911</v>
      </c>
      <c r="M25" s="530"/>
    </row>
    <row r="26" spans="1:13" s="314" customFormat="1" ht="154.5" hidden="1" customHeight="1">
      <c r="A26" s="537">
        <v>22</v>
      </c>
      <c r="B26" s="537" t="s">
        <v>318</v>
      </c>
      <c r="C26" s="538" t="s">
        <v>20</v>
      </c>
      <c r="D26" s="538"/>
      <c r="E26" s="539" t="s">
        <v>3</v>
      </c>
      <c r="F26" s="540">
        <v>4860</v>
      </c>
      <c r="G26" s="541" t="s">
        <v>3912</v>
      </c>
      <c r="H26" s="542" t="s">
        <v>3913</v>
      </c>
      <c r="I26" s="541" t="s">
        <v>3914</v>
      </c>
      <c r="J26" s="541"/>
      <c r="K26" s="541" t="s">
        <v>3915</v>
      </c>
      <c r="L26" s="541" t="s">
        <v>3916</v>
      </c>
      <c r="M26" s="543" t="s">
        <v>3917</v>
      </c>
    </row>
    <row r="27" spans="1:13" s="27" customFormat="1" ht="72.75" hidden="1" customHeight="1">
      <c r="A27" s="523">
        <v>23</v>
      </c>
      <c r="B27" s="523" t="s">
        <v>319</v>
      </c>
      <c r="C27" s="528" t="s">
        <v>320</v>
      </c>
      <c r="D27" s="528" t="s">
        <v>3886</v>
      </c>
      <c r="E27" s="536" t="s">
        <v>4</v>
      </c>
      <c r="F27" s="525">
        <v>7200</v>
      </c>
      <c r="G27" s="526" t="s">
        <v>3918</v>
      </c>
      <c r="H27" s="526"/>
      <c r="I27" s="526"/>
      <c r="J27" s="526"/>
      <c r="K27" s="524" t="s">
        <v>320</v>
      </c>
      <c r="L27" s="526" t="s">
        <v>3919</v>
      </c>
      <c r="M27" s="530"/>
    </row>
    <row r="28" spans="1:13" s="27" customFormat="1" ht="138.75" hidden="1" customHeight="1">
      <c r="A28" s="523">
        <v>24</v>
      </c>
      <c r="B28" s="523" t="s">
        <v>321</v>
      </c>
      <c r="C28" s="524" t="s">
        <v>322</v>
      </c>
      <c r="D28" s="544" t="s">
        <v>23</v>
      </c>
      <c r="E28" s="536" t="s">
        <v>113</v>
      </c>
      <c r="F28" s="525">
        <v>50</v>
      </c>
      <c r="G28" s="188" t="s">
        <v>3920</v>
      </c>
      <c r="H28" s="545" t="s">
        <v>3921</v>
      </c>
      <c r="I28" s="188"/>
      <c r="J28" s="188"/>
      <c r="K28" s="524" t="s">
        <v>322</v>
      </c>
      <c r="L28" s="188" t="s">
        <v>3922</v>
      </c>
      <c r="M28" s="530"/>
    </row>
    <row r="29" spans="1:13" s="27" customFormat="1" ht="112.5" hidden="1" customHeight="1">
      <c r="A29" s="523">
        <v>25</v>
      </c>
      <c r="B29" s="523" t="s">
        <v>323</v>
      </c>
      <c r="C29" s="524" t="s">
        <v>324</v>
      </c>
      <c r="D29" s="544" t="s">
        <v>126</v>
      </c>
      <c r="E29" s="536" t="s">
        <v>113</v>
      </c>
      <c r="F29" s="525">
        <v>12</v>
      </c>
      <c r="G29" s="188" t="s">
        <v>3923</v>
      </c>
      <c r="H29" s="545" t="s">
        <v>3924</v>
      </c>
      <c r="I29" s="188"/>
      <c r="J29" s="188"/>
      <c r="K29" s="524" t="s">
        <v>324</v>
      </c>
      <c r="L29" s="188" t="s">
        <v>3923</v>
      </c>
      <c r="M29" s="530"/>
    </row>
    <row r="30" spans="1:13" s="27" customFormat="1" ht="152.25" hidden="1" customHeight="1">
      <c r="A30" s="523">
        <v>26</v>
      </c>
      <c r="B30" s="523" t="s">
        <v>325</v>
      </c>
      <c r="C30" s="524" t="s">
        <v>326</v>
      </c>
      <c r="D30" s="544" t="s">
        <v>24</v>
      </c>
      <c r="E30" s="536" t="s">
        <v>113</v>
      </c>
      <c r="F30" s="525">
        <v>148</v>
      </c>
      <c r="G30" s="188" t="s">
        <v>3925</v>
      </c>
      <c r="H30" s="545" t="s">
        <v>3921</v>
      </c>
      <c r="I30" s="188"/>
      <c r="J30" s="188"/>
      <c r="K30" s="524" t="s">
        <v>326</v>
      </c>
      <c r="L30" s="188" t="s">
        <v>3926</v>
      </c>
      <c r="M30" s="530"/>
    </row>
    <row r="31" spans="1:13" s="27" customFormat="1" ht="152.25" hidden="1" customHeight="1">
      <c r="A31" s="523">
        <v>27</v>
      </c>
      <c r="B31" s="523" t="s">
        <v>327</v>
      </c>
      <c r="C31" s="524" t="s">
        <v>328</v>
      </c>
      <c r="D31" s="544" t="s">
        <v>25</v>
      </c>
      <c r="E31" s="536" t="s">
        <v>113</v>
      </c>
      <c r="F31" s="525">
        <v>234</v>
      </c>
      <c r="G31" s="188" t="s">
        <v>3927</v>
      </c>
      <c r="H31" s="545" t="s">
        <v>3928</v>
      </c>
      <c r="I31" s="188"/>
      <c r="J31" s="188"/>
      <c r="K31" s="524" t="s">
        <v>328</v>
      </c>
      <c r="L31" s="188" t="s">
        <v>3929</v>
      </c>
      <c r="M31" s="530"/>
    </row>
    <row r="32" spans="1:13" s="27" customFormat="1" ht="152.25" hidden="1" customHeight="1">
      <c r="A32" s="523">
        <v>28</v>
      </c>
      <c r="B32" s="523" t="s">
        <v>329</v>
      </c>
      <c r="C32" s="524" t="s">
        <v>330</v>
      </c>
      <c r="D32" s="544" t="s">
        <v>129</v>
      </c>
      <c r="E32" s="536" t="s">
        <v>113</v>
      </c>
      <c r="F32" s="525">
        <v>960</v>
      </c>
      <c r="G32" s="188" t="s">
        <v>3930</v>
      </c>
      <c r="H32" s="545" t="s">
        <v>3928</v>
      </c>
      <c r="I32" s="188"/>
      <c r="J32" s="188"/>
      <c r="K32" s="524" t="s">
        <v>330</v>
      </c>
      <c r="L32" s="188" t="s">
        <v>3931</v>
      </c>
      <c r="M32" s="530"/>
    </row>
    <row r="33" spans="1:13" s="27" customFormat="1" ht="138" hidden="1" customHeight="1">
      <c r="A33" s="523">
        <v>29</v>
      </c>
      <c r="B33" s="523" t="s">
        <v>331</v>
      </c>
      <c r="C33" s="524" t="s">
        <v>332</v>
      </c>
      <c r="D33" s="544" t="s">
        <v>26</v>
      </c>
      <c r="E33" s="536" t="s">
        <v>113</v>
      </c>
      <c r="F33" s="525">
        <v>177</v>
      </c>
      <c r="G33" s="188" t="s">
        <v>3932</v>
      </c>
      <c r="H33" s="545" t="s">
        <v>3933</v>
      </c>
      <c r="I33" s="188"/>
      <c r="J33" s="188"/>
      <c r="K33" s="524" t="s">
        <v>332</v>
      </c>
      <c r="L33" s="188" t="s">
        <v>3934</v>
      </c>
      <c r="M33" s="530"/>
    </row>
    <row r="34" spans="1:13" s="27" customFormat="1" ht="147.75" hidden="1" customHeight="1">
      <c r="A34" s="523">
        <v>30</v>
      </c>
      <c r="B34" s="523" t="s">
        <v>333</v>
      </c>
      <c r="C34" s="524" t="s">
        <v>334</v>
      </c>
      <c r="D34" s="524" t="s">
        <v>3935</v>
      </c>
      <c r="E34" s="536" t="s">
        <v>113</v>
      </c>
      <c r="F34" s="525">
        <v>285</v>
      </c>
      <c r="G34" s="188" t="s">
        <v>3936</v>
      </c>
      <c r="H34" s="526"/>
      <c r="I34" s="188"/>
      <c r="J34" s="188"/>
      <c r="K34" s="524" t="s">
        <v>334</v>
      </c>
      <c r="L34" s="188" t="s">
        <v>3936</v>
      </c>
      <c r="M34" s="528"/>
    </row>
    <row r="35" spans="1:13" s="27" customFormat="1" ht="136.5" hidden="1" customHeight="1">
      <c r="A35" s="523">
        <v>31</v>
      </c>
      <c r="B35" s="523" t="s">
        <v>335</v>
      </c>
      <c r="C35" s="524" t="s">
        <v>336</v>
      </c>
      <c r="D35" s="544" t="s">
        <v>269</v>
      </c>
      <c r="E35" s="536" t="s">
        <v>113</v>
      </c>
      <c r="F35" s="525">
        <v>48</v>
      </c>
      <c r="G35" s="188" t="s">
        <v>3937</v>
      </c>
      <c r="H35" s="545" t="s">
        <v>700</v>
      </c>
      <c r="I35" s="188"/>
      <c r="J35" s="188"/>
      <c r="K35" s="524" t="s">
        <v>336</v>
      </c>
      <c r="L35" s="188" t="s">
        <v>3938</v>
      </c>
      <c r="M35" s="530"/>
    </row>
    <row r="36" spans="1:13" s="314" customFormat="1" ht="143.25" hidden="1" customHeight="1">
      <c r="A36" s="537">
        <v>32</v>
      </c>
      <c r="B36" s="537" t="s">
        <v>337</v>
      </c>
      <c r="C36" s="538" t="s">
        <v>338</v>
      </c>
      <c r="D36" s="546" t="s">
        <v>3939</v>
      </c>
      <c r="E36" s="539" t="s">
        <v>113</v>
      </c>
      <c r="F36" s="540">
        <v>358</v>
      </c>
      <c r="G36" s="541" t="s">
        <v>3940</v>
      </c>
      <c r="H36" s="542" t="s">
        <v>3941</v>
      </c>
      <c r="I36" s="541"/>
      <c r="J36" s="541"/>
      <c r="K36" s="524" t="s">
        <v>338</v>
      </c>
      <c r="L36" s="541" t="s">
        <v>3942</v>
      </c>
      <c r="M36" s="547"/>
    </row>
    <row r="37" spans="1:13" s="314" customFormat="1" ht="136.5" hidden="1" customHeight="1">
      <c r="A37" s="537">
        <v>33</v>
      </c>
      <c r="B37" s="537" t="s">
        <v>339</v>
      </c>
      <c r="C37" s="538" t="s">
        <v>340</v>
      </c>
      <c r="D37" s="546" t="s">
        <v>3943</v>
      </c>
      <c r="E37" s="539" t="s">
        <v>113</v>
      </c>
      <c r="F37" s="540">
        <v>1695</v>
      </c>
      <c r="G37" s="541" t="s">
        <v>3944</v>
      </c>
      <c r="H37" s="542" t="s">
        <v>3941</v>
      </c>
      <c r="I37" s="541"/>
      <c r="J37" s="541"/>
      <c r="K37" s="524" t="s">
        <v>340</v>
      </c>
      <c r="L37" s="541" t="s">
        <v>3945</v>
      </c>
      <c r="M37" s="548"/>
    </row>
    <row r="38" spans="1:13" s="27" customFormat="1" ht="128.25" hidden="1" customHeight="1">
      <c r="A38" s="523">
        <v>34</v>
      </c>
      <c r="B38" s="523" t="s">
        <v>341</v>
      </c>
      <c r="C38" s="524" t="s">
        <v>342</v>
      </c>
      <c r="D38" s="544" t="s">
        <v>27</v>
      </c>
      <c r="E38" s="536" t="s">
        <v>113</v>
      </c>
      <c r="F38" s="525">
        <v>991</v>
      </c>
      <c r="G38" s="188" t="s">
        <v>3946</v>
      </c>
      <c r="H38" s="545" t="s">
        <v>3921</v>
      </c>
      <c r="I38" s="188"/>
      <c r="J38" s="188"/>
      <c r="K38" s="524" t="s">
        <v>342</v>
      </c>
      <c r="L38" s="188" t="s">
        <v>3947</v>
      </c>
      <c r="M38" s="530"/>
    </row>
    <row r="39" spans="1:13" s="27" customFormat="1" ht="128.25" hidden="1" customHeight="1">
      <c r="A39" s="523">
        <v>35</v>
      </c>
      <c r="B39" s="523" t="s">
        <v>343</v>
      </c>
      <c r="C39" s="524" t="s">
        <v>344</v>
      </c>
      <c r="D39" s="544" t="s">
        <v>28</v>
      </c>
      <c r="E39" s="536" t="s">
        <v>113</v>
      </c>
      <c r="F39" s="525">
        <v>152</v>
      </c>
      <c r="G39" s="188" t="s">
        <v>3948</v>
      </c>
      <c r="H39" s="545" t="s">
        <v>700</v>
      </c>
      <c r="I39" s="188"/>
      <c r="J39" s="188"/>
      <c r="K39" s="524" t="s">
        <v>344</v>
      </c>
      <c r="L39" s="188" t="s">
        <v>3949</v>
      </c>
      <c r="M39" s="530"/>
    </row>
    <row r="40" spans="1:13" s="27" customFormat="1" ht="128.25" hidden="1" customHeight="1">
      <c r="A40" s="523">
        <v>36</v>
      </c>
      <c r="B40" s="523" t="s">
        <v>345</v>
      </c>
      <c r="C40" s="524" t="s">
        <v>346</v>
      </c>
      <c r="D40" s="544" t="s">
        <v>29</v>
      </c>
      <c r="E40" s="536" t="s">
        <v>113</v>
      </c>
      <c r="F40" s="525">
        <v>40</v>
      </c>
      <c r="G40" s="188" t="s">
        <v>3950</v>
      </c>
      <c r="H40" s="545" t="s">
        <v>700</v>
      </c>
      <c r="I40" s="188"/>
      <c r="J40" s="188"/>
      <c r="K40" s="524" t="s">
        <v>346</v>
      </c>
      <c r="L40" s="188" t="s">
        <v>3951</v>
      </c>
      <c r="M40" s="530"/>
    </row>
    <row r="41" spans="1:13" s="27" customFormat="1" ht="143.25" hidden="1" customHeight="1">
      <c r="A41" s="523">
        <v>37</v>
      </c>
      <c r="B41" s="523" t="s">
        <v>347</v>
      </c>
      <c r="C41" s="524" t="s">
        <v>348</v>
      </c>
      <c r="D41" s="544" t="s">
        <v>30</v>
      </c>
      <c r="E41" s="536" t="s">
        <v>113</v>
      </c>
      <c r="F41" s="525">
        <v>179</v>
      </c>
      <c r="G41" s="188" t="s">
        <v>3952</v>
      </c>
      <c r="H41" s="545" t="s">
        <v>700</v>
      </c>
      <c r="I41" s="188"/>
      <c r="J41" s="188"/>
      <c r="K41" s="524" t="s">
        <v>348</v>
      </c>
      <c r="L41" s="188" t="s">
        <v>3953</v>
      </c>
      <c r="M41" s="530"/>
    </row>
    <row r="42" spans="1:13" s="27" customFormat="1" ht="143.25" hidden="1" customHeight="1">
      <c r="A42" s="523">
        <v>38</v>
      </c>
      <c r="B42" s="523" t="s">
        <v>349</v>
      </c>
      <c r="C42" s="524" t="s">
        <v>350</v>
      </c>
      <c r="D42" s="544" t="s">
        <v>3954</v>
      </c>
      <c r="E42" s="536" t="s">
        <v>113</v>
      </c>
      <c r="F42" s="525">
        <v>12</v>
      </c>
      <c r="G42" s="188" t="s">
        <v>3955</v>
      </c>
      <c r="H42" s="545" t="s">
        <v>700</v>
      </c>
      <c r="I42" s="188"/>
      <c r="J42" s="188"/>
      <c r="K42" s="524" t="s">
        <v>350</v>
      </c>
      <c r="L42" s="188" t="s">
        <v>3956</v>
      </c>
      <c r="M42" s="530" t="s">
        <v>3957</v>
      </c>
    </row>
    <row r="43" spans="1:13" s="27" customFormat="1" ht="143.25" hidden="1" customHeight="1">
      <c r="A43" s="523">
        <v>39</v>
      </c>
      <c r="B43" s="523" t="s">
        <v>351</v>
      </c>
      <c r="C43" s="524" t="s">
        <v>352</v>
      </c>
      <c r="D43" s="544" t="s">
        <v>283</v>
      </c>
      <c r="E43" s="536" t="s">
        <v>113</v>
      </c>
      <c r="F43" s="525">
        <v>50</v>
      </c>
      <c r="G43" s="188" t="s">
        <v>3958</v>
      </c>
      <c r="H43" s="545" t="s">
        <v>3921</v>
      </c>
      <c r="I43" s="188"/>
      <c r="J43" s="188"/>
      <c r="K43" s="524" t="s">
        <v>352</v>
      </c>
      <c r="L43" s="188" t="s">
        <v>3958</v>
      </c>
      <c r="M43" s="530"/>
    </row>
    <row r="44" spans="1:13" s="27" customFormat="1" ht="143.25" hidden="1" customHeight="1">
      <c r="A44" s="523">
        <v>40</v>
      </c>
      <c r="B44" s="523" t="s">
        <v>353</v>
      </c>
      <c r="C44" s="524" t="s">
        <v>354</v>
      </c>
      <c r="D44" s="544" t="s">
        <v>282</v>
      </c>
      <c r="E44" s="536" t="s">
        <v>113</v>
      </c>
      <c r="F44" s="525">
        <v>100</v>
      </c>
      <c r="G44" s="188" t="s">
        <v>3959</v>
      </c>
      <c r="H44" s="545" t="s">
        <v>3921</v>
      </c>
      <c r="I44" s="188"/>
      <c r="J44" s="188"/>
      <c r="K44" s="524" t="s">
        <v>354</v>
      </c>
      <c r="L44" s="188" t="s">
        <v>3960</v>
      </c>
      <c r="M44" s="530"/>
    </row>
    <row r="45" spans="1:13" s="27" customFormat="1" ht="143.25" hidden="1" customHeight="1">
      <c r="A45" s="523">
        <v>41</v>
      </c>
      <c r="B45" s="523" t="s">
        <v>355</v>
      </c>
      <c r="C45" s="524" t="s">
        <v>356</v>
      </c>
      <c r="D45" s="544" t="s">
        <v>3961</v>
      </c>
      <c r="E45" s="536" t="s">
        <v>113</v>
      </c>
      <c r="F45" s="525">
        <v>300</v>
      </c>
      <c r="G45" s="188" t="s">
        <v>3962</v>
      </c>
      <c r="H45" s="545" t="s">
        <v>3921</v>
      </c>
      <c r="I45" s="188"/>
      <c r="J45" s="188"/>
      <c r="K45" s="524" t="s">
        <v>356</v>
      </c>
      <c r="L45" s="188" t="s">
        <v>3963</v>
      </c>
      <c r="M45" s="530"/>
    </row>
    <row r="46" spans="1:13" s="27" customFormat="1" ht="131.25" hidden="1" customHeight="1">
      <c r="A46" s="523">
        <v>42</v>
      </c>
      <c r="B46" s="523" t="s">
        <v>357</v>
      </c>
      <c r="C46" s="524" t="s">
        <v>358</v>
      </c>
      <c r="D46" s="544" t="s">
        <v>31</v>
      </c>
      <c r="E46" s="536" t="s">
        <v>113</v>
      </c>
      <c r="F46" s="525">
        <v>15</v>
      </c>
      <c r="G46" s="549" t="s">
        <v>3964</v>
      </c>
      <c r="H46" s="545" t="s">
        <v>703</v>
      </c>
      <c r="I46" s="549"/>
      <c r="J46" s="549"/>
      <c r="K46" s="524" t="s">
        <v>358</v>
      </c>
      <c r="L46" s="549" t="s">
        <v>3965</v>
      </c>
      <c r="M46" s="530"/>
    </row>
    <row r="47" spans="1:13" s="27" customFormat="1" ht="240" hidden="1" customHeight="1">
      <c r="A47" s="523">
        <v>43</v>
      </c>
      <c r="B47" s="523" t="s">
        <v>359</v>
      </c>
      <c r="C47" s="524" t="s">
        <v>34</v>
      </c>
      <c r="D47" s="524"/>
      <c r="E47" s="536" t="s">
        <v>114</v>
      </c>
      <c r="F47" s="525">
        <v>19638</v>
      </c>
      <c r="G47" s="526" t="s">
        <v>3966</v>
      </c>
      <c r="H47" s="526" t="s">
        <v>3967</v>
      </c>
      <c r="I47" s="526"/>
      <c r="J47" s="526"/>
      <c r="K47" s="524" t="s">
        <v>34</v>
      </c>
      <c r="L47" s="526" t="s">
        <v>3968</v>
      </c>
      <c r="M47" s="530"/>
    </row>
    <row r="48" spans="1:13" s="27" customFormat="1" ht="190.5" hidden="1" customHeight="1">
      <c r="A48" s="523">
        <v>44</v>
      </c>
      <c r="B48" s="523" t="s">
        <v>360</v>
      </c>
      <c r="C48" s="524" t="s">
        <v>35</v>
      </c>
      <c r="D48" s="524"/>
      <c r="E48" s="536" t="s">
        <v>3</v>
      </c>
      <c r="F48" s="525">
        <v>134</v>
      </c>
      <c r="G48" s="550" t="s">
        <v>3969</v>
      </c>
      <c r="H48" s="526" t="s">
        <v>3970</v>
      </c>
      <c r="I48" s="550"/>
      <c r="J48" s="550"/>
      <c r="K48" s="524" t="s">
        <v>35</v>
      </c>
      <c r="L48" s="550" t="s">
        <v>3971</v>
      </c>
      <c r="M48" s="530"/>
    </row>
    <row r="49" spans="1:13" s="27" customFormat="1" ht="173.25" hidden="1" customHeight="1">
      <c r="A49" s="523">
        <v>45</v>
      </c>
      <c r="B49" s="523" t="s">
        <v>361</v>
      </c>
      <c r="C49" s="524" t="s">
        <v>36</v>
      </c>
      <c r="D49" s="524"/>
      <c r="E49" s="536" t="s">
        <v>3</v>
      </c>
      <c r="F49" s="525">
        <v>65</v>
      </c>
      <c r="G49" s="526" t="s">
        <v>3972</v>
      </c>
      <c r="H49" s="526" t="s">
        <v>3973</v>
      </c>
      <c r="I49" s="526"/>
      <c r="J49" s="526" t="s">
        <v>3974</v>
      </c>
      <c r="K49" s="524" t="s">
        <v>36</v>
      </c>
      <c r="L49" s="526" t="s">
        <v>3975</v>
      </c>
      <c r="M49" s="530"/>
    </row>
    <row r="50" spans="1:13" s="27" customFormat="1" ht="173.25" hidden="1" customHeight="1">
      <c r="A50" s="523">
        <v>46</v>
      </c>
      <c r="B50" s="523" t="s">
        <v>362</v>
      </c>
      <c r="C50" s="524" t="s">
        <v>37</v>
      </c>
      <c r="D50" s="524"/>
      <c r="E50" s="536" t="s">
        <v>3</v>
      </c>
      <c r="F50" s="525">
        <v>2658</v>
      </c>
      <c r="G50" s="526" t="s">
        <v>3976</v>
      </c>
      <c r="H50" s="526" t="s">
        <v>3973</v>
      </c>
      <c r="I50" s="526"/>
      <c r="J50" s="526" t="s">
        <v>3974</v>
      </c>
      <c r="K50" s="524" t="s">
        <v>37</v>
      </c>
      <c r="L50" s="526" t="s">
        <v>3977</v>
      </c>
      <c r="M50" s="530"/>
    </row>
    <row r="51" spans="1:13" s="27" customFormat="1" ht="150" hidden="1" customHeight="1">
      <c r="A51" s="523">
        <v>47</v>
      </c>
      <c r="B51" s="523" t="s">
        <v>363</v>
      </c>
      <c r="C51" s="524" t="s">
        <v>128</v>
      </c>
      <c r="D51" s="524"/>
      <c r="E51" s="536" t="s">
        <v>243</v>
      </c>
      <c r="F51" s="525">
        <v>21</v>
      </c>
      <c r="G51" s="526" t="s">
        <v>3978</v>
      </c>
      <c r="H51" s="526" t="s">
        <v>3979</v>
      </c>
      <c r="I51" s="526"/>
      <c r="J51" s="526"/>
      <c r="K51" s="524" t="s">
        <v>128</v>
      </c>
      <c r="L51" s="526" t="s">
        <v>3980</v>
      </c>
      <c r="M51" s="530"/>
    </row>
    <row r="52" spans="1:13" s="27" customFormat="1" ht="308.25" hidden="1" customHeight="1">
      <c r="A52" s="523">
        <v>48</v>
      </c>
      <c r="B52" s="523" t="s">
        <v>364</v>
      </c>
      <c r="C52" s="524" t="s">
        <v>38</v>
      </c>
      <c r="D52" s="524"/>
      <c r="E52" s="536" t="s">
        <v>3</v>
      </c>
      <c r="F52" s="525">
        <v>500</v>
      </c>
      <c r="G52" s="526" t="s">
        <v>3981</v>
      </c>
      <c r="H52" s="526" t="s">
        <v>3982</v>
      </c>
      <c r="I52" s="526"/>
      <c r="J52" s="526"/>
      <c r="K52" s="524" t="s">
        <v>38</v>
      </c>
      <c r="L52" s="526" t="s">
        <v>3983</v>
      </c>
      <c r="M52" s="530"/>
    </row>
    <row r="53" spans="1:13" s="27" customFormat="1" ht="281.25" hidden="1" customHeight="1">
      <c r="A53" s="523">
        <v>49</v>
      </c>
      <c r="B53" s="523" t="s">
        <v>365</v>
      </c>
      <c r="C53" s="524" t="s">
        <v>39</v>
      </c>
      <c r="D53" s="524"/>
      <c r="E53" s="536" t="s">
        <v>3</v>
      </c>
      <c r="F53" s="525">
        <v>66</v>
      </c>
      <c r="G53" s="526" t="s">
        <v>3984</v>
      </c>
      <c r="H53" s="526" t="s">
        <v>3982</v>
      </c>
      <c r="I53" s="526"/>
      <c r="J53" s="526"/>
      <c r="K53" s="524" t="s">
        <v>39</v>
      </c>
      <c r="L53" s="526" t="s">
        <v>3985</v>
      </c>
      <c r="M53" s="530"/>
    </row>
    <row r="54" spans="1:13" s="27" customFormat="1" ht="280.5" hidden="1" customHeight="1">
      <c r="A54" s="523">
        <v>50</v>
      </c>
      <c r="B54" s="523" t="s">
        <v>366</v>
      </c>
      <c r="C54" s="524" t="s">
        <v>40</v>
      </c>
      <c r="D54" s="524"/>
      <c r="E54" s="536" t="s">
        <v>3</v>
      </c>
      <c r="F54" s="525">
        <v>107</v>
      </c>
      <c r="G54" s="526" t="s">
        <v>3986</v>
      </c>
      <c r="H54" s="526" t="s">
        <v>3987</v>
      </c>
      <c r="I54" s="526"/>
      <c r="J54" s="526"/>
      <c r="K54" s="524" t="s">
        <v>40</v>
      </c>
      <c r="L54" s="526" t="s">
        <v>3988</v>
      </c>
      <c r="M54" s="530"/>
    </row>
    <row r="55" spans="1:13" s="27" customFormat="1" ht="306" hidden="1" customHeight="1">
      <c r="A55" s="523">
        <v>51</v>
      </c>
      <c r="B55" s="523" t="s">
        <v>367</v>
      </c>
      <c r="C55" s="524" t="s">
        <v>41</v>
      </c>
      <c r="D55" s="524"/>
      <c r="E55" s="536" t="s">
        <v>3</v>
      </c>
      <c r="F55" s="525">
        <v>11</v>
      </c>
      <c r="G55" s="526" t="s">
        <v>3989</v>
      </c>
      <c r="H55" s="526" t="s">
        <v>3987</v>
      </c>
      <c r="I55" s="526"/>
      <c r="J55" s="526"/>
      <c r="K55" s="524" t="s">
        <v>41</v>
      </c>
      <c r="L55" s="526" t="s">
        <v>3990</v>
      </c>
      <c r="M55" s="530"/>
    </row>
    <row r="56" spans="1:13" s="314" customFormat="1" ht="198.75" hidden="1" customHeight="1">
      <c r="A56" s="537">
        <v>52</v>
      </c>
      <c r="B56" s="537" t="s">
        <v>368</v>
      </c>
      <c r="C56" s="538" t="s">
        <v>1844</v>
      </c>
      <c r="D56" s="546" t="s">
        <v>132</v>
      </c>
      <c r="E56" s="539" t="s">
        <v>3</v>
      </c>
      <c r="F56" s="540">
        <v>98</v>
      </c>
      <c r="G56" s="542" t="s">
        <v>3991</v>
      </c>
      <c r="H56" s="551" t="s">
        <v>3992</v>
      </c>
      <c r="I56" s="541" t="s">
        <v>3914</v>
      </c>
      <c r="J56" s="297"/>
      <c r="K56" s="524" t="s">
        <v>1844</v>
      </c>
      <c r="L56" s="542" t="s">
        <v>3993</v>
      </c>
      <c r="M56" s="547"/>
    </row>
    <row r="57" spans="1:13" s="27" customFormat="1" ht="129" hidden="1" customHeight="1">
      <c r="A57" s="523">
        <v>53</v>
      </c>
      <c r="B57" s="523" t="s">
        <v>369</v>
      </c>
      <c r="C57" s="524" t="s">
        <v>42</v>
      </c>
      <c r="D57" s="524"/>
      <c r="E57" s="536" t="s">
        <v>3</v>
      </c>
      <c r="F57" s="525">
        <v>4</v>
      </c>
      <c r="G57" s="526" t="s">
        <v>3994</v>
      </c>
      <c r="H57" s="526" t="s">
        <v>3995</v>
      </c>
      <c r="I57" s="526"/>
      <c r="J57" s="526"/>
      <c r="K57" s="524" t="s">
        <v>42</v>
      </c>
      <c r="L57" s="526" t="s">
        <v>3996</v>
      </c>
      <c r="M57" s="530"/>
    </row>
    <row r="58" spans="1:13" s="27" customFormat="1" ht="138" hidden="1" customHeight="1">
      <c r="A58" s="523">
        <v>54</v>
      </c>
      <c r="B58" s="523" t="s">
        <v>370</v>
      </c>
      <c r="C58" s="524" t="s">
        <v>43</v>
      </c>
      <c r="D58" s="524"/>
      <c r="E58" s="536" t="s">
        <v>3</v>
      </c>
      <c r="F58" s="525">
        <v>91</v>
      </c>
      <c r="G58" s="526" t="s">
        <v>3997</v>
      </c>
      <c r="H58" s="526" t="s">
        <v>3998</v>
      </c>
      <c r="I58" s="526" t="s">
        <v>3999</v>
      </c>
      <c r="J58" s="526"/>
      <c r="K58" s="524" t="s">
        <v>4000</v>
      </c>
      <c r="L58" s="526" t="s">
        <v>4001</v>
      </c>
      <c r="M58" s="530"/>
    </row>
    <row r="59" spans="1:13" s="27" customFormat="1" ht="238.5" customHeight="1">
      <c r="A59" s="523">
        <v>55</v>
      </c>
      <c r="B59" s="523" t="s">
        <v>372</v>
      </c>
      <c r="C59" s="524" t="s">
        <v>47</v>
      </c>
      <c r="D59" s="544" t="s">
        <v>4002</v>
      </c>
      <c r="E59" s="536" t="s">
        <v>3</v>
      </c>
      <c r="F59" s="525">
        <v>130</v>
      </c>
      <c r="G59" s="552" t="s">
        <v>4003</v>
      </c>
      <c r="H59" s="553" t="s">
        <v>4004</v>
      </c>
      <c r="I59" s="554"/>
      <c r="J59" s="552"/>
      <c r="K59" s="552" t="s">
        <v>4002</v>
      </c>
      <c r="L59" s="552" t="s">
        <v>4005</v>
      </c>
      <c r="M59" s="530"/>
    </row>
    <row r="60" spans="1:13" s="27" customFormat="1" ht="173.25" customHeight="1">
      <c r="A60" s="523">
        <v>56</v>
      </c>
      <c r="B60" s="523" t="s">
        <v>373</v>
      </c>
      <c r="C60" s="524" t="s">
        <v>131</v>
      </c>
      <c r="D60" s="544" t="s">
        <v>4006</v>
      </c>
      <c r="E60" s="536" t="s">
        <v>3</v>
      </c>
      <c r="F60" s="525">
        <v>14</v>
      </c>
      <c r="G60" s="552" t="s">
        <v>4007</v>
      </c>
      <c r="H60" s="553" t="s">
        <v>4008</v>
      </c>
      <c r="I60" s="552"/>
      <c r="J60" s="552"/>
      <c r="K60" s="544" t="s">
        <v>4006</v>
      </c>
      <c r="L60" s="552" t="s">
        <v>4009</v>
      </c>
      <c r="M60" s="530"/>
    </row>
    <row r="61" spans="1:13" s="27" customFormat="1" ht="138" hidden="1" customHeight="1">
      <c r="A61" s="523">
        <v>57</v>
      </c>
      <c r="B61" s="523" t="s">
        <v>374</v>
      </c>
      <c r="C61" s="524" t="s">
        <v>48</v>
      </c>
      <c r="D61" s="524"/>
      <c r="E61" s="536" t="s">
        <v>5</v>
      </c>
      <c r="F61" s="525">
        <v>50</v>
      </c>
      <c r="G61" s="552" t="s">
        <v>4010</v>
      </c>
      <c r="H61" s="526" t="s">
        <v>4011</v>
      </c>
      <c r="I61" s="552"/>
      <c r="J61" s="552"/>
      <c r="K61" s="552" t="s">
        <v>48</v>
      </c>
      <c r="L61" s="552" t="s">
        <v>4012</v>
      </c>
      <c r="M61" s="530"/>
    </row>
    <row r="62" spans="1:13" s="27" customFormat="1" ht="205.5" hidden="1" customHeight="1">
      <c r="A62" s="523">
        <v>58</v>
      </c>
      <c r="B62" s="523" t="s">
        <v>376</v>
      </c>
      <c r="C62" s="524" t="s">
        <v>49</v>
      </c>
      <c r="D62" s="544" t="s">
        <v>4013</v>
      </c>
      <c r="E62" s="536" t="s">
        <v>114</v>
      </c>
      <c r="F62" s="555">
        <v>10</v>
      </c>
      <c r="G62" s="552" t="s">
        <v>4014</v>
      </c>
      <c r="H62" s="553" t="s">
        <v>4015</v>
      </c>
      <c r="I62" s="552"/>
      <c r="J62" s="552"/>
      <c r="K62" s="544" t="s">
        <v>4013</v>
      </c>
      <c r="L62" s="552" t="s">
        <v>4016</v>
      </c>
      <c r="M62" s="530"/>
    </row>
    <row r="63" spans="1:13" s="27" customFormat="1" ht="225" hidden="1" customHeight="1">
      <c r="A63" s="523">
        <v>59</v>
      </c>
      <c r="B63" s="523" t="s">
        <v>375</v>
      </c>
      <c r="C63" s="524" t="s">
        <v>50</v>
      </c>
      <c r="D63" s="544" t="s">
        <v>4017</v>
      </c>
      <c r="E63" s="536" t="s">
        <v>114</v>
      </c>
      <c r="F63" s="555">
        <v>149</v>
      </c>
      <c r="G63" s="552" t="s">
        <v>4018</v>
      </c>
      <c r="H63" s="553" t="s">
        <v>4019</v>
      </c>
      <c r="I63" s="552"/>
      <c r="J63" s="552"/>
      <c r="K63" s="544" t="s">
        <v>4017</v>
      </c>
      <c r="L63" s="552" t="s">
        <v>4020</v>
      </c>
      <c r="M63" s="530"/>
    </row>
    <row r="64" spans="1:13" s="27" customFormat="1" ht="186.75" hidden="1" customHeight="1">
      <c r="A64" s="523">
        <v>60</v>
      </c>
      <c r="B64" s="523" t="s">
        <v>377</v>
      </c>
      <c r="C64" s="524" t="s">
        <v>51</v>
      </c>
      <c r="D64" s="544" t="s">
        <v>4021</v>
      </c>
      <c r="E64" s="536" t="s">
        <v>3</v>
      </c>
      <c r="F64" s="525">
        <v>60</v>
      </c>
      <c r="G64" s="188" t="s">
        <v>4022</v>
      </c>
      <c r="H64" s="556" t="s">
        <v>4023</v>
      </c>
      <c r="I64" s="188"/>
      <c r="J64" s="188"/>
      <c r="K64" s="544" t="s">
        <v>4021</v>
      </c>
      <c r="L64" s="188" t="s">
        <v>4024</v>
      </c>
      <c r="M64" s="530"/>
    </row>
    <row r="65" spans="1:13" s="27" customFormat="1" ht="181.5" hidden="1" customHeight="1">
      <c r="A65" s="523">
        <v>61</v>
      </c>
      <c r="B65" s="523" t="s">
        <v>378</v>
      </c>
      <c r="C65" s="524" t="s">
        <v>52</v>
      </c>
      <c r="D65" s="544" t="s">
        <v>4025</v>
      </c>
      <c r="E65" s="536" t="s">
        <v>3</v>
      </c>
      <c r="F65" s="525">
        <v>20</v>
      </c>
      <c r="G65" s="188" t="s">
        <v>4026</v>
      </c>
      <c r="H65" s="556" t="s">
        <v>4027</v>
      </c>
      <c r="I65" s="188"/>
      <c r="J65" s="188"/>
      <c r="K65" s="544" t="s">
        <v>4025</v>
      </c>
      <c r="L65" s="188" t="s">
        <v>4028</v>
      </c>
      <c r="M65" s="530"/>
    </row>
    <row r="66" spans="1:13" s="27" customFormat="1" ht="167.25" hidden="1" customHeight="1">
      <c r="A66" s="523">
        <v>62</v>
      </c>
      <c r="B66" s="523" t="s">
        <v>379</v>
      </c>
      <c r="C66" s="524" t="s">
        <v>53</v>
      </c>
      <c r="D66" s="544" t="s">
        <v>4029</v>
      </c>
      <c r="E66" s="536" t="s">
        <v>3</v>
      </c>
      <c r="F66" s="525">
        <v>463</v>
      </c>
      <c r="G66" s="188" t="s">
        <v>4030</v>
      </c>
      <c r="H66" s="556" t="s">
        <v>4031</v>
      </c>
      <c r="I66" s="188"/>
      <c r="J66" s="188"/>
      <c r="K66" s="544" t="s">
        <v>4029</v>
      </c>
      <c r="L66" s="188" t="s">
        <v>4032</v>
      </c>
      <c r="M66" s="528" t="s">
        <v>4033</v>
      </c>
    </row>
    <row r="67" spans="1:13" s="27" customFormat="1" ht="171" hidden="1" customHeight="1">
      <c r="A67" s="523">
        <v>63</v>
      </c>
      <c r="B67" s="523" t="s">
        <v>380</v>
      </c>
      <c r="C67" s="524" t="s">
        <v>54</v>
      </c>
      <c r="D67" s="524"/>
      <c r="E67" s="536" t="s">
        <v>3</v>
      </c>
      <c r="F67" s="525">
        <v>463</v>
      </c>
      <c r="G67" s="188" t="s">
        <v>4034</v>
      </c>
      <c r="H67" s="526" t="s">
        <v>4035</v>
      </c>
      <c r="I67" s="188"/>
      <c r="J67" s="188"/>
      <c r="K67" s="524" t="s">
        <v>54</v>
      </c>
      <c r="L67" s="188" t="s">
        <v>4036</v>
      </c>
      <c r="M67" s="530"/>
    </row>
    <row r="68" spans="1:13" s="27" customFormat="1" ht="168" hidden="1" customHeight="1">
      <c r="A68" s="523">
        <v>64</v>
      </c>
      <c r="B68" s="523" t="s">
        <v>381</v>
      </c>
      <c r="C68" s="524" t="s">
        <v>55</v>
      </c>
      <c r="D68" s="544" t="s">
        <v>4037</v>
      </c>
      <c r="E68" s="536" t="s">
        <v>3</v>
      </c>
      <c r="F68" s="525">
        <v>20</v>
      </c>
      <c r="G68" s="188" t="s">
        <v>4038</v>
      </c>
      <c r="H68" s="557" t="s">
        <v>4039</v>
      </c>
      <c r="I68" s="188"/>
      <c r="J68" s="188"/>
      <c r="K68" s="544" t="s">
        <v>4037</v>
      </c>
      <c r="L68" s="188" t="s">
        <v>4040</v>
      </c>
      <c r="M68" s="530"/>
    </row>
    <row r="69" spans="1:13" s="27" customFormat="1" ht="85.5" hidden="1" customHeight="1">
      <c r="A69" s="523">
        <v>65</v>
      </c>
      <c r="B69" s="523" t="s">
        <v>382</v>
      </c>
      <c r="C69" s="524" t="s">
        <v>56</v>
      </c>
      <c r="D69" s="524"/>
      <c r="E69" s="536" t="s">
        <v>3</v>
      </c>
      <c r="F69" s="525">
        <v>10</v>
      </c>
      <c r="G69" s="558" t="s">
        <v>4041</v>
      </c>
      <c r="H69" s="526" t="s">
        <v>4042</v>
      </c>
      <c r="I69" s="558"/>
      <c r="J69" s="558"/>
      <c r="K69" s="524" t="s">
        <v>56</v>
      </c>
      <c r="L69" s="558" t="s">
        <v>4043</v>
      </c>
      <c r="M69" s="530"/>
    </row>
    <row r="70" spans="1:13" s="27" customFormat="1" ht="131.25" hidden="1" customHeight="1">
      <c r="A70" s="523">
        <v>66</v>
      </c>
      <c r="B70" s="523" t="s">
        <v>383</v>
      </c>
      <c r="C70" s="524" t="s">
        <v>57</v>
      </c>
      <c r="D70" s="544" t="s">
        <v>4044</v>
      </c>
      <c r="E70" s="536" t="s">
        <v>3</v>
      </c>
      <c r="F70" s="525">
        <v>700</v>
      </c>
      <c r="G70" s="188" t="s">
        <v>4045</v>
      </c>
      <c r="H70" s="545" t="s">
        <v>4046</v>
      </c>
      <c r="I70" s="188"/>
      <c r="J70" s="188"/>
      <c r="K70" s="544" t="s">
        <v>4044</v>
      </c>
      <c r="L70" s="188" t="s">
        <v>4047</v>
      </c>
      <c r="M70" s="530"/>
    </row>
    <row r="71" spans="1:13" s="27" customFormat="1" ht="131.25" hidden="1" customHeight="1">
      <c r="A71" s="523">
        <v>67</v>
      </c>
      <c r="B71" s="523" t="s">
        <v>384</v>
      </c>
      <c r="C71" s="524" t="s">
        <v>60</v>
      </c>
      <c r="D71" s="524"/>
      <c r="E71" s="536" t="s">
        <v>3</v>
      </c>
      <c r="F71" s="525">
        <v>100</v>
      </c>
      <c r="G71" s="188" t="s">
        <v>4048</v>
      </c>
      <c r="H71" s="526" t="s">
        <v>706</v>
      </c>
      <c r="I71" s="188"/>
      <c r="J71" s="188"/>
      <c r="K71" s="524" t="s">
        <v>60</v>
      </c>
      <c r="L71" s="188" t="s">
        <v>4049</v>
      </c>
      <c r="M71" s="530"/>
    </row>
    <row r="72" spans="1:13" s="27" customFormat="1" ht="131.25" hidden="1" customHeight="1">
      <c r="A72" s="523">
        <v>68</v>
      </c>
      <c r="B72" s="523" t="s">
        <v>385</v>
      </c>
      <c r="C72" s="524" t="s">
        <v>193</v>
      </c>
      <c r="D72" s="524"/>
      <c r="E72" s="536" t="s">
        <v>3</v>
      </c>
      <c r="F72" s="525">
        <v>3820</v>
      </c>
      <c r="G72" s="188" t="s">
        <v>4050</v>
      </c>
      <c r="H72" s="526" t="s">
        <v>706</v>
      </c>
      <c r="I72" s="188"/>
      <c r="J72" s="188"/>
      <c r="K72" s="524" t="s">
        <v>193</v>
      </c>
      <c r="L72" s="188" t="s">
        <v>4050</v>
      </c>
      <c r="M72" s="528"/>
    </row>
    <row r="73" spans="1:13" s="27" customFormat="1" ht="131.25" hidden="1" customHeight="1">
      <c r="A73" s="523">
        <v>69</v>
      </c>
      <c r="B73" s="523" t="s">
        <v>387</v>
      </c>
      <c r="C73" s="524" t="s">
        <v>61</v>
      </c>
      <c r="D73" s="524"/>
      <c r="E73" s="536" t="s">
        <v>3</v>
      </c>
      <c r="F73" s="525">
        <v>2236</v>
      </c>
      <c r="G73" s="188" t="s">
        <v>4051</v>
      </c>
      <c r="H73" s="526" t="s">
        <v>706</v>
      </c>
      <c r="I73" s="188"/>
      <c r="J73" s="188"/>
      <c r="K73" s="524" t="s">
        <v>61</v>
      </c>
      <c r="L73" s="188" t="s">
        <v>4052</v>
      </c>
      <c r="M73" s="530"/>
    </row>
    <row r="74" spans="1:13" s="27" customFormat="1" ht="230.25" hidden="1" customHeight="1">
      <c r="A74" s="523">
        <v>70</v>
      </c>
      <c r="B74" s="523" t="s">
        <v>388</v>
      </c>
      <c r="C74" s="524" t="s">
        <v>64</v>
      </c>
      <c r="D74" s="524"/>
      <c r="E74" s="536" t="s">
        <v>115</v>
      </c>
      <c r="F74" s="525">
        <v>1440</v>
      </c>
      <c r="G74" s="188" t="s">
        <v>4053</v>
      </c>
      <c r="H74" s="526" t="s">
        <v>4054</v>
      </c>
      <c r="I74" s="188"/>
      <c r="J74" s="188"/>
      <c r="K74" s="524" t="s">
        <v>64</v>
      </c>
      <c r="L74" s="188" t="s">
        <v>4055</v>
      </c>
      <c r="M74" s="530"/>
    </row>
    <row r="75" spans="1:13" s="27" customFormat="1" ht="216" hidden="1" customHeight="1">
      <c r="A75" s="523">
        <v>71</v>
      </c>
      <c r="B75" s="523" t="s">
        <v>389</v>
      </c>
      <c r="C75" s="524" t="s">
        <v>65</v>
      </c>
      <c r="D75" s="524"/>
      <c r="E75" s="536" t="s">
        <v>115</v>
      </c>
      <c r="F75" s="525">
        <v>1200</v>
      </c>
      <c r="G75" s="188" t="s">
        <v>4056</v>
      </c>
      <c r="H75" s="526" t="s">
        <v>4054</v>
      </c>
      <c r="I75" s="188"/>
      <c r="J75" s="188"/>
      <c r="K75" s="524" t="s">
        <v>65</v>
      </c>
      <c r="L75" s="188" t="s">
        <v>4057</v>
      </c>
      <c r="M75" s="530"/>
    </row>
    <row r="76" spans="1:13" s="27" customFormat="1" ht="162" hidden="1" customHeight="1">
      <c r="A76" s="523">
        <v>72</v>
      </c>
      <c r="B76" s="523" t="s">
        <v>390</v>
      </c>
      <c r="C76" s="524" t="s">
        <v>66</v>
      </c>
      <c r="D76" s="524"/>
      <c r="E76" s="536" t="s">
        <v>115</v>
      </c>
      <c r="F76" s="525">
        <v>60</v>
      </c>
      <c r="G76" s="188" t="s">
        <v>4058</v>
      </c>
      <c r="H76" s="526" t="s">
        <v>4059</v>
      </c>
      <c r="I76" s="188"/>
      <c r="J76" s="188"/>
      <c r="K76" s="524" t="s">
        <v>66</v>
      </c>
      <c r="L76" s="188" t="s">
        <v>4058</v>
      </c>
      <c r="M76" s="530"/>
    </row>
    <row r="77" spans="1:13" s="27" customFormat="1" ht="139.5" hidden="1" customHeight="1">
      <c r="A77" s="523">
        <v>73</v>
      </c>
      <c r="B77" s="523" t="s">
        <v>391</v>
      </c>
      <c r="C77" s="524" t="s">
        <v>67</v>
      </c>
      <c r="D77" s="524"/>
      <c r="E77" s="536" t="s">
        <v>115</v>
      </c>
      <c r="F77" s="525">
        <v>569</v>
      </c>
      <c r="G77" s="188" t="s">
        <v>4060</v>
      </c>
      <c r="H77" s="526" t="s">
        <v>4061</v>
      </c>
      <c r="I77" s="188"/>
      <c r="J77" s="188"/>
      <c r="K77" s="524" t="s">
        <v>67</v>
      </c>
      <c r="L77" s="188" t="s">
        <v>4060</v>
      </c>
      <c r="M77" s="530"/>
    </row>
    <row r="78" spans="1:13" s="27" customFormat="1" ht="99.95" hidden="1" customHeight="1">
      <c r="A78" s="523">
        <v>74</v>
      </c>
      <c r="B78" s="523" t="s">
        <v>392</v>
      </c>
      <c r="C78" s="524" t="s">
        <v>68</v>
      </c>
      <c r="D78" s="524"/>
      <c r="E78" s="536" t="s">
        <v>115</v>
      </c>
      <c r="F78" s="525">
        <v>2810</v>
      </c>
      <c r="G78" s="188" t="s">
        <v>4062</v>
      </c>
      <c r="H78" s="526" t="s">
        <v>4063</v>
      </c>
      <c r="I78" s="188"/>
      <c r="J78" s="188"/>
      <c r="K78" s="524" t="s">
        <v>68</v>
      </c>
      <c r="L78" s="188" t="s">
        <v>4062</v>
      </c>
      <c r="M78" s="530"/>
    </row>
    <row r="79" spans="1:13" s="27" customFormat="1" ht="150.75" hidden="1" customHeight="1">
      <c r="A79" s="523">
        <v>75</v>
      </c>
      <c r="B79" s="523" t="s">
        <v>393</v>
      </c>
      <c r="C79" s="524" t="s">
        <v>69</v>
      </c>
      <c r="D79" s="524"/>
      <c r="E79" s="536" t="s">
        <v>115</v>
      </c>
      <c r="F79" s="525">
        <v>18</v>
      </c>
      <c r="G79" s="188" t="s">
        <v>4064</v>
      </c>
      <c r="H79" s="526" t="s">
        <v>4064</v>
      </c>
      <c r="I79" s="188"/>
      <c r="J79" s="188"/>
      <c r="K79" s="524" t="s">
        <v>69</v>
      </c>
      <c r="L79" s="188" t="s">
        <v>4064</v>
      </c>
      <c r="M79" s="530"/>
    </row>
    <row r="80" spans="1:13" s="27" customFormat="1" ht="124.5" hidden="1" customHeight="1">
      <c r="A80" s="523">
        <v>76</v>
      </c>
      <c r="B80" s="523" t="s">
        <v>394</v>
      </c>
      <c r="C80" s="524" t="s">
        <v>70</v>
      </c>
      <c r="D80" s="524"/>
      <c r="E80" s="536" t="s">
        <v>115</v>
      </c>
      <c r="F80" s="525">
        <v>3356</v>
      </c>
      <c r="G80" s="188" t="s">
        <v>4065</v>
      </c>
      <c r="H80" s="526" t="s">
        <v>710</v>
      </c>
      <c r="I80" s="188"/>
      <c r="J80" s="188"/>
      <c r="K80" s="524" t="s">
        <v>70</v>
      </c>
      <c r="L80" s="188" t="s">
        <v>4065</v>
      </c>
      <c r="M80" s="530"/>
    </row>
    <row r="81" spans="1:13" s="27" customFormat="1" ht="126.75" hidden="1" customHeight="1">
      <c r="A81" s="523">
        <v>77</v>
      </c>
      <c r="B81" s="523" t="s">
        <v>395</v>
      </c>
      <c r="C81" s="524" t="s">
        <v>71</v>
      </c>
      <c r="D81" s="524"/>
      <c r="E81" s="536" t="s">
        <v>116</v>
      </c>
      <c r="F81" s="525">
        <v>3290</v>
      </c>
      <c r="G81" s="188" t="s">
        <v>4066</v>
      </c>
      <c r="H81" s="526" t="s">
        <v>4067</v>
      </c>
      <c r="I81" s="188" t="s">
        <v>4068</v>
      </c>
      <c r="J81" s="188"/>
      <c r="K81" s="188" t="s">
        <v>4069</v>
      </c>
      <c r="L81" s="188" t="s">
        <v>4070</v>
      </c>
      <c r="M81" s="530"/>
    </row>
    <row r="82" spans="1:13" s="27" customFormat="1" ht="161.25" hidden="1" customHeight="1">
      <c r="A82" s="523">
        <v>78</v>
      </c>
      <c r="B82" s="523" t="s">
        <v>396</v>
      </c>
      <c r="C82" s="524" t="s">
        <v>72</v>
      </c>
      <c r="D82" s="524"/>
      <c r="E82" s="536" t="s">
        <v>114</v>
      </c>
      <c r="F82" s="525">
        <v>232</v>
      </c>
      <c r="G82" s="188" t="s">
        <v>4071</v>
      </c>
      <c r="H82" s="556" t="s">
        <v>711</v>
      </c>
      <c r="I82" s="188"/>
      <c r="J82" s="188"/>
      <c r="K82" s="524" t="s">
        <v>72</v>
      </c>
      <c r="L82" s="188" t="s">
        <v>4071</v>
      </c>
      <c r="M82" s="530"/>
    </row>
    <row r="83" spans="1:13" s="27" customFormat="1" ht="307.5" hidden="1" customHeight="1">
      <c r="A83" s="523">
        <v>79</v>
      </c>
      <c r="B83" s="523" t="s">
        <v>397</v>
      </c>
      <c r="C83" s="524" t="s">
        <v>75</v>
      </c>
      <c r="D83" s="544" t="s">
        <v>4072</v>
      </c>
      <c r="E83" s="536" t="s">
        <v>117</v>
      </c>
      <c r="F83" s="525">
        <v>13787</v>
      </c>
      <c r="G83" s="526" t="s">
        <v>4073</v>
      </c>
      <c r="H83" s="532" t="s">
        <v>4074</v>
      </c>
      <c r="I83" s="526"/>
      <c r="J83" s="526"/>
      <c r="K83" s="544" t="s">
        <v>4072</v>
      </c>
      <c r="L83" s="526" t="s">
        <v>4075</v>
      </c>
      <c r="M83" s="530"/>
    </row>
    <row r="84" spans="1:13" s="27" customFormat="1" ht="273" hidden="1" customHeight="1">
      <c r="A84" s="523">
        <v>80</v>
      </c>
      <c r="B84" s="523" t="s">
        <v>398</v>
      </c>
      <c r="C84" s="524" t="s">
        <v>1122</v>
      </c>
      <c r="D84" s="544" t="s">
        <v>4076</v>
      </c>
      <c r="E84" s="536" t="s">
        <v>117</v>
      </c>
      <c r="F84" s="525">
        <v>4275</v>
      </c>
      <c r="G84" s="526" t="s">
        <v>4077</v>
      </c>
      <c r="H84" s="532" t="s">
        <v>4078</v>
      </c>
      <c r="I84" s="526"/>
      <c r="J84" s="526"/>
      <c r="K84" s="544" t="s">
        <v>4076</v>
      </c>
      <c r="L84" s="526" t="s">
        <v>4079</v>
      </c>
      <c r="M84" s="530"/>
    </row>
    <row r="85" spans="1:13" s="27" customFormat="1" ht="273" hidden="1" customHeight="1">
      <c r="A85" s="523">
        <v>81</v>
      </c>
      <c r="B85" s="523" t="s">
        <v>400</v>
      </c>
      <c r="C85" s="524" t="s">
        <v>76</v>
      </c>
      <c r="D85" s="524"/>
      <c r="E85" s="536" t="s">
        <v>117</v>
      </c>
      <c r="F85" s="525">
        <v>180825</v>
      </c>
      <c r="G85" s="526" t="s">
        <v>4080</v>
      </c>
      <c r="H85" s="526" t="s">
        <v>714</v>
      </c>
      <c r="I85" s="526"/>
      <c r="J85" s="526"/>
      <c r="K85" s="526" t="s">
        <v>4081</v>
      </c>
      <c r="L85" s="526" t="s">
        <v>4082</v>
      </c>
      <c r="M85" s="530"/>
    </row>
    <row r="86" spans="1:13" s="27" customFormat="1" ht="187.5" hidden="1" customHeight="1">
      <c r="A86" s="523">
        <v>82</v>
      </c>
      <c r="B86" s="523" t="s">
        <v>401</v>
      </c>
      <c r="C86" s="524" t="s">
        <v>402</v>
      </c>
      <c r="D86" s="544" t="s">
        <v>79</v>
      </c>
      <c r="E86" s="536" t="s">
        <v>118</v>
      </c>
      <c r="F86" s="525">
        <v>259</v>
      </c>
      <c r="G86" s="188" t="s">
        <v>4083</v>
      </c>
      <c r="H86" s="556" t="s">
        <v>4084</v>
      </c>
      <c r="I86" s="188"/>
      <c r="J86" s="188"/>
      <c r="K86" s="524" t="s">
        <v>402</v>
      </c>
      <c r="L86" s="188" t="s">
        <v>4085</v>
      </c>
      <c r="M86" s="530"/>
    </row>
    <row r="87" spans="1:13" s="27" customFormat="1" ht="161.25" hidden="1" customHeight="1">
      <c r="A87" s="523">
        <v>83</v>
      </c>
      <c r="B87" s="523" t="s">
        <v>403</v>
      </c>
      <c r="C87" s="524" t="s">
        <v>404</v>
      </c>
      <c r="D87" s="544" t="s">
        <v>80</v>
      </c>
      <c r="E87" s="536" t="s">
        <v>118</v>
      </c>
      <c r="F87" s="525">
        <v>36</v>
      </c>
      <c r="G87" s="188" t="s">
        <v>4086</v>
      </c>
      <c r="H87" s="556" t="s">
        <v>4087</v>
      </c>
      <c r="I87" s="188" t="s">
        <v>4088</v>
      </c>
      <c r="J87" s="188"/>
      <c r="K87" s="524" t="s">
        <v>404</v>
      </c>
      <c r="L87" s="188" t="s">
        <v>4089</v>
      </c>
      <c r="M87" s="530"/>
    </row>
    <row r="88" spans="1:13" s="27" customFormat="1" ht="146.25" hidden="1" customHeight="1">
      <c r="A88" s="523">
        <v>84</v>
      </c>
      <c r="B88" s="523" t="s">
        <v>405</v>
      </c>
      <c r="C88" s="524" t="s">
        <v>406</v>
      </c>
      <c r="D88" s="544" t="s">
        <v>1575</v>
      </c>
      <c r="E88" s="536" t="s">
        <v>116</v>
      </c>
      <c r="F88" s="525">
        <v>192252</v>
      </c>
      <c r="G88" s="188" t="s">
        <v>4090</v>
      </c>
      <c r="H88" s="556" t="s">
        <v>4091</v>
      </c>
      <c r="I88" s="188"/>
      <c r="J88" s="188"/>
      <c r="K88" s="524" t="s">
        <v>406</v>
      </c>
      <c r="L88" s="188" t="s">
        <v>4090</v>
      </c>
      <c r="M88" s="530"/>
    </row>
    <row r="89" spans="1:13" s="27" customFormat="1" ht="151.5" hidden="1" customHeight="1">
      <c r="A89" s="523">
        <v>85</v>
      </c>
      <c r="B89" s="523" t="s">
        <v>407</v>
      </c>
      <c r="C89" s="524" t="s">
        <v>408</v>
      </c>
      <c r="D89" s="544" t="s">
        <v>4092</v>
      </c>
      <c r="E89" s="536" t="s">
        <v>116</v>
      </c>
      <c r="F89" s="525">
        <v>30</v>
      </c>
      <c r="G89" s="188" t="s">
        <v>4093</v>
      </c>
      <c r="H89" s="556" t="s">
        <v>4094</v>
      </c>
      <c r="I89" s="188"/>
      <c r="J89" s="188"/>
      <c r="K89" s="524" t="s">
        <v>408</v>
      </c>
      <c r="L89" s="188" t="s">
        <v>4093</v>
      </c>
      <c r="M89" s="530"/>
    </row>
    <row r="90" spans="1:13" s="27" customFormat="1" ht="156.75" hidden="1" customHeight="1">
      <c r="A90" s="523">
        <v>86</v>
      </c>
      <c r="B90" s="523" t="s">
        <v>409</v>
      </c>
      <c r="C90" s="524" t="s">
        <v>81</v>
      </c>
      <c r="D90" s="524"/>
      <c r="E90" s="536" t="s">
        <v>116</v>
      </c>
      <c r="F90" s="525">
        <v>60</v>
      </c>
      <c r="G90" s="188" t="s">
        <v>4095</v>
      </c>
      <c r="H90" s="526" t="s">
        <v>4096</v>
      </c>
      <c r="I90" s="188"/>
      <c r="J90" s="188"/>
      <c r="K90" s="524" t="s">
        <v>81</v>
      </c>
      <c r="L90" s="188" t="s">
        <v>4095</v>
      </c>
      <c r="M90" s="530"/>
    </row>
    <row r="91" spans="1:13" s="27" customFormat="1" ht="143.25" hidden="1" customHeight="1">
      <c r="A91" s="523">
        <v>87</v>
      </c>
      <c r="B91" s="523" t="s">
        <v>410</v>
      </c>
      <c r="C91" s="524" t="s">
        <v>124</v>
      </c>
      <c r="D91" s="524"/>
      <c r="E91" s="536" t="s">
        <v>125</v>
      </c>
      <c r="F91" s="525">
        <v>150</v>
      </c>
      <c r="G91" s="188" t="s">
        <v>4097</v>
      </c>
      <c r="H91" s="526" t="s">
        <v>4098</v>
      </c>
      <c r="I91" s="188"/>
      <c r="J91" s="188"/>
      <c r="K91" s="524" t="s">
        <v>124</v>
      </c>
      <c r="L91" s="188" t="s">
        <v>4097</v>
      </c>
      <c r="M91" s="530"/>
    </row>
    <row r="92" spans="1:13" s="27" customFormat="1" ht="135" hidden="1" customHeight="1">
      <c r="A92" s="523">
        <v>88</v>
      </c>
      <c r="B92" s="523" t="s">
        <v>411</v>
      </c>
      <c r="C92" s="524" t="s">
        <v>82</v>
      </c>
      <c r="D92" s="524"/>
      <c r="E92" s="536" t="s">
        <v>115</v>
      </c>
      <c r="F92" s="525">
        <v>62</v>
      </c>
      <c r="G92" s="188" t="s">
        <v>4099</v>
      </c>
      <c r="H92" s="526" t="s">
        <v>4100</v>
      </c>
      <c r="I92" s="188"/>
      <c r="J92" s="188"/>
      <c r="K92" s="524" t="s">
        <v>82</v>
      </c>
      <c r="L92" s="188" t="s">
        <v>4099</v>
      </c>
      <c r="M92" s="530"/>
    </row>
    <row r="93" spans="1:13" s="27" customFormat="1" ht="144.75" hidden="1" customHeight="1">
      <c r="A93" s="523">
        <v>89</v>
      </c>
      <c r="B93" s="523" t="s">
        <v>412</v>
      </c>
      <c r="C93" s="524" t="s">
        <v>278</v>
      </c>
      <c r="D93" s="524"/>
      <c r="E93" s="536" t="s">
        <v>116</v>
      </c>
      <c r="F93" s="525">
        <v>300</v>
      </c>
      <c r="G93" s="188" t="s">
        <v>4101</v>
      </c>
      <c r="H93" s="526" t="s">
        <v>4102</v>
      </c>
      <c r="I93" s="188"/>
      <c r="J93" s="188"/>
      <c r="K93" s="524" t="s">
        <v>278</v>
      </c>
      <c r="L93" s="188" t="s">
        <v>4103</v>
      </c>
      <c r="M93" s="530"/>
    </row>
    <row r="94" spans="1:13" s="27" customFormat="1" ht="145.5" hidden="1" customHeight="1">
      <c r="A94" s="523">
        <v>90</v>
      </c>
      <c r="B94" s="523" t="s">
        <v>413</v>
      </c>
      <c r="C94" s="524" t="s">
        <v>87</v>
      </c>
      <c r="D94" s="524"/>
      <c r="E94" s="536" t="s">
        <v>118</v>
      </c>
      <c r="F94" s="525">
        <v>1053</v>
      </c>
      <c r="G94" s="550" t="s">
        <v>4104</v>
      </c>
      <c r="H94" s="526" t="s">
        <v>4105</v>
      </c>
      <c r="I94" s="550"/>
      <c r="J94" s="550" t="s">
        <v>4106</v>
      </c>
      <c r="K94" s="524" t="s">
        <v>87</v>
      </c>
      <c r="L94" s="550" t="s">
        <v>4104</v>
      </c>
      <c r="M94" s="528" t="s">
        <v>4107</v>
      </c>
    </row>
    <row r="95" spans="1:13" s="27" customFormat="1" ht="99.95" hidden="1" customHeight="1">
      <c r="A95" s="523">
        <v>91</v>
      </c>
      <c r="B95" s="523" t="s">
        <v>415</v>
      </c>
      <c r="C95" s="524" t="s">
        <v>416</v>
      </c>
      <c r="D95" s="524"/>
      <c r="E95" s="536" t="s">
        <v>119</v>
      </c>
      <c r="F95" s="525">
        <v>31036</v>
      </c>
      <c r="G95" s="188" t="s">
        <v>4108</v>
      </c>
      <c r="H95" s="526" t="s">
        <v>4109</v>
      </c>
      <c r="I95" s="188"/>
      <c r="J95" s="188"/>
      <c r="K95" s="524" t="s">
        <v>416</v>
      </c>
      <c r="L95" s="188" t="s">
        <v>4108</v>
      </c>
      <c r="M95" s="530"/>
    </row>
    <row r="96" spans="1:13" s="27" customFormat="1" ht="99.95" hidden="1" customHeight="1">
      <c r="A96" s="523">
        <v>92</v>
      </c>
      <c r="B96" s="523" t="s">
        <v>417</v>
      </c>
      <c r="C96" s="524" t="s">
        <v>91</v>
      </c>
      <c r="D96" s="524"/>
      <c r="E96" s="536" t="s">
        <v>115</v>
      </c>
      <c r="F96" s="525">
        <v>630</v>
      </c>
      <c r="G96" s="188" t="s">
        <v>4110</v>
      </c>
      <c r="H96" s="526" t="s">
        <v>4111</v>
      </c>
      <c r="I96" s="188"/>
      <c r="J96" s="188"/>
      <c r="K96" s="524" t="s">
        <v>91</v>
      </c>
      <c r="L96" s="188" t="s">
        <v>4110</v>
      </c>
      <c r="M96" s="547" t="s">
        <v>4227</v>
      </c>
    </row>
    <row r="97" spans="1:13" s="27" customFormat="1" ht="99.95" hidden="1" customHeight="1">
      <c r="A97" s="523">
        <v>93</v>
      </c>
      <c r="B97" s="523" t="s">
        <v>420</v>
      </c>
      <c r="C97" s="524" t="s">
        <v>280</v>
      </c>
      <c r="D97" s="524"/>
      <c r="E97" s="536" t="s">
        <v>120</v>
      </c>
      <c r="F97" s="525">
        <v>20</v>
      </c>
      <c r="G97" s="188" t="s">
        <v>4112</v>
      </c>
      <c r="H97" s="526" t="s">
        <v>4113</v>
      </c>
      <c r="I97" s="188"/>
      <c r="J97" s="188"/>
      <c r="K97" s="524" t="s">
        <v>280</v>
      </c>
      <c r="L97" s="188" t="s">
        <v>4114</v>
      </c>
      <c r="M97" s="530"/>
    </row>
    <row r="98" spans="1:13" s="27" customFormat="1" ht="99.95" hidden="1" customHeight="1">
      <c r="A98" s="523">
        <v>94</v>
      </c>
      <c r="B98" s="523" t="s">
        <v>421</v>
      </c>
      <c r="C98" s="524" t="s">
        <v>281</v>
      </c>
      <c r="D98" s="524"/>
      <c r="E98" s="536" t="s">
        <v>120</v>
      </c>
      <c r="F98" s="525">
        <v>35</v>
      </c>
      <c r="G98" s="188" t="s">
        <v>4115</v>
      </c>
      <c r="H98" s="526" t="s">
        <v>4113</v>
      </c>
      <c r="I98" s="188"/>
      <c r="J98" s="188"/>
      <c r="K98" s="524" t="s">
        <v>281</v>
      </c>
      <c r="L98" s="188" t="s">
        <v>4116</v>
      </c>
      <c r="M98" s="530"/>
    </row>
    <row r="99" spans="1:13" s="27" customFormat="1" ht="99.95" hidden="1" customHeight="1">
      <c r="A99" s="523">
        <v>95</v>
      </c>
      <c r="B99" s="523" t="s">
        <v>422</v>
      </c>
      <c r="C99" s="524" t="s">
        <v>109</v>
      </c>
      <c r="D99" s="524"/>
      <c r="E99" s="536" t="s">
        <v>122</v>
      </c>
      <c r="F99" s="525">
        <v>19200</v>
      </c>
      <c r="G99" s="544" t="s">
        <v>4117</v>
      </c>
      <c r="H99" s="526" t="s">
        <v>109</v>
      </c>
      <c r="I99" s="544"/>
      <c r="J99" s="544"/>
      <c r="K99" s="524" t="s">
        <v>109</v>
      </c>
      <c r="L99" s="544" t="s">
        <v>4117</v>
      </c>
      <c r="M99" s="530"/>
    </row>
    <row r="100" spans="1:13" s="27" customFormat="1" ht="99.95" hidden="1" customHeight="1">
      <c r="A100" s="523">
        <v>96</v>
      </c>
      <c r="B100" s="523" t="s">
        <v>423</v>
      </c>
      <c r="C100" s="524" t="s">
        <v>110</v>
      </c>
      <c r="D100" s="524"/>
      <c r="E100" s="536" t="s">
        <v>122</v>
      </c>
      <c r="F100" s="525">
        <v>78000</v>
      </c>
      <c r="G100" s="544" t="s">
        <v>4118</v>
      </c>
      <c r="H100" s="526" t="s">
        <v>110</v>
      </c>
      <c r="I100" s="544"/>
      <c r="J100" s="544"/>
      <c r="K100" s="524" t="s">
        <v>110</v>
      </c>
      <c r="L100" s="544" t="s">
        <v>4118</v>
      </c>
      <c r="M100" s="530"/>
    </row>
    <row r="101" spans="1:13" s="27" customFormat="1" ht="99.95" hidden="1" customHeight="1">
      <c r="A101" s="523">
        <v>97</v>
      </c>
      <c r="B101" s="523" t="s">
        <v>424</v>
      </c>
      <c r="C101" s="524" t="s">
        <v>111</v>
      </c>
      <c r="D101" s="524"/>
      <c r="E101" s="536" t="s">
        <v>122</v>
      </c>
      <c r="F101" s="525">
        <v>12000</v>
      </c>
      <c r="G101" s="544" t="s">
        <v>4119</v>
      </c>
      <c r="H101" s="526" t="s">
        <v>111</v>
      </c>
      <c r="I101" s="544"/>
      <c r="J101" s="544"/>
      <c r="K101" s="524" t="s">
        <v>111</v>
      </c>
      <c r="L101" s="544" t="s">
        <v>4119</v>
      </c>
      <c r="M101" s="530"/>
    </row>
    <row r="102" spans="1:13" s="27" customFormat="1" ht="99.95" hidden="1" customHeight="1">
      <c r="A102" s="523">
        <v>98</v>
      </c>
      <c r="B102" s="523" t="s">
        <v>425</v>
      </c>
      <c r="C102" s="524" t="s">
        <v>112</v>
      </c>
      <c r="D102" s="524"/>
      <c r="E102" s="536" t="s">
        <v>5</v>
      </c>
      <c r="F102" s="525">
        <v>3</v>
      </c>
      <c r="G102" s="544" t="s">
        <v>4120</v>
      </c>
      <c r="H102" s="526" t="s">
        <v>112</v>
      </c>
      <c r="I102" s="544"/>
      <c r="J102" s="544"/>
      <c r="K102" s="524" t="s">
        <v>112</v>
      </c>
      <c r="L102" s="544" t="s">
        <v>4120</v>
      </c>
      <c r="M102" s="530"/>
    </row>
    <row r="103" spans="1:13" s="27" customFormat="1" ht="99.95" hidden="1" customHeight="1">
      <c r="A103" s="523">
        <v>99</v>
      </c>
      <c r="B103" s="523" t="s">
        <v>426</v>
      </c>
      <c r="C103" s="524" t="s">
        <v>205</v>
      </c>
      <c r="D103" s="524"/>
      <c r="E103" s="536" t="s">
        <v>3</v>
      </c>
      <c r="F103" s="525">
        <v>48</v>
      </c>
      <c r="G103" s="559" t="s">
        <v>4121</v>
      </c>
      <c r="H103" s="526" t="s">
        <v>4122</v>
      </c>
      <c r="I103" s="559"/>
      <c r="J103" s="559"/>
      <c r="K103" s="524" t="s">
        <v>205</v>
      </c>
      <c r="L103" s="559" t="s">
        <v>4121</v>
      </c>
      <c r="M103" s="530"/>
    </row>
    <row r="104" spans="1:13" s="27" customFormat="1" ht="99.95" hidden="1" customHeight="1">
      <c r="A104" s="523">
        <v>100</v>
      </c>
      <c r="B104" s="523" t="s">
        <v>427</v>
      </c>
      <c r="C104" s="524" t="s">
        <v>263</v>
      </c>
      <c r="D104" s="544" t="s">
        <v>4123</v>
      </c>
      <c r="E104" s="536" t="s">
        <v>3</v>
      </c>
      <c r="F104" s="525">
        <v>24</v>
      </c>
      <c r="G104" s="560" t="s">
        <v>4124</v>
      </c>
      <c r="H104" s="561" t="s">
        <v>4125</v>
      </c>
      <c r="I104" s="560"/>
      <c r="J104" s="560"/>
      <c r="K104" s="544" t="s">
        <v>4123</v>
      </c>
      <c r="L104" s="560" t="s">
        <v>4124</v>
      </c>
      <c r="M104" s="530"/>
    </row>
    <row r="105" spans="1:13" s="27" customFormat="1" ht="99.95" hidden="1" customHeight="1">
      <c r="A105" s="523">
        <v>101</v>
      </c>
      <c r="B105" s="523" t="s">
        <v>428</v>
      </c>
      <c r="C105" s="524" t="s">
        <v>4126</v>
      </c>
      <c r="D105" s="544" t="s">
        <v>4127</v>
      </c>
      <c r="E105" s="536" t="s">
        <v>3</v>
      </c>
      <c r="F105" s="525">
        <v>34</v>
      </c>
      <c r="G105" s="562" t="s">
        <v>4128</v>
      </c>
      <c r="H105" s="563" t="s">
        <v>4129</v>
      </c>
      <c r="I105" s="562"/>
      <c r="J105" s="562"/>
      <c r="K105" s="544" t="s">
        <v>4127</v>
      </c>
      <c r="L105" s="562" t="s">
        <v>4128</v>
      </c>
      <c r="M105" s="530"/>
    </row>
    <row r="106" spans="1:13" s="27" customFormat="1" ht="182.25" hidden="1" customHeight="1">
      <c r="A106" s="523">
        <v>102</v>
      </c>
      <c r="B106" s="523" t="s">
        <v>429</v>
      </c>
      <c r="C106" s="524" t="s">
        <v>4130</v>
      </c>
      <c r="D106" s="544" t="s">
        <v>4131</v>
      </c>
      <c r="E106" s="536" t="s">
        <v>3</v>
      </c>
      <c r="F106" s="525">
        <v>58</v>
      </c>
      <c r="G106" s="562" t="s">
        <v>4132</v>
      </c>
      <c r="H106" s="563" t="s">
        <v>4133</v>
      </c>
      <c r="I106" s="562"/>
      <c r="J106" s="562"/>
      <c r="K106" s="544" t="s">
        <v>4131</v>
      </c>
      <c r="L106" s="562" t="s">
        <v>4132</v>
      </c>
      <c r="M106" s="530"/>
    </row>
    <row r="107" spans="1:13" s="27" customFormat="1" ht="132.75" hidden="1" customHeight="1">
      <c r="A107" s="523">
        <v>103</v>
      </c>
      <c r="B107" s="523" t="s">
        <v>430</v>
      </c>
      <c r="C107" s="524" t="s">
        <v>250</v>
      </c>
      <c r="D107" s="524"/>
      <c r="E107" s="536" t="s">
        <v>3</v>
      </c>
      <c r="F107" s="525">
        <v>10</v>
      </c>
      <c r="G107" s="562" t="s">
        <v>4134</v>
      </c>
      <c r="H107" s="526" t="s">
        <v>4135</v>
      </c>
      <c r="I107" s="562"/>
      <c r="J107" s="562"/>
      <c r="K107" s="524" t="s">
        <v>250</v>
      </c>
      <c r="L107" s="562" t="s">
        <v>4134</v>
      </c>
      <c r="M107" s="530"/>
    </row>
    <row r="108" spans="1:13" s="27" customFormat="1" ht="99.95" hidden="1" customHeight="1">
      <c r="A108" s="523">
        <v>104</v>
      </c>
      <c r="B108" s="523" t="s">
        <v>431</v>
      </c>
      <c r="C108" s="524" t="s">
        <v>209</v>
      </c>
      <c r="D108" s="544" t="s">
        <v>4136</v>
      </c>
      <c r="E108" s="536" t="s">
        <v>3</v>
      </c>
      <c r="F108" s="525">
        <v>24</v>
      </c>
      <c r="G108" s="526" t="s">
        <v>4137</v>
      </c>
      <c r="H108" s="246" t="s">
        <v>4138</v>
      </c>
      <c r="I108" s="526"/>
      <c r="J108" s="526"/>
      <c r="K108" s="544" t="s">
        <v>4136</v>
      </c>
      <c r="L108" s="526" t="s">
        <v>4137</v>
      </c>
      <c r="M108" s="530"/>
    </row>
    <row r="109" spans="1:13" s="27" customFormat="1" ht="164.25" hidden="1" customHeight="1">
      <c r="A109" s="523">
        <v>105</v>
      </c>
      <c r="B109" s="523" t="s">
        <v>432</v>
      </c>
      <c r="C109" s="524" t="s">
        <v>210</v>
      </c>
      <c r="D109" s="544" t="s">
        <v>4139</v>
      </c>
      <c r="E109" s="536" t="s">
        <v>3</v>
      </c>
      <c r="F109" s="525">
        <v>58</v>
      </c>
      <c r="G109" s="562" t="s">
        <v>4140</v>
      </c>
      <c r="H109" s="564" t="s">
        <v>4141</v>
      </c>
      <c r="I109" s="562"/>
      <c r="J109" s="562"/>
      <c r="K109" s="544" t="s">
        <v>4139</v>
      </c>
      <c r="L109" s="562" t="s">
        <v>4140</v>
      </c>
      <c r="M109" s="530"/>
    </row>
    <row r="110" spans="1:13" s="27" customFormat="1" ht="99.95" hidden="1" customHeight="1">
      <c r="A110" s="523">
        <v>106</v>
      </c>
      <c r="B110" s="523" t="s">
        <v>433</v>
      </c>
      <c r="C110" s="524" t="s">
        <v>211</v>
      </c>
      <c r="D110" s="544" t="s">
        <v>4142</v>
      </c>
      <c r="E110" s="536" t="s">
        <v>3</v>
      </c>
      <c r="F110" s="525">
        <v>34</v>
      </c>
      <c r="G110" s="562" t="s">
        <v>4143</v>
      </c>
      <c r="H110" s="563" t="s">
        <v>4144</v>
      </c>
      <c r="I110" s="562"/>
      <c r="J110" s="562"/>
      <c r="K110" s="544" t="s">
        <v>4142</v>
      </c>
      <c r="L110" s="562" t="s">
        <v>4143</v>
      </c>
      <c r="M110" s="530"/>
    </row>
    <row r="111" spans="1:13" s="27" customFormat="1" ht="99.95" hidden="1" customHeight="1">
      <c r="A111" s="523">
        <v>107</v>
      </c>
      <c r="B111" s="523" t="s">
        <v>434</v>
      </c>
      <c r="C111" s="524" t="s">
        <v>212</v>
      </c>
      <c r="D111" s="524"/>
      <c r="E111" s="536" t="s">
        <v>3</v>
      </c>
      <c r="F111" s="525">
        <v>20</v>
      </c>
      <c r="G111" s="565" t="s">
        <v>4145</v>
      </c>
      <c r="H111" s="526" t="s">
        <v>4145</v>
      </c>
      <c r="I111" s="562"/>
      <c r="J111" s="562"/>
      <c r="K111" s="524" t="s">
        <v>212</v>
      </c>
      <c r="L111" s="565" t="s">
        <v>4146</v>
      </c>
      <c r="M111" s="530"/>
    </row>
    <row r="112" spans="1:13" s="27" customFormat="1" ht="99.95" hidden="1" customHeight="1">
      <c r="A112" s="523">
        <v>108</v>
      </c>
      <c r="B112" s="523" t="s">
        <v>435</v>
      </c>
      <c r="C112" s="524" t="s">
        <v>436</v>
      </c>
      <c r="D112" s="524"/>
      <c r="E112" s="536" t="s">
        <v>3</v>
      </c>
      <c r="F112" s="525">
        <v>20</v>
      </c>
      <c r="G112" s="562" t="s">
        <v>4147</v>
      </c>
      <c r="H112" s="563" t="s">
        <v>4148</v>
      </c>
      <c r="I112" s="562"/>
      <c r="J112" s="562"/>
      <c r="K112" s="524" t="s">
        <v>436</v>
      </c>
      <c r="L112" s="562" t="s">
        <v>4147</v>
      </c>
      <c r="M112" s="530"/>
    </row>
    <row r="113" spans="1:13" s="27" customFormat="1" ht="99.95" hidden="1" customHeight="1">
      <c r="A113" s="523">
        <v>109</v>
      </c>
      <c r="B113" s="523" t="s">
        <v>437</v>
      </c>
      <c r="C113" s="524" t="s">
        <v>236</v>
      </c>
      <c r="D113" s="544" t="s">
        <v>4149</v>
      </c>
      <c r="E113" s="536" t="s">
        <v>3</v>
      </c>
      <c r="F113" s="525">
        <v>10</v>
      </c>
      <c r="G113" s="560" t="s">
        <v>4150</v>
      </c>
      <c r="H113" s="561" t="s">
        <v>4151</v>
      </c>
      <c r="I113" s="560"/>
      <c r="J113" s="560"/>
      <c r="K113" s="544" t="s">
        <v>4149</v>
      </c>
      <c r="L113" s="560" t="s">
        <v>4150</v>
      </c>
      <c r="M113" s="530"/>
    </row>
    <row r="114" spans="1:13" s="27" customFormat="1" ht="177" hidden="1" customHeight="1">
      <c r="A114" s="523">
        <v>110</v>
      </c>
      <c r="B114" s="523" t="s">
        <v>438</v>
      </c>
      <c r="C114" s="524" t="s">
        <v>244</v>
      </c>
      <c r="D114" s="524"/>
      <c r="E114" s="536" t="s">
        <v>115</v>
      </c>
      <c r="F114" s="525">
        <v>12</v>
      </c>
      <c r="G114" s="560" t="s">
        <v>4152</v>
      </c>
      <c r="H114" s="526" t="s">
        <v>244</v>
      </c>
      <c r="I114" s="560"/>
      <c r="J114" s="560"/>
      <c r="K114" s="524" t="s">
        <v>244</v>
      </c>
      <c r="L114" s="560" t="s">
        <v>4152</v>
      </c>
      <c r="M114" s="528"/>
    </row>
    <row r="115" spans="1:13" s="27" customFormat="1" ht="161.25" hidden="1" customHeight="1">
      <c r="A115" s="523">
        <v>111</v>
      </c>
      <c r="B115" s="523" t="s">
        <v>439</v>
      </c>
      <c r="C115" s="524" t="s">
        <v>245</v>
      </c>
      <c r="D115" s="524"/>
      <c r="E115" s="536" t="s">
        <v>115</v>
      </c>
      <c r="F115" s="525">
        <v>15</v>
      </c>
      <c r="G115" s="560" t="s">
        <v>4153</v>
      </c>
      <c r="H115" s="526" t="s">
        <v>245</v>
      </c>
      <c r="I115" s="560"/>
      <c r="J115" s="560"/>
      <c r="K115" s="524" t="s">
        <v>245</v>
      </c>
      <c r="L115" s="560" t="s">
        <v>4153</v>
      </c>
      <c r="M115" s="528"/>
    </row>
    <row r="116" spans="1:13" s="27" customFormat="1" ht="164.25" hidden="1" customHeight="1">
      <c r="A116" s="523">
        <v>112</v>
      </c>
      <c r="B116" s="523" t="s">
        <v>440</v>
      </c>
      <c r="C116" s="524" t="s">
        <v>254</v>
      </c>
      <c r="D116" s="524"/>
      <c r="E116" s="536" t="s">
        <v>3</v>
      </c>
      <c r="F116" s="525">
        <v>53210</v>
      </c>
      <c r="G116" s="188" t="s">
        <v>4154</v>
      </c>
      <c r="H116" s="526" t="s">
        <v>4155</v>
      </c>
      <c r="I116" s="188" t="s">
        <v>4156</v>
      </c>
      <c r="J116" s="188"/>
      <c r="K116" s="524" t="s">
        <v>254</v>
      </c>
      <c r="L116" s="188" t="s">
        <v>4157</v>
      </c>
      <c r="M116" s="530"/>
    </row>
    <row r="117" spans="1:13" s="27" customFormat="1" ht="196.5" hidden="1" customHeight="1">
      <c r="A117" s="523">
        <v>113</v>
      </c>
      <c r="B117" s="523" t="s">
        <v>441</v>
      </c>
      <c r="C117" s="524" t="s">
        <v>95</v>
      </c>
      <c r="D117" s="524"/>
      <c r="E117" s="536" t="s">
        <v>3</v>
      </c>
      <c r="F117" s="525">
        <v>120812</v>
      </c>
      <c r="G117" s="188" t="s">
        <v>4158</v>
      </c>
      <c r="H117" s="526" t="s">
        <v>723</v>
      </c>
      <c r="I117" s="188"/>
      <c r="J117" s="188"/>
      <c r="K117" s="524" t="s">
        <v>95</v>
      </c>
      <c r="L117" s="188" t="s">
        <v>4159</v>
      </c>
      <c r="M117" s="530" t="s">
        <v>4160</v>
      </c>
    </row>
    <row r="118" spans="1:13" s="27" customFormat="1" ht="134.25" hidden="1" customHeight="1">
      <c r="A118" s="523">
        <v>114</v>
      </c>
      <c r="B118" s="523" t="s">
        <v>443</v>
      </c>
      <c r="C118" s="524" t="s">
        <v>4161</v>
      </c>
      <c r="D118" s="524"/>
      <c r="E118" s="536" t="s">
        <v>3</v>
      </c>
      <c r="F118" s="525">
        <v>94</v>
      </c>
      <c r="G118" s="188" t="s">
        <v>4162</v>
      </c>
      <c r="H118" s="526" t="s">
        <v>4163</v>
      </c>
      <c r="I118" s="188"/>
      <c r="J118" s="188"/>
      <c r="K118" s="566" t="s">
        <v>4164</v>
      </c>
      <c r="L118" s="566" t="s">
        <v>4165</v>
      </c>
      <c r="M118" s="567" t="s">
        <v>4228</v>
      </c>
    </row>
    <row r="119" spans="1:13" s="27" customFormat="1" ht="195" hidden="1" customHeight="1">
      <c r="A119" s="523">
        <v>115</v>
      </c>
      <c r="B119" s="523" t="s">
        <v>444</v>
      </c>
      <c r="C119" s="524" t="s">
        <v>4166</v>
      </c>
      <c r="D119" s="544"/>
      <c r="E119" s="536" t="s">
        <v>5</v>
      </c>
      <c r="F119" s="525">
        <v>6</v>
      </c>
      <c r="G119" s="544" t="s">
        <v>4166</v>
      </c>
      <c r="H119" s="561" t="s">
        <v>4166</v>
      </c>
      <c r="I119" s="544"/>
      <c r="J119" s="544"/>
      <c r="K119" s="524" t="s">
        <v>4166</v>
      </c>
      <c r="L119" s="544" t="s">
        <v>4166</v>
      </c>
      <c r="M119" s="530"/>
    </row>
    <row r="120" spans="1:13" s="27" customFormat="1" ht="130.5" hidden="1" customHeight="1">
      <c r="A120" s="523">
        <v>116</v>
      </c>
      <c r="B120" s="523" t="s">
        <v>445</v>
      </c>
      <c r="C120" s="524" t="s">
        <v>275</v>
      </c>
      <c r="D120" s="544"/>
      <c r="E120" s="536" t="s">
        <v>5</v>
      </c>
      <c r="F120" s="525">
        <v>3</v>
      </c>
      <c r="G120" s="544" t="s">
        <v>275</v>
      </c>
      <c r="H120" s="561" t="s">
        <v>275</v>
      </c>
      <c r="I120" s="544"/>
      <c r="J120" s="544"/>
      <c r="K120" s="524" t="s">
        <v>275</v>
      </c>
      <c r="L120" s="544" t="s">
        <v>275</v>
      </c>
      <c r="M120" s="530"/>
    </row>
    <row r="121" spans="1:13" s="27" customFormat="1" ht="81" hidden="1" customHeight="1">
      <c r="A121" s="523">
        <v>117</v>
      </c>
      <c r="B121" s="523" t="s">
        <v>446</v>
      </c>
      <c r="C121" s="524" t="s">
        <v>255</v>
      </c>
      <c r="D121" s="524"/>
      <c r="E121" s="536" t="s">
        <v>3</v>
      </c>
      <c r="F121" s="525">
        <v>60</v>
      </c>
      <c r="G121" s="568" t="s">
        <v>4167</v>
      </c>
      <c r="H121" s="526" t="s">
        <v>255</v>
      </c>
      <c r="I121" s="568"/>
      <c r="J121" s="568"/>
      <c r="K121" s="524" t="s">
        <v>4168</v>
      </c>
      <c r="L121" s="568" t="s">
        <v>4169</v>
      </c>
      <c r="M121" s="530"/>
    </row>
    <row r="122" spans="1:13" s="27" customFormat="1" ht="99.95" hidden="1" customHeight="1">
      <c r="A122" s="523">
        <v>118</v>
      </c>
      <c r="B122" s="523" t="s">
        <v>447</v>
      </c>
      <c r="C122" s="524" t="s">
        <v>251</v>
      </c>
      <c r="D122" s="524"/>
      <c r="E122" s="536" t="s">
        <v>3</v>
      </c>
      <c r="F122" s="525">
        <v>112</v>
      </c>
      <c r="G122" s="552" t="s">
        <v>4170</v>
      </c>
      <c r="H122" s="526" t="s">
        <v>4171</v>
      </c>
      <c r="I122" s="552"/>
      <c r="J122" s="552"/>
      <c r="K122" s="552" t="s">
        <v>251</v>
      </c>
      <c r="L122" s="552" t="s">
        <v>4172</v>
      </c>
      <c r="M122" s="530"/>
    </row>
    <row r="123" spans="1:13" s="27" customFormat="1" ht="99.95" hidden="1" customHeight="1">
      <c r="A123" s="523">
        <v>119</v>
      </c>
      <c r="B123" s="523" t="s">
        <v>448</v>
      </c>
      <c r="C123" s="524" t="s">
        <v>99</v>
      </c>
      <c r="D123" s="524"/>
      <c r="E123" s="536" t="s">
        <v>3</v>
      </c>
      <c r="F123" s="525">
        <v>42</v>
      </c>
      <c r="G123" s="188" t="s">
        <v>4173</v>
      </c>
      <c r="H123" s="526" t="s">
        <v>4171</v>
      </c>
      <c r="I123" s="188"/>
      <c r="J123" s="188"/>
      <c r="K123" s="524" t="s">
        <v>99</v>
      </c>
      <c r="L123" s="188" t="s">
        <v>4174</v>
      </c>
      <c r="M123" s="530"/>
    </row>
    <row r="124" spans="1:13" s="27" customFormat="1" ht="99.95" hidden="1" customHeight="1">
      <c r="A124" s="523">
        <v>120</v>
      </c>
      <c r="B124" s="523" t="s">
        <v>449</v>
      </c>
      <c r="C124" s="524" t="s">
        <v>215</v>
      </c>
      <c r="D124" s="524"/>
      <c r="E124" s="536" t="s">
        <v>3</v>
      </c>
      <c r="F124" s="525">
        <v>150</v>
      </c>
      <c r="G124" s="560" t="s">
        <v>4175</v>
      </c>
      <c r="H124" s="526" t="s">
        <v>4176</v>
      </c>
      <c r="I124" s="560"/>
      <c r="J124" s="560"/>
      <c r="K124" s="524" t="s">
        <v>215</v>
      </c>
      <c r="L124" s="560" t="s">
        <v>4177</v>
      </c>
      <c r="M124" s="530"/>
    </row>
    <row r="125" spans="1:13" s="27" customFormat="1" ht="99.95" hidden="1" customHeight="1">
      <c r="A125" s="523">
        <v>121</v>
      </c>
      <c r="B125" s="523" t="s">
        <v>450</v>
      </c>
      <c r="C125" s="524" t="s">
        <v>100</v>
      </c>
      <c r="D125" s="524"/>
      <c r="E125" s="536" t="s">
        <v>3</v>
      </c>
      <c r="F125" s="525">
        <v>5216</v>
      </c>
      <c r="G125" s="552" t="s">
        <v>4178</v>
      </c>
      <c r="H125" s="526" t="s">
        <v>4179</v>
      </c>
      <c r="I125" s="552"/>
      <c r="J125" s="552"/>
      <c r="K125" s="524" t="s">
        <v>100</v>
      </c>
      <c r="L125" s="552" t="s">
        <v>4178</v>
      </c>
      <c r="M125" s="530"/>
    </row>
    <row r="126" spans="1:13" s="27" customFormat="1" ht="138" hidden="1" customHeight="1">
      <c r="A126" s="523">
        <v>122</v>
      </c>
      <c r="B126" s="523" t="s">
        <v>451</v>
      </c>
      <c r="C126" s="569" t="s">
        <v>101</v>
      </c>
      <c r="D126" s="524"/>
      <c r="E126" s="536" t="s">
        <v>3</v>
      </c>
      <c r="F126" s="525">
        <v>736</v>
      </c>
      <c r="G126" s="188" t="s">
        <v>4180</v>
      </c>
      <c r="H126" s="526" t="s">
        <v>4181</v>
      </c>
      <c r="I126" s="188"/>
      <c r="J126" s="188"/>
      <c r="K126" s="569" t="s">
        <v>4182</v>
      </c>
      <c r="L126" s="188" t="s">
        <v>4183</v>
      </c>
      <c r="M126" s="530"/>
    </row>
    <row r="127" spans="1:13" s="27" customFormat="1" ht="99.95" hidden="1" customHeight="1">
      <c r="A127" s="523">
        <v>123</v>
      </c>
      <c r="B127" s="523" t="s">
        <v>452</v>
      </c>
      <c r="C127" s="524" t="s">
        <v>102</v>
      </c>
      <c r="D127" s="524"/>
      <c r="E127" s="536" t="s">
        <v>3</v>
      </c>
      <c r="F127" s="525">
        <v>1500</v>
      </c>
      <c r="G127" s="188" t="s">
        <v>4184</v>
      </c>
      <c r="H127" s="526" t="s">
        <v>725</v>
      </c>
      <c r="I127" s="188"/>
      <c r="J127" s="188"/>
      <c r="K127" s="524" t="s">
        <v>102</v>
      </c>
      <c r="L127" s="188" t="s">
        <v>4184</v>
      </c>
      <c r="M127" s="530"/>
    </row>
    <row r="128" spans="1:13" s="27" customFormat="1" ht="99.95" hidden="1" customHeight="1">
      <c r="A128" s="523">
        <v>124</v>
      </c>
      <c r="B128" s="523" t="s">
        <v>453</v>
      </c>
      <c r="C128" s="524" t="s">
        <v>103</v>
      </c>
      <c r="D128" s="524"/>
      <c r="E128" s="536" t="s">
        <v>3</v>
      </c>
      <c r="F128" s="525">
        <v>600</v>
      </c>
      <c r="G128" s="562" t="s">
        <v>4185</v>
      </c>
      <c r="H128" s="526" t="s">
        <v>4186</v>
      </c>
      <c r="I128" s="562"/>
      <c r="J128" s="562"/>
      <c r="K128" s="524" t="s">
        <v>103</v>
      </c>
      <c r="L128" s="562" t="s">
        <v>4185</v>
      </c>
      <c r="M128" s="530"/>
    </row>
    <row r="129" spans="1:14" s="27" customFormat="1" ht="99.95" hidden="1" customHeight="1">
      <c r="A129" s="523">
        <v>125</v>
      </c>
      <c r="B129" s="523" t="s">
        <v>454</v>
      </c>
      <c r="C129" s="524" t="s">
        <v>104</v>
      </c>
      <c r="D129" s="524"/>
      <c r="E129" s="536" t="s">
        <v>3</v>
      </c>
      <c r="F129" s="525">
        <v>30480</v>
      </c>
      <c r="G129" s="188" t="s">
        <v>4187</v>
      </c>
      <c r="H129" s="526" t="s">
        <v>4188</v>
      </c>
      <c r="I129" s="188"/>
      <c r="J129" s="188"/>
      <c r="K129" s="524" t="s">
        <v>104</v>
      </c>
      <c r="L129" s="188" t="s">
        <v>4189</v>
      </c>
      <c r="M129" s="530"/>
    </row>
    <row r="130" spans="1:14" s="27" customFormat="1" ht="141" hidden="1" customHeight="1">
      <c r="A130" s="523">
        <v>126</v>
      </c>
      <c r="B130" s="523" t="s">
        <v>455</v>
      </c>
      <c r="C130" s="524" t="s">
        <v>105</v>
      </c>
      <c r="D130" s="524"/>
      <c r="E130" s="536" t="s">
        <v>3</v>
      </c>
      <c r="F130" s="525">
        <v>7200</v>
      </c>
      <c r="G130" s="188" t="s">
        <v>4190</v>
      </c>
      <c r="H130" s="556" t="s">
        <v>4191</v>
      </c>
      <c r="I130" s="188"/>
      <c r="J130" s="188"/>
      <c r="K130" s="524" t="s">
        <v>105</v>
      </c>
      <c r="L130" s="188" t="s">
        <v>4192</v>
      </c>
      <c r="M130" s="530"/>
    </row>
    <row r="131" spans="1:14" s="27" customFormat="1" ht="99.95" hidden="1" customHeight="1">
      <c r="A131" s="523">
        <v>127</v>
      </c>
      <c r="B131" s="523" t="s">
        <v>456</v>
      </c>
      <c r="C131" s="524" t="s">
        <v>276</v>
      </c>
      <c r="D131" s="524"/>
      <c r="E131" s="536" t="s">
        <v>3</v>
      </c>
      <c r="F131" s="525">
        <v>2550</v>
      </c>
      <c r="G131" s="188" t="s">
        <v>4193</v>
      </c>
      <c r="H131" s="526" t="s">
        <v>4194</v>
      </c>
      <c r="I131" s="188"/>
      <c r="J131" s="188"/>
      <c r="K131" s="524" t="s">
        <v>276</v>
      </c>
      <c r="L131" s="188" t="s">
        <v>4193</v>
      </c>
      <c r="M131" s="530"/>
    </row>
    <row r="132" spans="1:14" s="27" customFormat="1" ht="99.95" hidden="1" customHeight="1">
      <c r="A132" s="523">
        <v>128</v>
      </c>
      <c r="B132" s="523" t="s">
        <v>457</v>
      </c>
      <c r="C132" s="524" t="s">
        <v>106</v>
      </c>
      <c r="D132" s="524"/>
      <c r="E132" s="536" t="s">
        <v>3</v>
      </c>
      <c r="F132" s="525">
        <v>3000</v>
      </c>
      <c r="G132" s="188" t="s">
        <v>4195</v>
      </c>
      <c r="H132" s="526" t="s">
        <v>4196</v>
      </c>
      <c r="I132" s="188"/>
      <c r="J132" s="188"/>
      <c r="K132" s="524" t="s">
        <v>106</v>
      </c>
      <c r="L132" s="188" t="s">
        <v>4197</v>
      </c>
      <c r="M132" s="530"/>
    </row>
    <row r="133" spans="1:14" s="27" customFormat="1" ht="99.95" hidden="1" customHeight="1">
      <c r="A133" s="523">
        <v>129</v>
      </c>
      <c r="B133" s="523" t="s">
        <v>458</v>
      </c>
      <c r="C133" s="524" t="s">
        <v>279</v>
      </c>
      <c r="D133" s="524"/>
      <c r="E133" s="536" t="s">
        <v>3</v>
      </c>
      <c r="F133" s="525">
        <v>450</v>
      </c>
      <c r="G133" s="526" t="s">
        <v>4198</v>
      </c>
      <c r="H133" s="526" t="s">
        <v>4199</v>
      </c>
      <c r="I133" s="526"/>
      <c r="J133" s="526"/>
      <c r="K133" s="524" t="s">
        <v>279</v>
      </c>
      <c r="L133" s="526" t="s">
        <v>4198</v>
      </c>
      <c r="M133" s="530"/>
    </row>
    <row r="134" spans="1:14" s="27" customFormat="1" ht="99.95" hidden="1" customHeight="1">
      <c r="A134" s="523">
        <v>130</v>
      </c>
      <c r="B134" s="523" t="s">
        <v>459</v>
      </c>
      <c r="C134" s="524" t="s">
        <v>256</v>
      </c>
      <c r="D134" s="524"/>
      <c r="E134" s="536" t="s">
        <v>3</v>
      </c>
      <c r="F134" s="525">
        <v>48</v>
      </c>
      <c r="G134" s="560" t="s">
        <v>4200</v>
      </c>
      <c r="H134" s="526" t="s">
        <v>256</v>
      </c>
      <c r="I134" s="560"/>
      <c r="J134" s="560"/>
      <c r="K134" s="524" t="s">
        <v>256</v>
      </c>
      <c r="L134" s="560" t="s">
        <v>4200</v>
      </c>
      <c r="M134" s="530"/>
    </row>
    <row r="135" spans="1:14" s="27" customFormat="1" ht="333.75" hidden="1" customHeight="1">
      <c r="A135" s="523">
        <v>131</v>
      </c>
      <c r="B135" s="523" t="s">
        <v>460</v>
      </c>
      <c r="C135" s="524" t="s">
        <v>194</v>
      </c>
      <c r="D135" s="524"/>
      <c r="E135" s="536" t="s">
        <v>3</v>
      </c>
      <c r="F135" s="525">
        <v>120</v>
      </c>
      <c r="G135" s="544" t="s">
        <v>4201</v>
      </c>
      <c r="H135" s="526" t="s">
        <v>4202</v>
      </c>
      <c r="J135" s="560" t="s">
        <v>4203</v>
      </c>
      <c r="K135" s="524" t="s">
        <v>194</v>
      </c>
      <c r="L135" s="560" t="s">
        <v>4203</v>
      </c>
      <c r="M135" s="530"/>
      <c r="N135" s="544" t="s">
        <v>4204</v>
      </c>
    </row>
    <row r="136" spans="1:14" s="27" customFormat="1" ht="99.95" hidden="1" customHeight="1">
      <c r="A136" s="523">
        <v>132</v>
      </c>
      <c r="B136" s="523" t="s">
        <v>461</v>
      </c>
      <c r="C136" s="524" t="s">
        <v>271</v>
      </c>
      <c r="D136" s="544" t="s">
        <v>4205</v>
      </c>
      <c r="E136" s="536" t="s">
        <v>3</v>
      </c>
      <c r="F136" s="525">
        <v>60</v>
      </c>
      <c r="G136" s="570" t="s">
        <v>4206</v>
      </c>
      <c r="H136" s="571" t="s">
        <v>4206</v>
      </c>
      <c r="I136" s="570"/>
      <c r="J136" s="570"/>
      <c r="K136" s="544" t="s">
        <v>4205</v>
      </c>
      <c r="L136" s="570" t="s">
        <v>4206</v>
      </c>
      <c r="M136" s="530" t="s">
        <v>4229</v>
      </c>
    </row>
    <row r="137" spans="1:14" s="27" customFormat="1" ht="99.95" hidden="1" customHeight="1">
      <c r="A137" s="523">
        <v>133</v>
      </c>
      <c r="B137" s="523" t="s">
        <v>462</v>
      </c>
      <c r="C137" s="524" t="s">
        <v>133</v>
      </c>
      <c r="D137" s="524"/>
      <c r="E137" s="536" t="s">
        <v>3</v>
      </c>
      <c r="F137" s="525">
        <v>120</v>
      </c>
      <c r="G137" s="572" t="s">
        <v>133</v>
      </c>
      <c r="H137" s="526" t="s">
        <v>133</v>
      </c>
      <c r="I137" s="572"/>
      <c r="J137" s="572"/>
      <c r="K137" s="524" t="s">
        <v>133</v>
      </c>
      <c r="L137" s="572" t="s">
        <v>133</v>
      </c>
      <c r="M137" s="530"/>
    </row>
    <row r="138" spans="1:14" s="27" customFormat="1" ht="152.25" hidden="1" customHeight="1">
      <c r="A138" s="523">
        <v>134</v>
      </c>
      <c r="B138" s="523" t="s">
        <v>463</v>
      </c>
      <c r="C138" s="524" t="s">
        <v>270</v>
      </c>
      <c r="D138" s="524"/>
      <c r="E138" s="536" t="s">
        <v>3</v>
      </c>
      <c r="F138" s="525">
        <v>150</v>
      </c>
      <c r="G138" s="526" t="s">
        <v>4207</v>
      </c>
      <c r="H138" s="526" t="s">
        <v>4208</v>
      </c>
      <c r="I138" s="526"/>
      <c r="J138" s="526"/>
      <c r="K138" s="524" t="s">
        <v>270</v>
      </c>
      <c r="L138" s="526" t="s">
        <v>4209</v>
      </c>
      <c r="M138" s="530"/>
    </row>
    <row r="139" spans="1:14" s="27" customFormat="1" ht="163.5" hidden="1" customHeight="1">
      <c r="A139" s="523">
        <v>135</v>
      </c>
      <c r="B139" s="235" t="s">
        <v>941</v>
      </c>
      <c r="C139" s="573" t="s">
        <v>1110</v>
      </c>
      <c r="D139" s="573" t="s">
        <v>3935</v>
      </c>
      <c r="E139" s="235" t="s">
        <v>3</v>
      </c>
      <c r="F139" s="525">
        <v>850</v>
      </c>
      <c r="G139" s="526" t="s">
        <v>4210</v>
      </c>
      <c r="H139" s="526"/>
      <c r="I139" s="526"/>
      <c r="J139" s="526"/>
      <c r="K139" s="573" t="s">
        <v>1110</v>
      </c>
      <c r="L139" s="526" t="s">
        <v>4211</v>
      </c>
      <c r="M139" s="530"/>
    </row>
    <row r="140" spans="1:14" s="27" customFormat="1" ht="143.25" hidden="1" customHeight="1">
      <c r="A140" s="523">
        <v>136</v>
      </c>
      <c r="B140" s="235" t="s">
        <v>936</v>
      </c>
      <c r="C140" s="573" t="s">
        <v>1112</v>
      </c>
      <c r="D140" s="573" t="s">
        <v>3935</v>
      </c>
      <c r="E140" s="235" t="s">
        <v>3</v>
      </c>
      <c r="F140" s="525">
        <v>24</v>
      </c>
      <c r="G140" s="526" t="s">
        <v>4212</v>
      </c>
      <c r="H140" s="526"/>
      <c r="I140" s="526" t="s">
        <v>4213</v>
      </c>
      <c r="J140" s="526"/>
      <c r="K140" s="573" t="s">
        <v>1112</v>
      </c>
      <c r="L140" s="526" t="s">
        <v>4214</v>
      </c>
      <c r="M140" s="530"/>
    </row>
    <row r="141" spans="1:14" s="27" customFormat="1" ht="143.25" hidden="1" customHeight="1">
      <c r="A141" s="523">
        <v>137</v>
      </c>
      <c r="B141" s="235" t="s">
        <v>938</v>
      </c>
      <c r="C141" s="573" t="s">
        <v>1124</v>
      </c>
      <c r="D141" s="573" t="s">
        <v>3935</v>
      </c>
      <c r="E141" s="235" t="s">
        <v>3</v>
      </c>
      <c r="F141" s="525">
        <v>2</v>
      </c>
      <c r="G141" s="526" t="s">
        <v>4215</v>
      </c>
      <c r="H141" s="526"/>
      <c r="I141" s="526"/>
      <c r="J141" s="526"/>
      <c r="K141" s="573" t="s">
        <v>1124</v>
      </c>
      <c r="L141" s="526" t="s">
        <v>4216</v>
      </c>
      <c r="M141" s="530"/>
    </row>
    <row r="142" spans="1:14" s="27" customFormat="1" ht="143.25" hidden="1" customHeight="1">
      <c r="A142" s="523">
        <v>138</v>
      </c>
      <c r="B142" s="235" t="s">
        <v>937</v>
      </c>
      <c r="C142" s="573" t="s">
        <v>929</v>
      </c>
      <c r="D142" s="573" t="s">
        <v>3935</v>
      </c>
      <c r="E142" s="235" t="s">
        <v>3</v>
      </c>
      <c r="F142" s="525">
        <v>12</v>
      </c>
      <c r="G142" s="526" t="s">
        <v>4217</v>
      </c>
      <c r="H142" s="526"/>
      <c r="I142" s="526" t="s">
        <v>4218</v>
      </c>
      <c r="J142" s="526"/>
      <c r="K142" s="573" t="s">
        <v>929</v>
      </c>
      <c r="L142" s="526" t="s">
        <v>4219</v>
      </c>
      <c r="M142" s="530"/>
    </row>
    <row r="143" spans="1:14" s="27" customFormat="1" ht="143.25" hidden="1" customHeight="1">
      <c r="A143" s="523">
        <v>139</v>
      </c>
      <c r="B143" s="235" t="s">
        <v>939</v>
      </c>
      <c r="C143" s="573" t="s">
        <v>1114</v>
      </c>
      <c r="D143" s="573" t="s">
        <v>3935</v>
      </c>
      <c r="E143" s="235" t="s">
        <v>3</v>
      </c>
      <c r="F143" s="525">
        <v>2</v>
      </c>
      <c r="G143" s="526" t="s">
        <v>4220</v>
      </c>
      <c r="H143" s="526"/>
      <c r="I143" s="526"/>
      <c r="J143" s="526"/>
      <c r="K143" s="573" t="s">
        <v>1114</v>
      </c>
      <c r="L143" s="526" t="s">
        <v>4220</v>
      </c>
      <c r="M143" s="530"/>
    </row>
    <row r="144" spans="1:14" s="27" customFormat="1" ht="99.95" hidden="1" customHeight="1">
      <c r="A144" s="523">
        <v>140</v>
      </c>
      <c r="B144" s="235" t="s">
        <v>940</v>
      </c>
      <c r="C144" s="573" t="s">
        <v>933</v>
      </c>
      <c r="D144" s="573" t="s">
        <v>3935</v>
      </c>
      <c r="E144" s="235" t="s">
        <v>3</v>
      </c>
      <c r="F144" s="525">
        <v>4</v>
      </c>
      <c r="G144" s="526" t="s">
        <v>4221</v>
      </c>
      <c r="H144" s="526"/>
      <c r="I144" s="526"/>
      <c r="J144" s="526"/>
      <c r="K144" s="573" t="s">
        <v>933</v>
      </c>
      <c r="L144" s="526" t="s">
        <v>4222</v>
      </c>
      <c r="M144" s="530"/>
    </row>
    <row r="145" spans="1:13" s="58" customFormat="1" ht="147.75" hidden="1" customHeight="1">
      <c r="A145" s="523">
        <v>141</v>
      </c>
      <c r="B145" s="235" t="s">
        <v>1109</v>
      </c>
      <c r="C145" s="573" t="s">
        <v>3855</v>
      </c>
      <c r="D145" s="573" t="s">
        <v>3935</v>
      </c>
      <c r="E145" s="235" t="s">
        <v>3</v>
      </c>
      <c r="F145" s="525">
        <v>2</v>
      </c>
      <c r="G145" s="526" t="s">
        <v>4223</v>
      </c>
      <c r="H145" s="526"/>
      <c r="I145" s="526"/>
      <c r="J145" s="526" t="s">
        <v>4224</v>
      </c>
      <c r="K145" s="573" t="s">
        <v>4225</v>
      </c>
      <c r="L145" s="526" t="s">
        <v>4226</v>
      </c>
      <c r="M145" s="528"/>
    </row>
    <row r="146" spans="1:13" s="58" customFormat="1" ht="16.5">
      <c r="A146" s="51"/>
      <c r="B146" s="51"/>
      <c r="C146" s="354"/>
      <c r="D146" s="354"/>
      <c r="E146" s="65"/>
      <c r="F146" s="368"/>
      <c r="M146" s="516"/>
    </row>
    <row r="147" spans="1:13" s="58" customFormat="1" ht="16.5">
      <c r="A147" s="51"/>
      <c r="B147" s="51"/>
      <c r="C147" s="354"/>
      <c r="D147" s="354"/>
      <c r="E147" s="65"/>
      <c r="F147" s="368"/>
      <c r="M147" s="459"/>
    </row>
    <row r="148" spans="1:13" s="58" customFormat="1">
      <c r="A148" s="51"/>
      <c r="B148" s="51"/>
      <c r="C148" s="354"/>
      <c r="D148" s="354"/>
      <c r="E148" s="65"/>
      <c r="F148" s="368"/>
    </row>
    <row r="149" spans="1:13" s="58" customFormat="1" ht="150" customHeight="1">
      <c r="A149" s="51"/>
      <c r="B149" s="51"/>
      <c r="C149" s="354"/>
      <c r="D149" s="354"/>
      <c r="E149" s="65"/>
      <c r="F149" s="368"/>
      <c r="J149" s="256"/>
    </row>
    <row r="150" spans="1:13" s="58" customFormat="1">
      <c r="A150" s="51"/>
      <c r="B150" s="51"/>
      <c r="C150" s="354"/>
      <c r="D150" s="354"/>
      <c r="E150" s="65"/>
      <c r="F150" s="368"/>
    </row>
    <row r="151" spans="1:13" s="58" customFormat="1">
      <c r="A151" s="51"/>
      <c r="B151" s="51"/>
      <c r="C151" s="354"/>
      <c r="D151" s="354"/>
      <c r="E151" s="65"/>
      <c r="F151" s="368"/>
    </row>
    <row r="152" spans="1:13" s="58" customFormat="1">
      <c r="A152" s="51"/>
      <c r="B152" s="51"/>
      <c r="C152" s="354"/>
      <c r="D152" s="354"/>
      <c r="E152" s="65"/>
      <c r="F152" s="368"/>
    </row>
    <row r="153" spans="1:13" s="58" customFormat="1">
      <c r="A153" s="51"/>
      <c r="B153" s="51"/>
      <c r="C153" s="354"/>
      <c r="D153" s="354"/>
      <c r="E153" s="65"/>
      <c r="F153" s="368"/>
    </row>
    <row r="154" spans="1:13" s="58" customFormat="1">
      <c r="A154" s="51"/>
      <c r="B154" s="51"/>
      <c r="C154" s="354"/>
      <c r="D154" s="354"/>
      <c r="E154" s="65"/>
      <c r="F154" s="368"/>
    </row>
    <row r="155" spans="1:13" s="58" customFormat="1">
      <c r="A155" s="51"/>
      <c r="B155" s="51"/>
      <c r="C155" s="354"/>
      <c r="D155" s="354"/>
      <c r="E155" s="65"/>
      <c r="F155" s="368"/>
    </row>
    <row r="156" spans="1:13" s="58" customFormat="1">
      <c r="A156" s="51"/>
      <c r="B156" s="51"/>
      <c r="C156" s="354"/>
      <c r="D156" s="354"/>
      <c r="E156" s="65"/>
      <c r="F156" s="368"/>
    </row>
    <row r="157" spans="1:13" s="58" customFormat="1">
      <c r="A157" s="51"/>
      <c r="B157" s="51"/>
      <c r="C157" s="354"/>
      <c r="D157" s="354"/>
      <c r="E157" s="65"/>
      <c r="F157" s="368"/>
    </row>
    <row r="158" spans="1:13" s="58" customFormat="1">
      <c r="A158" s="51"/>
      <c r="B158" s="51"/>
      <c r="C158" s="354"/>
      <c r="D158" s="354"/>
      <c r="E158" s="65"/>
      <c r="F158" s="368"/>
    </row>
    <row r="159" spans="1:13" s="58" customFormat="1">
      <c r="A159" s="51"/>
      <c r="B159" s="51"/>
      <c r="C159" s="354"/>
      <c r="D159" s="354"/>
      <c r="E159" s="65"/>
      <c r="F159" s="368"/>
    </row>
    <row r="160" spans="1:13" s="58" customFormat="1">
      <c r="A160" s="51"/>
      <c r="B160" s="51"/>
      <c r="C160" s="354"/>
      <c r="D160" s="354"/>
      <c r="E160" s="65"/>
      <c r="F160" s="368"/>
    </row>
    <row r="161" spans="1:6" s="58" customFormat="1">
      <c r="A161" s="51"/>
      <c r="B161" s="51"/>
      <c r="C161" s="354"/>
      <c r="D161" s="354"/>
      <c r="E161" s="65"/>
      <c r="F161" s="368"/>
    </row>
    <row r="162" spans="1:6" s="58" customFormat="1">
      <c r="A162" s="51"/>
      <c r="B162" s="51"/>
      <c r="C162" s="354"/>
      <c r="D162" s="354"/>
      <c r="E162" s="65"/>
      <c r="F162" s="368"/>
    </row>
    <row r="163" spans="1:6" s="58" customFormat="1">
      <c r="A163" s="51"/>
      <c r="B163" s="51"/>
      <c r="C163" s="354"/>
      <c r="D163" s="354"/>
      <c r="E163" s="65"/>
      <c r="F163" s="368"/>
    </row>
    <row r="164" spans="1:6" s="58" customFormat="1">
      <c r="A164" s="51"/>
      <c r="B164" s="51"/>
      <c r="C164" s="354"/>
      <c r="D164" s="354"/>
      <c r="E164" s="65"/>
      <c r="F164" s="368"/>
    </row>
    <row r="165" spans="1:6" s="58" customFormat="1">
      <c r="A165" s="51"/>
      <c r="B165" s="51"/>
      <c r="C165" s="354"/>
      <c r="D165" s="354"/>
      <c r="E165" s="65"/>
      <c r="F165" s="368"/>
    </row>
    <row r="166" spans="1:6" s="58" customFormat="1">
      <c r="A166" s="51"/>
      <c r="B166" s="51"/>
      <c r="C166" s="354"/>
      <c r="D166" s="354"/>
      <c r="E166" s="65"/>
      <c r="F166" s="368"/>
    </row>
    <row r="167" spans="1:6" s="58" customFormat="1">
      <c r="A167" s="51"/>
      <c r="B167" s="51"/>
      <c r="C167" s="354"/>
      <c r="D167" s="354"/>
      <c r="E167" s="65"/>
      <c r="F167" s="368"/>
    </row>
    <row r="168" spans="1:6" s="58" customFormat="1">
      <c r="A168" s="51"/>
      <c r="B168" s="51"/>
      <c r="C168" s="354"/>
      <c r="D168" s="354"/>
      <c r="E168" s="65"/>
      <c r="F168" s="368"/>
    </row>
    <row r="169" spans="1:6" s="58" customFormat="1">
      <c r="A169" s="51"/>
      <c r="B169" s="51"/>
      <c r="C169" s="354"/>
      <c r="D169" s="354"/>
      <c r="E169" s="65"/>
      <c r="F169" s="368"/>
    </row>
    <row r="170" spans="1:6" s="58" customFormat="1">
      <c r="A170" s="51"/>
      <c r="B170" s="51"/>
      <c r="C170" s="354"/>
      <c r="D170" s="354"/>
      <c r="E170" s="65"/>
      <c r="F170" s="368"/>
    </row>
    <row r="171" spans="1:6" s="58" customFormat="1">
      <c r="A171" s="51"/>
      <c r="B171" s="51"/>
      <c r="C171" s="354"/>
      <c r="D171" s="354"/>
      <c r="E171" s="65"/>
      <c r="F171" s="368"/>
    </row>
    <row r="172" spans="1:6" s="58" customFormat="1">
      <c r="A172" s="51"/>
      <c r="B172" s="51"/>
      <c r="C172" s="354"/>
      <c r="D172" s="354"/>
      <c r="E172" s="65"/>
      <c r="F172" s="368"/>
    </row>
    <row r="173" spans="1:6" s="58" customFormat="1">
      <c r="A173" s="51"/>
      <c r="B173" s="51"/>
      <c r="C173" s="354"/>
      <c r="D173" s="354"/>
      <c r="E173" s="65"/>
      <c r="F173" s="368"/>
    </row>
    <row r="174" spans="1:6" s="58" customFormat="1">
      <c r="A174" s="51"/>
      <c r="B174" s="51"/>
      <c r="C174" s="354"/>
      <c r="D174" s="354"/>
      <c r="E174" s="65"/>
      <c r="F174" s="368"/>
    </row>
    <row r="175" spans="1:6" s="58" customFormat="1">
      <c r="A175" s="51"/>
      <c r="B175" s="51"/>
      <c r="C175" s="354"/>
      <c r="D175" s="354"/>
      <c r="E175" s="65"/>
      <c r="F175" s="368"/>
    </row>
    <row r="176" spans="1:6" s="58" customFormat="1">
      <c r="A176" s="51"/>
      <c r="B176" s="51"/>
      <c r="C176" s="354"/>
      <c r="D176" s="354"/>
      <c r="E176" s="65"/>
      <c r="F176" s="368"/>
    </row>
    <row r="177" spans="1:6" s="58" customFormat="1">
      <c r="A177" s="51"/>
      <c r="B177" s="51"/>
      <c r="C177" s="354"/>
      <c r="D177" s="354"/>
      <c r="E177" s="65"/>
      <c r="F177" s="368"/>
    </row>
    <row r="178" spans="1:6" s="58" customFormat="1">
      <c r="A178" s="51"/>
      <c r="B178" s="51"/>
      <c r="C178" s="354"/>
      <c r="D178" s="354"/>
      <c r="E178" s="65"/>
      <c r="F178" s="368"/>
    </row>
    <row r="179" spans="1:6" s="58" customFormat="1">
      <c r="A179" s="51"/>
      <c r="B179" s="51"/>
      <c r="C179" s="354"/>
      <c r="D179" s="354"/>
      <c r="E179" s="65"/>
      <c r="F179" s="368"/>
    </row>
    <row r="180" spans="1:6" s="58" customFormat="1">
      <c r="A180" s="51"/>
      <c r="B180" s="51"/>
      <c r="C180" s="354"/>
      <c r="D180" s="354"/>
      <c r="E180" s="65"/>
      <c r="F180" s="368"/>
    </row>
    <row r="181" spans="1:6" s="58" customFormat="1">
      <c r="A181" s="51"/>
      <c r="B181" s="51"/>
      <c r="C181" s="354"/>
      <c r="D181" s="354"/>
      <c r="E181" s="65"/>
      <c r="F181" s="368"/>
    </row>
    <row r="182" spans="1:6" s="58" customFormat="1">
      <c r="A182" s="51"/>
      <c r="B182" s="51"/>
      <c r="C182" s="354"/>
      <c r="D182" s="354"/>
      <c r="E182" s="65"/>
      <c r="F182" s="368"/>
    </row>
    <row r="183" spans="1:6" s="58" customFormat="1">
      <c r="A183" s="51"/>
      <c r="B183" s="51"/>
      <c r="C183" s="354"/>
      <c r="D183" s="354"/>
      <c r="E183" s="65"/>
      <c r="F183" s="368"/>
    </row>
    <row r="184" spans="1:6" s="58" customFormat="1">
      <c r="A184" s="51"/>
      <c r="B184" s="51"/>
      <c r="C184" s="354"/>
      <c r="D184" s="354"/>
      <c r="E184" s="65"/>
      <c r="F184" s="368"/>
    </row>
    <row r="185" spans="1:6" s="58" customFormat="1">
      <c r="A185" s="51"/>
      <c r="B185" s="51"/>
      <c r="C185" s="354"/>
      <c r="D185" s="354"/>
      <c r="E185" s="65"/>
      <c r="F185" s="368"/>
    </row>
    <row r="186" spans="1:6" s="58" customFormat="1">
      <c r="A186" s="51"/>
      <c r="B186" s="51"/>
      <c r="C186" s="354"/>
      <c r="D186" s="354"/>
      <c r="E186" s="65"/>
      <c r="F186" s="368"/>
    </row>
    <row r="187" spans="1:6" s="58" customFormat="1">
      <c r="A187" s="51"/>
      <c r="B187" s="51"/>
      <c r="C187" s="354"/>
      <c r="D187" s="354"/>
      <c r="E187" s="65"/>
      <c r="F187" s="368"/>
    </row>
    <row r="188" spans="1:6" s="58" customFormat="1">
      <c r="A188" s="51"/>
      <c r="B188" s="51"/>
      <c r="C188" s="354"/>
      <c r="D188" s="354"/>
      <c r="E188" s="65"/>
      <c r="F188" s="368"/>
    </row>
    <row r="189" spans="1:6" s="58" customFormat="1">
      <c r="A189" s="51"/>
      <c r="B189" s="51"/>
      <c r="C189" s="354"/>
      <c r="D189" s="354"/>
      <c r="E189" s="65"/>
      <c r="F189" s="368"/>
    </row>
    <row r="190" spans="1:6" s="58" customFormat="1">
      <c r="A190" s="51"/>
      <c r="B190" s="51"/>
      <c r="C190" s="354"/>
      <c r="D190" s="354"/>
      <c r="E190" s="65"/>
      <c r="F190" s="368"/>
    </row>
    <row r="191" spans="1:6" s="58" customFormat="1">
      <c r="A191" s="51"/>
      <c r="B191" s="51"/>
      <c r="C191" s="354"/>
      <c r="D191" s="354"/>
      <c r="E191" s="65"/>
      <c r="F191" s="368"/>
    </row>
    <row r="192" spans="1:6" s="58" customFormat="1">
      <c r="A192" s="51"/>
      <c r="B192" s="51"/>
      <c r="C192" s="354"/>
      <c r="D192" s="354"/>
      <c r="E192" s="65"/>
      <c r="F192" s="368"/>
    </row>
    <row r="193" spans="1:6" s="58" customFormat="1">
      <c r="A193" s="51"/>
      <c r="B193" s="51"/>
      <c r="C193" s="354"/>
      <c r="D193" s="354"/>
      <c r="E193" s="65"/>
      <c r="F193" s="368"/>
    </row>
    <row r="194" spans="1:6" s="58" customFormat="1">
      <c r="A194" s="51"/>
      <c r="B194" s="51"/>
      <c r="C194" s="354"/>
      <c r="D194" s="354"/>
      <c r="E194" s="65"/>
      <c r="F194" s="368"/>
    </row>
    <row r="195" spans="1:6" s="58" customFormat="1">
      <c r="A195" s="51"/>
      <c r="B195" s="51"/>
      <c r="C195" s="354"/>
      <c r="D195" s="354"/>
      <c r="E195" s="65"/>
      <c r="F195" s="368"/>
    </row>
    <row r="196" spans="1:6" s="58" customFormat="1">
      <c r="A196" s="51"/>
      <c r="B196" s="51"/>
      <c r="C196" s="354"/>
      <c r="D196" s="354"/>
      <c r="E196" s="65"/>
      <c r="F196" s="368"/>
    </row>
    <row r="197" spans="1:6" s="58" customFormat="1">
      <c r="A197" s="51"/>
      <c r="B197" s="51"/>
      <c r="C197" s="354"/>
      <c r="D197" s="354"/>
      <c r="E197" s="65"/>
      <c r="F197" s="368"/>
    </row>
    <row r="198" spans="1:6" s="58" customFormat="1">
      <c r="A198" s="51"/>
      <c r="B198" s="51"/>
      <c r="C198" s="354"/>
      <c r="D198" s="354"/>
      <c r="E198" s="65"/>
      <c r="F198" s="368"/>
    </row>
    <row r="199" spans="1:6" s="58" customFormat="1">
      <c r="A199" s="51"/>
      <c r="B199" s="51"/>
      <c r="C199" s="354"/>
      <c r="D199" s="354"/>
      <c r="E199" s="65"/>
      <c r="F199" s="368"/>
    </row>
    <row r="200" spans="1:6" s="58" customFormat="1">
      <c r="A200" s="51"/>
      <c r="B200" s="51"/>
      <c r="C200" s="354"/>
      <c r="D200" s="354"/>
      <c r="E200" s="65"/>
      <c r="F200" s="368"/>
    </row>
    <row r="201" spans="1:6" s="58" customFormat="1">
      <c r="A201" s="51"/>
      <c r="B201" s="51"/>
      <c r="C201" s="354"/>
      <c r="D201" s="354"/>
      <c r="E201" s="65"/>
      <c r="F201" s="368"/>
    </row>
    <row r="202" spans="1:6" s="58" customFormat="1">
      <c r="A202" s="51"/>
      <c r="B202" s="51"/>
      <c r="C202" s="354"/>
      <c r="D202" s="354"/>
      <c r="E202" s="65"/>
      <c r="F202" s="368"/>
    </row>
    <row r="203" spans="1:6" s="58" customFormat="1">
      <c r="A203" s="51"/>
      <c r="B203" s="51"/>
      <c r="C203" s="354"/>
      <c r="D203" s="354"/>
      <c r="E203" s="65"/>
      <c r="F203" s="368"/>
    </row>
    <row r="204" spans="1:6" s="58" customFormat="1">
      <c r="A204" s="51"/>
      <c r="B204" s="51"/>
      <c r="C204" s="354"/>
      <c r="D204" s="354"/>
      <c r="E204" s="65"/>
      <c r="F204" s="368"/>
    </row>
    <row r="205" spans="1:6" s="58" customFormat="1">
      <c r="A205" s="51"/>
      <c r="B205" s="51"/>
      <c r="C205" s="354"/>
      <c r="D205" s="354"/>
      <c r="E205" s="65"/>
      <c r="F205" s="368"/>
    </row>
    <row r="206" spans="1:6" s="58" customFormat="1">
      <c r="A206" s="51"/>
      <c r="B206" s="51"/>
      <c r="C206" s="354"/>
      <c r="D206" s="354"/>
      <c r="E206" s="65"/>
      <c r="F206" s="368"/>
    </row>
    <row r="207" spans="1:6" s="58" customFormat="1">
      <c r="A207" s="51"/>
      <c r="B207" s="51"/>
      <c r="C207" s="354"/>
      <c r="D207" s="354"/>
      <c r="E207" s="65"/>
      <c r="F207" s="368"/>
    </row>
    <row r="208" spans="1:6" s="58" customFormat="1">
      <c r="A208" s="51"/>
      <c r="B208" s="51"/>
      <c r="C208" s="354"/>
      <c r="D208" s="354"/>
      <c r="E208" s="65"/>
      <c r="F208" s="368"/>
    </row>
    <row r="209" spans="1:6" s="58" customFormat="1">
      <c r="A209" s="51"/>
      <c r="B209" s="51"/>
      <c r="C209" s="354"/>
      <c r="D209" s="354"/>
      <c r="E209" s="65"/>
      <c r="F209" s="368"/>
    </row>
    <row r="210" spans="1:6" s="58" customFormat="1">
      <c r="A210" s="51"/>
      <c r="B210" s="51"/>
      <c r="C210" s="354"/>
      <c r="D210" s="354"/>
      <c r="E210" s="65"/>
      <c r="F210" s="368"/>
    </row>
    <row r="211" spans="1:6" s="58" customFormat="1">
      <c r="A211" s="51"/>
      <c r="B211" s="51"/>
      <c r="C211" s="354"/>
      <c r="D211" s="354"/>
      <c r="E211" s="65"/>
      <c r="F211" s="368"/>
    </row>
    <row r="212" spans="1:6" s="58" customFormat="1">
      <c r="A212" s="51"/>
      <c r="B212" s="51"/>
      <c r="C212" s="354"/>
      <c r="D212" s="354"/>
      <c r="E212" s="65"/>
      <c r="F212" s="368"/>
    </row>
    <row r="213" spans="1:6" s="58" customFormat="1">
      <c r="A213" s="51"/>
      <c r="B213" s="51"/>
      <c r="C213" s="354"/>
      <c r="D213" s="354"/>
      <c r="E213" s="65"/>
      <c r="F213" s="368"/>
    </row>
    <row r="214" spans="1:6" s="58" customFormat="1">
      <c r="A214" s="51"/>
      <c r="B214" s="51"/>
      <c r="C214" s="354"/>
      <c r="D214" s="354"/>
      <c r="E214" s="65"/>
      <c r="F214" s="368"/>
    </row>
    <row r="215" spans="1:6" s="58" customFormat="1">
      <c r="A215" s="51"/>
      <c r="B215" s="51"/>
      <c r="C215" s="354"/>
      <c r="D215" s="354"/>
      <c r="E215" s="65"/>
      <c r="F215" s="368"/>
    </row>
    <row r="216" spans="1:6" s="58" customFormat="1">
      <c r="A216" s="51"/>
      <c r="B216" s="51"/>
      <c r="C216" s="354"/>
      <c r="D216" s="354"/>
      <c r="E216" s="65"/>
      <c r="F216" s="368"/>
    </row>
    <row r="217" spans="1:6" s="58" customFormat="1">
      <c r="A217" s="51"/>
      <c r="B217" s="51"/>
      <c r="C217" s="354"/>
      <c r="D217" s="354"/>
      <c r="E217" s="65"/>
      <c r="F217" s="368"/>
    </row>
    <row r="218" spans="1:6" s="58" customFormat="1">
      <c r="A218" s="51"/>
      <c r="B218" s="51"/>
      <c r="C218" s="354"/>
      <c r="D218" s="354"/>
      <c r="E218" s="65"/>
      <c r="F218" s="368"/>
    </row>
    <row r="219" spans="1:6" s="58" customFormat="1">
      <c r="A219" s="51"/>
      <c r="B219" s="51"/>
      <c r="C219" s="354"/>
      <c r="D219" s="354"/>
      <c r="E219" s="65"/>
      <c r="F219" s="368"/>
    </row>
    <row r="220" spans="1:6" s="58" customFormat="1">
      <c r="A220" s="51"/>
      <c r="B220" s="51"/>
      <c r="C220" s="354"/>
      <c r="D220" s="354"/>
      <c r="E220" s="65"/>
      <c r="F220" s="368"/>
    </row>
    <row r="221" spans="1:6" s="58" customFormat="1">
      <c r="A221" s="51"/>
      <c r="B221" s="51"/>
      <c r="C221" s="354"/>
      <c r="D221" s="354"/>
      <c r="E221" s="65"/>
      <c r="F221" s="368"/>
    </row>
    <row r="222" spans="1:6" s="58" customFormat="1">
      <c r="A222" s="51"/>
      <c r="B222" s="51"/>
      <c r="C222" s="354"/>
      <c r="D222" s="354"/>
      <c r="E222" s="65"/>
      <c r="F222" s="368"/>
    </row>
    <row r="223" spans="1:6" s="58" customFormat="1">
      <c r="A223" s="51"/>
      <c r="B223" s="51"/>
      <c r="C223" s="354"/>
      <c r="D223" s="354"/>
      <c r="E223" s="65"/>
      <c r="F223" s="368"/>
    </row>
    <row r="224" spans="1:6" s="58" customFormat="1">
      <c r="A224" s="51"/>
      <c r="B224" s="51"/>
      <c r="C224" s="354"/>
      <c r="D224" s="354"/>
      <c r="E224" s="65"/>
      <c r="F224" s="368"/>
    </row>
    <row r="225" spans="1:6" s="58" customFormat="1">
      <c r="A225" s="51"/>
      <c r="B225" s="51"/>
      <c r="C225" s="354"/>
      <c r="D225" s="354"/>
      <c r="E225" s="65"/>
      <c r="F225" s="368"/>
    </row>
    <row r="226" spans="1:6" s="58" customFormat="1">
      <c r="A226" s="51"/>
      <c r="B226" s="51"/>
      <c r="C226" s="354"/>
      <c r="D226" s="354"/>
      <c r="E226" s="65"/>
      <c r="F226" s="368"/>
    </row>
    <row r="227" spans="1:6" s="58" customFormat="1">
      <c r="A227" s="51"/>
      <c r="B227" s="51"/>
      <c r="C227" s="354"/>
      <c r="D227" s="354"/>
      <c r="E227" s="65"/>
      <c r="F227" s="368"/>
    </row>
    <row r="228" spans="1:6" s="58" customFormat="1">
      <c r="A228" s="51"/>
      <c r="B228" s="51"/>
      <c r="C228" s="354"/>
      <c r="D228" s="354"/>
      <c r="E228" s="65"/>
      <c r="F228" s="368"/>
    </row>
    <row r="229" spans="1:6" s="58" customFormat="1">
      <c r="A229" s="51"/>
      <c r="B229" s="51"/>
      <c r="C229" s="354"/>
      <c r="D229" s="354"/>
      <c r="E229" s="65"/>
      <c r="F229" s="368"/>
    </row>
    <row r="230" spans="1:6" s="58" customFormat="1">
      <c r="A230" s="51"/>
      <c r="B230" s="51"/>
      <c r="C230" s="354"/>
      <c r="D230" s="354"/>
      <c r="E230" s="65"/>
      <c r="F230" s="368"/>
    </row>
    <row r="231" spans="1:6" s="58" customFormat="1">
      <c r="A231" s="51"/>
      <c r="B231" s="51"/>
      <c r="C231" s="354"/>
      <c r="D231" s="354"/>
      <c r="E231" s="65"/>
      <c r="F231" s="368"/>
    </row>
    <row r="232" spans="1:6" s="58" customFormat="1">
      <c r="A232" s="51"/>
      <c r="B232" s="51"/>
      <c r="C232" s="354"/>
      <c r="D232" s="354"/>
      <c r="E232" s="65"/>
      <c r="F232" s="368"/>
    </row>
    <row r="233" spans="1:6" s="58" customFormat="1">
      <c r="A233" s="51"/>
      <c r="B233" s="51"/>
      <c r="C233" s="354"/>
      <c r="D233" s="354"/>
      <c r="E233" s="65"/>
      <c r="F233" s="368"/>
    </row>
    <row r="234" spans="1:6" s="58" customFormat="1">
      <c r="A234" s="51"/>
      <c r="B234" s="51"/>
      <c r="C234" s="354"/>
      <c r="D234" s="354"/>
      <c r="E234" s="65"/>
      <c r="F234" s="368"/>
    </row>
    <row r="235" spans="1:6" s="58" customFormat="1">
      <c r="A235" s="51"/>
      <c r="B235" s="51"/>
      <c r="C235" s="354"/>
      <c r="D235" s="354"/>
      <c r="E235" s="65"/>
      <c r="F235" s="368"/>
    </row>
    <row r="236" spans="1:6" s="58" customFormat="1">
      <c r="A236" s="51"/>
      <c r="B236" s="51"/>
      <c r="C236" s="354"/>
      <c r="D236" s="354"/>
      <c r="E236" s="65"/>
      <c r="F236" s="368"/>
    </row>
    <row r="237" spans="1:6" s="58" customFormat="1">
      <c r="A237" s="51"/>
      <c r="B237" s="51"/>
      <c r="C237" s="354"/>
      <c r="D237" s="354"/>
      <c r="E237" s="65"/>
      <c r="F237" s="368"/>
    </row>
    <row r="238" spans="1:6" s="58" customFormat="1">
      <c r="A238" s="51"/>
      <c r="B238" s="51"/>
      <c r="C238" s="354"/>
      <c r="D238" s="354"/>
      <c r="E238" s="65"/>
      <c r="F238" s="368"/>
    </row>
    <row r="239" spans="1:6" s="58" customFormat="1">
      <c r="A239" s="51"/>
      <c r="B239" s="51"/>
      <c r="C239" s="354"/>
      <c r="D239" s="354"/>
      <c r="E239" s="65"/>
      <c r="F239" s="368"/>
    </row>
    <row r="240" spans="1:6" s="58" customFormat="1">
      <c r="A240" s="51"/>
      <c r="B240" s="51"/>
      <c r="C240" s="354"/>
      <c r="D240" s="354"/>
      <c r="E240" s="65"/>
      <c r="F240" s="368"/>
    </row>
    <row r="241" spans="1:6" s="58" customFormat="1">
      <c r="A241" s="51"/>
      <c r="B241" s="51"/>
      <c r="C241" s="354"/>
      <c r="D241" s="354"/>
      <c r="E241" s="65"/>
      <c r="F241" s="368"/>
    </row>
    <row r="242" spans="1:6" s="58" customFormat="1">
      <c r="A242" s="51"/>
      <c r="B242" s="51"/>
      <c r="C242" s="354"/>
      <c r="D242" s="354"/>
      <c r="E242" s="65"/>
      <c r="F242" s="368"/>
    </row>
    <row r="243" spans="1:6" s="58" customFormat="1">
      <c r="A243" s="51"/>
      <c r="B243" s="51"/>
      <c r="C243" s="354"/>
      <c r="D243" s="354"/>
      <c r="E243" s="65"/>
      <c r="F243" s="368"/>
    </row>
    <row r="244" spans="1:6" s="58" customFormat="1">
      <c r="A244" s="51"/>
      <c r="B244" s="51"/>
      <c r="C244" s="354"/>
      <c r="D244" s="354"/>
      <c r="E244" s="65"/>
      <c r="F244" s="368"/>
    </row>
    <row r="245" spans="1:6" s="58" customFormat="1">
      <c r="A245" s="51"/>
      <c r="B245" s="51"/>
      <c r="C245" s="354"/>
      <c r="D245" s="354"/>
      <c r="E245" s="65"/>
      <c r="F245" s="368"/>
    </row>
    <row r="246" spans="1:6" s="58" customFormat="1">
      <c r="A246" s="51"/>
      <c r="B246" s="51"/>
      <c r="C246" s="354"/>
      <c r="D246" s="354"/>
      <c r="E246" s="65"/>
      <c r="F246" s="368"/>
    </row>
    <row r="247" spans="1:6" s="58" customFormat="1">
      <c r="A247" s="51"/>
      <c r="B247" s="51"/>
      <c r="C247" s="354"/>
      <c r="D247" s="354"/>
      <c r="E247" s="65"/>
      <c r="F247" s="368"/>
    </row>
    <row r="248" spans="1:6" s="58" customFormat="1">
      <c r="A248" s="51"/>
      <c r="B248" s="51"/>
      <c r="C248" s="354"/>
      <c r="D248" s="354"/>
      <c r="E248" s="65"/>
      <c r="F248" s="368"/>
    </row>
    <row r="249" spans="1:6" s="58" customFormat="1">
      <c r="A249" s="51"/>
      <c r="B249" s="51"/>
      <c r="C249" s="354"/>
      <c r="D249" s="354"/>
      <c r="E249" s="65"/>
      <c r="F249" s="368"/>
    </row>
    <row r="250" spans="1:6" s="58" customFormat="1">
      <c r="A250" s="51"/>
      <c r="B250" s="51"/>
      <c r="C250" s="354"/>
      <c r="D250" s="354"/>
      <c r="E250" s="65"/>
      <c r="F250" s="368"/>
    </row>
    <row r="251" spans="1:6" s="58" customFormat="1">
      <c r="A251" s="51"/>
      <c r="B251" s="51"/>
      <c r="C251" s="354"/>
      <c r="D251" s="354"/>
      <c r="E251" s="65"/>
      <c r="F251" s="368"/>
    </row>
    <row r="252" spans="1:6" s="58" customFormat="1">
      <c r="A252" s="51"/>
      <c r="B252" s="51"/>
      <c r="C252" s="354"/>
      <c r="D252" s="354"/>
      <c r="E252" s="65"/>
      <c r="F252" s="368"/>
    </row>
    <row r="253" spans="1:6" s="58" customFormat="1">
      <c r="A253" s="51"/>
      <c r="B253" s="51"/>
      <c r="C253" s="354"/>
      <c r="D253" s="354"/>
      <c r="E253" s="65"/>
      <c r="F253" s="368"/>
    </row>
    <row r="254" spans="1:6" s="58" customFormat="1">
      <c r="A254" s="51"/>
      <c r="B254" s="51"/>
      <c r="C254" s="354"/>
      <c r="D254" s="354"/>
      <c r="E254" s="65"/>
      <c r="F254" s="368"/>
    </row>
    <row r="255" spans="1:6" s="58" customFormat="1">
      <c r="A255" s="51"/>
      <c r="B255" s="51"/>
      <c r="C255" s="354"/>
      <c r="D255" s="354"/>
      <c r="E255" s="65"/>
      <c r="F255" s="368"/>
    </row>
    <row r="256" spans="1:6" s="58" customFormat="1">
      <c r="A256" s="51"/>
      <c r="B256" s="51"/>
      <c r="C256" s="354"/>
      <c r="D256" s="354"/>
      <c r="E256" s="65"/>
      <c r="F256" s="368"/>
    </row>
    <row r="257" spans="1:6" s="58" customFormat="1">
      <c r="A257" s="51"/>
      <c r="B257" s="51"/>
      <c r="C257" s="354"/>
      <c r="D257" s="354"/>
      <c r="E257" s="65"/>
      <c r="F257" s="368"/>
    </row>
    <row r="258" spans="1:6" s="58" customFormat="1">
      <c r="A258" s="51"/>
      <c r="B258" s="51"/>
      <c r="C258" s="354"/>
      <c r="D258" s="354"/>
      <c r="E258" s="65"/>
      <c r="F258" s="368"/>
    </row>
    <row r="259" spans="1:6" s="58" customFormat="1">
      <c r="A259" s="51"/>
      <c r="B259" s="51"/>
      <c r="C259" s="354"/>
      <c r="D259" s="354"/>
      <c r="E259" s="65"/>
      <c r="F259" s="368"/>
    </row>
    <row r="260" spans="1:6" s="58" customFormat="1">
      <c r="A260" s="51"/>
      <c r="B260" s="51"/>
      <c r="C260" s="354"/>
      <c r="D260" s="354"/>
      <c r="E260" s="65"/>
      <c r="F260" s="368"/>
    </row>
    <row r="261" spans="1:6" s="58" customFormat="1">
      <c r="A261" s="51"/>
      <c r="B261" s="51"/>
      <c r="C261" s="354"/>
      <c r="D261" s="354"/>
      <c r="E261" s="65"/>
      <c r="F261" s="368"/>
    </row>
    <row r="262" spans="1:6" s="58" customFormat="1">
      <c r="A262" s="51"/>
      <c r="B262" s="51"/>
      <c r="C262" s="354"/>
      <c r="D262" s="354"/>
      <c r="E262" s="65"/>
      <c r="F262" s="368"/>
    </row>
    <row r="263" spans="1:6" s="58" customFormat="1">
      <c r="A263" s="51"/>
      <c r="B263" s="51"/>
      <c r="C263" s="354"/>
      <c r="D263" s="354"/>
      <c r="E263" s="65"/>
      <c r="F263" s="368"/>
    </row>
    <row r="264" spans="1:6" s="58" customFormat="1">
      <c r="A264" s="51"/>
      <c r="B264" s="51"/>
      <c r="C264" s="354"/>
      <c r="D264" s="354"/>
      <c r="E264" s="65"/>
      <c r="F264" s="368"/>
    </row>
    <row r="265" spans="1:6" s="58" customFormat="1">
      <c r="A265" s="51"/>
      <c r="B265" s="51"/>
      <c r="C265" s="354"/>
      <c r="D265" s="354"/>
      <c r="E265" s="65"/>
      <c r="F265" s="368"/>
    </row>
    <row r="266" spans="1:6" s="58" customFormat="1">
      <c r="A266" s="51"/>
      <c r="B266" s="51"/>
      <c r="C266" s="354"/>
      <c r="D266" s="354"/>
      <c r="E266" s="65"/>
      <c r="F266" s="368"/>
    </row>
    <row r="267" spans="1:6" s="58" customFormat="1">
      <c r="A267" s="51"/>
      <c r="B267" s="51"/>
      <c r="C267" s="354"/>
      <c r="D267" s="354"/>
      <c r="E267" s="65"/>
      <c r="F267" s="368"/>
    </row>
    <row r="268" spans="1:6" s="58" customFormat="1">
      <c r="A268" s="51"/>
      <c r="B268" s="51"/>
      <c r="C268" s="354"/>
      <c r="D268" s="354"/>
      <c r="E268" s="65"/>
      <c r="F268" s="368"/>
    </row>
    <row r="269" spans="1:6" s="58" customFormat="1">
      <c r="A269" s="51"/>
      <c r="B269" s="51"/>
      <c r="C269" s="354"/>
      <c r="D269" s="354"/>
      <c r="E269" s="65"/>
      <c r="F269" s="368"/>
    </row>
    <row r="270" spans="1:6" s="58" customFormat="1">
      <c r="A270" s="51"/>
      <c r="B270" s="51"/>
      <c r="C270" s="354"/>
      <c r="D270" s="354"/>
      <c r="E270" s="65"/>
      <c r="F270" s="368"/>
    </row>
    <row r="271" spans="1:6" s="58" customFormat="1">
      <c r="A271" s="51"/>
      <c r="B271" s="51"/>
      <c r="C271" s="354"/>
      <c r="D271" s="354"/>
      <c r="E271" s="65"/>
      <c r="F271" s="368"/>
    </row>
    <row r="272" spans="1:6" s="58" customFormat="1">
      <c r="A272" s="51"/>
      <c r="B272" s="51"/>
      <c r="C272" s="354"/>
      <c r="D272" s="354"/>
      <c r="E272" s="65"/>
      <c r="F272" s="368"/>
    </row>
    <row r="273" spans="1:6" s="58" customFormat="1">
      <c r="A273" s="51"/>
      <c r="B273" s="51"/>
      <c r="C273" s="354"/>
      <c r="D273" s="354"/>
      <c r="E273" s="65"/>
      <c r="F273" s="368"/>
    </row>
    <row r="274" spans="1:6" s="58" customFormat="1">
      <c r="A274" s="51"/>
      <c r="B274" s="51"/>
      <c r="C274" s="354"/>
      <c r="D274" s="354"/>
      <c r="E274" s="65"/>
      <c r="F274" s="368"/>
    </row>
    <row r="275" spans="1:6" s="58" customFormat="1">
      <c r="A275" s="51"/>
      <c r="B275" s="51"/>
      <c r="C275" s="354"/>
      <c r="D275" s="354"/>
      <c r="E275" s="65"/>
      <c r="F275" s="368"/>
    </row>
    <row r="276" spans="1:6" s="58" customFormat="1">
      <c r="A276" s="51"/>
      <c r="B276" s="51"/>
      <c r="C276" s="354"/>
      <c r="D276" s="354"/>
      <c r="E276" s="65"/>
      <c r="F276" s="368"/>
    </row>
    <row r="277" spans="1:6" s="58" customFormat="1">
      <c r="A277" s="51"/>
      <c r="B277" s="51"/>
      <c r="C277" s="354"/>
      <c r="D277" s="354"/>
      <c r="E277" s="65"/>
      <c r="F277" s="368"/>
    </row>
    <row r="278" spans="1:6" s="58" customFormat="1">
      <c r="A278" s="51"/>
      <c r="B278" s="51"/>
      <c r="C278" s="354"/>
      <c r="D278" s="354"/>
      <c r="E278" s="65"/>
      <c r="F278" s="368"/>
    </row>
    <row r="279" spans="1:6" s="58" customFormat="1">
      <c r="A279" s="51"/>
      <c r="B279" s="51"/>
      <c r="C279" s="354"/>
      <c r="D279" s="354"/>
      <c r="E279" s="65"/>
      <c r="F279" s="368"/>
    </row>
    <row r="280" spans="1:6" s="58" customFormat="1">
      <c r="A280" s="51"/>
      <c r="B280" s="51"/>
      <c r="C280" s="354"/>
      <c r="D280" s="354"/>
      <c r="E280" s="65"/>
      <c r="F280" s="368"/>
    </row>
    <row r="281" spans="1:6" s="58" customFormat="1">
      <c r="A281" s="51"/>
      <c r="B281" s="51"/>
      <c r="C281" s="354"/>
      <c r="D281" s="354"/>
      <c r="E281" s="65"/>
      <c r="F281" s="368"/>
    </row>
    <row r="282" spans="1:6" s="58" customFormat="1">
      <c r="A282" s="51"/>
      <c r="B282" s="51"/>
      <c r="C282" s="354"/>
      <c r="D282" s="354"/>
      <c r="E282" s="65"/>
      <c r="F282" s="368"/>
    </row>
    <row r="283" spans="1:6" s="58" customFormat="1">
      <c r="A283" s="51"/>
      <c r="B283" s="51"/>
      <c r="C283" s="354"/>
      <c r="D283" s="354"/>
      <c r="E283" s="65"/>
      <c r="F283" s="368"/>
    </row>
    <row r="284" spans="1:6" s="58" customFormat="1">
      <c r="A284" s="51"/>
      <c r="B284" s="51"/>
      <c r="C284" s="354"/>
      <c r="D284" s="354"/>
      <c r="E284" s="65"/>
      <c r="F284" s="368"/>
    </row>
    <row r="285" spans="1:6" s="58" customFormat="1">
      <c r="A285" s="51"/>
      <c r="B285" s="51"/>
      <c r="C285" s="354"/>
      <c r="D285" s="354"/>
      <c r="E285" s="65"/>
      <c r="F285" s="368"/>
    </row>
    <row r="286" spans="1:6" s="58" customFormat="1">
      <c r="A286" s="51"/>
      <c r="B286" s="51"/>
      <c r="C286" s="354"/>
      <c r="D286" s="354"/>
      <c r="E286" s="65"/>
      <c r="F286" s="368"/>
    </row>
    <row r="287" spans="1:6" s="58" customFormat="1">
      <c r="A287" s="51"/>
      <c r="B287" s="51"/>
      <c r="C287" s="354"/>
      <c r="D287" s="354"/>
      <c r="E287" s="65"/>
      <c r="F287" s="368"/>
    </row>
    <row r="288" spans="1:6" s="58" customFormat="1">
      <c r="A288" s="51"/>
      <c r="B288" s="51"/>
      <c r="C288" s="354"/>
      <c r="D288" s="354"/>
      <c r="E288" s="65"/>
      <c r="F288" s="368"/>
    </row>
    <row r="289" spans="1:6" s="58" customFormat="1">
      <c r="A289" s="51"/>
      <c r="B289" s="51"/>
      <c r="C289" s="354"/>
      <c r="D289" s="354"/>
      <c r="E289" s="65"/>
      <c r="F289" s="368"/>
    </row>
    <row r="290" spans="1:6" s="58" customFormat="1">
      <c r="A290" s="51"/>
      <c r="B290" s="51"/>
      <c r="C290" s="354"/>
      <c r="D290" s="354"/>
      <c r="E290" s="65"/>
      <c r="F290" s="368"/>
    </row>
    <row r="291" spans="1:6" s="58" customFormat="1">
      <c r="A291" s="51"/>
      <c r="B291" s="51"/>
      <c r="C291" s="354"/>
      <c r="D291" s="354"/>
      <c r="E291" s="65"/>
      <c r="F291" s="368"/>
    </row>
    <row r="292" spans="1:6" s="58" customFormat="1">
      <c r="A292" s="51"/>
      <c r="B292" s="51"/>
      <c r="C292" s="354"/>
      <c r="D292" s="354"/>
      <c r="E292" s="65"/>
      <c r="F292" s="368"/>
    </row>
    <row r="293" spans="1:6" s="58" customFormat="1">
      <c r="A293" s="51"/>
      <c r="B293" s="51"/>
      <c r="C293" s="354"/>
      <c r="D293" s="354"/>
      <c r="E293" s="65"/>
      <c r="F293" s="368"/>
    </row>
    <row r="294" spans="1:6" s="58" customFormat="1">
      <c r="A294" s="51"/>
      <c r="B294" s="51"/>
      <c r="C294" s="354"/>
      <c r="D294" s="354"/>
      <c r="E294" s="65"/>
      <c r="F294" s="368"/>
    </row>
    <row r="295" spans="1:6" s="58" customFormat="1">
      <c r="A295" s="51"/>
      <c r="B295" s="51"/>
      <c r="C295" s="354"/>
      <c r="D295" s="354"/>
      <c r="E295" s="65"/>
      <c r="F295" s="368"/>
    </row>
    <row r="296" spans="1:6" s="58" customFormat="1">
      <c r="A296" s="51"/>
      <c r="B296" s="51"/>
      <c r="C296" s="354"/>
      <c r="D296" s="354"/>
      <c r="E296" s="65"/>
      <c r="F296" s="368"/>
    </row>
    <row r="297" spans="1:6" s="58" customFormat="1">
      <c r="A297" s="51"/>
      <c r="B297" s="51"/>
      <c r="C297" s="354"/>
      <c r="D297" s="354"/>
      <c r="E297" s="65"/>
      <c r="F297" s="368"/>
    </row>
    <row r="298" spans="1:6" s="58" customFormat="1">
      <c r="A298" s="51"/>
      <c r="B298" s="51"/>
      <c r="C298" s="354"/>
      <c r="D298" s="354"/>
      <c r="E298" s="65"/>
      <c r="F298" s="368"/>
    </row>
    <row r="299" spans="1:6" s="58" customFormat="1">
      <c r="A299" s="51"/>
      <c r="B299" s="51"/>
      <c r="C299" s="354"/>
      <c r="D299" s="354"/>
      <c r="E299" s="65"/>
      <c r="F299" s="368"/>
    </row>
    <row r="300" spans="1:6" s="58" customFormat="1">
      <c r="A300" s="51"/>
      <c r="B300" s="51"/>
      <c r="C300" s="354"/>
      <c r="D300" s="354"/>
      <c r="E300" s="65"/>
      <c r="F300" s="368"/>
    </row>
    <row r="301" spans="1:6" s="58" customFormat="1">
      <c r="A301" s="51"/>
      <c r="B301" s="51"/>
      <c r="C301" s="354"/>
      <c r="D301" s="354"/>
      <c r="E301" s="65"/>
      <c r="F301" s="368"/>
    </row>
    <row r="302" spans="1:6" s="58" customFormat="1">
      <c r="A302" s="51"/>
      <c r="B302" s="51"/>
      <c r="C302" s="354"/>
      <c r="D302" s="354"/>
      <c r="E302" s="65"/>
      <c r="F302" s="368"/>
    </row>
    <row r="303" spans="1:6" s="58" customFormat="1">
      <c r="A303" s="51"/>
      <c r="B303" s="51"/>
      <c r="C303" s="354"/>
      <c r="D303" s="354"/>
      <c r="E303" s="65"/>
      <c r="F303" s="368"/>
    </row>
    <row r="304" spans="1:6" s="58" customFormat="1">
      <c r="A304" s="51"/>
      <c r="B304" s="51"/>
      <c r="C304" s="354"/>
      <c r="D304" s="354"/>
      <c r="E304" s="65"/>
      <c r="F304" s="368"/>
    </row>
    <row r="305" spans="1:6" s="58" customFormat="1">
      <c r="A305" s="51"/>
      <c r="B305" s="51"/>
      <c r="C305" s="354"/>
      <c r="D305" s="354"/>
      <c r="E305" s="65"/>
      <c r="F305" s="368"/>
    </row>
    <row r="306" spans="1:6" s="58" customFormat="1">
      <c r="A306" s="51"/>
      <c r="B306" s="51"/>
      <c r="C306" s="354"/>
      <c r="D306" s="354"/>
      <c r="E306" s="65"/>
      <c r="F306" s="368"/>
    </row>
    <row r="307" spans="1:6" s="58" customFormat="1">
      <c r="A307" s="51"/>
      <c r="B307" s="51"/>
      <c r="C307" s="354"/>
      <c r="D307" s="354"/>
      <c r="E307" s="65"/>
      <c r="F307" s="368"/>
    </row>
    <row r="308" spans="1:6" s="58" customFormat="1">
      <c r="A308" s="51"/>
      <c r="B308" s="51"/>
      <c r="C308" s="354"/>
      <c r="D308" s="354"/>
      <c r="E308" s="65"/>
      <c r="F308" s="368"/>
    </row>
    <row r="309" spans="1:6" s="58" customFormat="1">
      <c r="A309" s="51"/>
      <c r="B309" s="51"/>
      <c r="C309" s="354"/>
      <c r="D309" s="354"/>
      <c r="E309" s="65"/>
      <c r="F309" s="368"/>
    </row>
    <row r="310" spans="1:6" s="58" customFormat="1">
      <c r="A310" s="51"/>
      <c r="B310" s="51"/>
      <c r="C310" s="354"/>
      <c r="D310" s="354"/>
      <c r="E310" s="65"/>
      <c r="F310" s="368"/>
    </row>
    <row r="311" spans="1:6" s="58" customFormat="1">
      <c r="A311" s="51"/>
      <c r="B311" s="51"/>
      <c r="C311" s="354"/>
      <c r="D311" s="354"/>
      <c r="E311" s="65"/>
      <c r="F311" s="368"/>
    </row>
    <row r="312" spans="1:6" s="58" customFormat="1">
      <c r="A312" s="51"/>
      <c r="B312" s="51"/>
      <c r="C312" s="354"/>
      <c r="D312" s="354"/>
      <c r="E312" s="65"/>
      <c r="F312" s="368"/>
    </row>
    <row r="313" spans="1:6" s="58" customFormat="1">
      <c r="A313" s="51"/>
      <c r="B313" s="51"/>
      <c r="C313" s="354"/>
      <c r="D313" s="354"/>
      <c r="E313" s="65"/>
      <c r="F313" s="368"/>
    </row>
    <row r="314" spans="1:6" s="58" customFormat="1">
      <c r="A314" s="51"/>
      <c r="B314" s="51"/>
      <c r="C314" s="354"/>
      <c r="D314" s="354"/>
      <c r="E314" s="65"/>
      <c r="F314" s="368"/>
    </row>
    <row r="315" spans="1:6" s="58" customFormat="1">
      <c r="A315" s="51"/>
      <c r="B315" s="51"/>
      <c r="C315" s="354"/>
      <c r="D315" s="354"/>
      <c r="E315" s="65"/>
      <c r="F315" s="368"/>
    </row>
    <row r="316" spans="1:6" s="58" customFormat="1">
      <c r="A316" s="51"/>
      <c r="B316" s="51"/>
      <c r="C316" s="354"/>
      <c r="D316" s="354"/>
      <c r="E316" s="65"/>
      <c r="F316" s="368"/>
    </row>
    <row r="317" spans="1:6" s="58" customFormat="1">
      <c r="A317" s="51"/>
      <c r="B317" s="51"/>
      <c r="C317" s="354"/>
      <c r="D317" s="354"/>
      <c r="E317" s="65"/>
      <c r="F317" s="368"/>
    </row>
    <row r="318" spans="1:6" s="58" customFormat="1">
      <c r="A318" s="51"/>
      <c r="B318" s="51"/>
      <c r="C318" s="354"/>
      <c r="D318" s="354"/>
      <c r="E318" s="65"/>
      <c r="F318" s="368"/>
    </row>
    <row r="319" spans="1:6" s="58" customFormat="1">
      <c r="A319" s="51"/>
      <c r="B319" s="51"/>
      <c r="C319" s="354"/>
      <c r="D319" s="354"/>
      <c r="E319" s="65"/>
      <c r="F319" s="368"/>
    </row>
    <row r="320" spans="1:6" s="58" customFormat="1">
      <c r="A320" s="51"/>
      <c r="B320" s="51"/>
      <c r="C320" s="354"/>
      <c r="D320" s="354"/>
      <c r="E320" s="65"/>
      <c r="F320" s="368"/>
    </row>
    <row r="321" spans="1:6" s="58" customFormat="1">
      <c r="A321" s="51"/>
      <c r="B321" s="51"/>
      <c r="C321" s="354"/>
      <c r="D321" s="354"/>
      <c r="E321" s="65"/>
      <c r="F321" s="368"/>
    </row>
    <row r="322" spans="1:6" s="58" customFormat="1">
      <c r="A322" s="51"/>
      <c r="B322" s="51"/>
      <c r="C322" s="354"/>
      <c r="D322" s="354"/>
      <c r="E322" s="65"/>
      <c r="F322" s="368"/>
    </row>
    <row r="323" spans="1:6" s="58" customFormat="1">
      <c r="A323" s="51"/>
      <c r="B323" s="51"/>
      <c r="C323" s="354"/>
      <c r="D323" s="354"/>
      <c r="E323" s="65"/>
      <c r="F323" s="368"/>
    </row>
    <row r="324" spans="1:6" s="58" customFormat="1">
      <c r="A324" s="51"/>
      <c r="B324" s="51"/>
      <c r="C324" s="354"/>
      <c r="D324" s="354"/>
      <c r="E324" s="65"/>
      <c r="F324" s="368"/>
    </row>
    <row r="325" spans="1:6" s="58" customFormat="1">
      <c r="A325" s="51"/>
      <c r="B325" s="51"/>
      <c r="C325" s="354"/>
      <c r="D325" s="354"/>
      <c r="E325" s="65"/>
      <c r="F325" s="368"/>
    </row>
    <row r="326" spans="1:6" s="58" customFormat="1">
      <c r="A326" s="51"/>
      <c r="B326" s="51"/>
      <c r="C326" s="354"/>
      <c r="D326" s="354"/>
      <c r="E326" s="65"/>
      <c r="F326" s="368"/>
    </row>
    <row r="327" spans="1:6" s="58" customFormat="1">
      <c r="A327" s="51"/>
      <c r="B327" s="51"/>
      <c r="C327" s="354"/>
      <c r="D327" s="354"/>
      <c r="E327" s="65"/>
      <c r="F327" s="368"/>
    </row>
    <row r="328" spans="1:6" s="58" customFormat="1">
      <c r="A328" s="51"/>
      <c r="B328" s="51"/>
      <c r="C328" s="354"/>
      <c r="D328" s="354"/>
      <c r="E328" s="65"/>
      <c r="F328" s="368"/>
    </row>
    <row r="329" spans="1:6" s="58" customFormat="1">
      <c r="A329" s="51"/>
      <c r="B329" s="51"/>
      <c r="C329" s="354"/>
      <c r="D329" s="354"/>
      <c r="E329" s="65"/>
      <c r="F329" s="368"/>
    </row>
    <row r="330" spans="1:6" s="58" customFormat="1">
      <c r="A330" s="51"/>
      <c r="B330" s="51"/>
      <c r="C330" s="354"/>
      <c r="D330" s="354"/>
      <c r="E330" s="65"/>
      <c r="F330" s="368"/>
    </row>
    <row r="331" spans="1:6" s="58" customFormat="1">
      <c r="A331" s="51"/>
      <c r="B331" s="51"/>
      <c r="C331" s="354"/>
      <c r="D331" s="354"/>
      <c r="E331" s="65"/>
      <c r="F331" s="368"/>
    </row>
    <row r="332" spans="1:6" s="58" customFormat="1">
      <c r="A332" s="51"/>
      <c r="B332" s="51"/>
      <c r="C332" s="354"/>
      <c r="D332" s="354"/>
      <c r="E332" s="65"/>
      <c r="F332" s="368"/>
    </row>
    <row r="333" spans="1:6" s="58" customFormat="1">
      <c r="A333" s="51"/>
      <c r="B333" s="51"/>
      <c r="C333" s="354"/>
      <c r="D333" s="354"/>
      <c r="E333" s="65"/>
      <c r="F333" s="368"/>
    </row>
    <row r="334" spans="1:6" s="58" customFormat="1">
      <c r="A334" s="51"/>
      <c r="B334" s="51"/>
      <c r="C334" s="354"/>
      <c r="D334" s="354"/>
      <c r="E334" s="65"/>
      <c r="F334" s="368"/>
    </row>
    <row r="335" spans="1:6" s="58" customFormat="1">
      <c r="A335" s="51"/>
      <c r="B335" s="51"/>
      <c r="C335" s="354"/>
      <c r="D335" s="354"/>
      <c r="E335" s="65"/>
      <c r="F335" s="368"/>
    </row>
    <row r="336" spans="1:6" s="58" customFormat="1">
      <c r="A336" s="51"/>
      <c r="B336" s="51"/>
      <c r="C336" s="354"/>
      <c r="D336" s="354"/>
      <c r="E336" s="65"/>
      <c r="F336" s="368"/>
    </row>
    <row r="337" spans="1:6" s="58" customFormat="1">
      <c r="A337" s="51"/>
      <c r="B337" s="51"/>
      <c r="C337" s="354"/>
      <c r="D337" s="354"/>
      <c r="E337" s="65"/>
      <c r="F337" s="368"/>
    </row>
    <row r="338" spans="1:6" s="58" customFormat="1">
      <c r="A338" s="51"/>
      <c r="B338" s="51"/>
      <c r="C338" s="354"/>
      <c r="D338" s="354"/>
      <c r="E338" s="65"/>
      <c r="F338" s="368"/>
    </row>
    <row r="339" spans="1:6" s="58" customFormat="1">
      <c r="A339" s="51"/>
      <c r="B339" s="51"/>
      <c r="C339" s="354"/>
      <c r="D339" s="354"/>
      <c r="E339" s="65"/>
      <c r="F339" s="368"/>
    </row>
    <row r="340" spans="1:6" s="58" customFormat="1">
      <c r="A340" s="51"/>
      <c r="B340" s="51"/>
      <c r="C340" s="354"/>
      <c r="D340" s="354"/>
      <c r="E340" s="65"/>
      <c r="F340" s="368"/>
    </row>
    <row r="341" spans="1:6" s="58" customFormat="1">
      <c r="A341" s="51"/>
      <c r="B341" s="51"/>
      <c r="C341" s="354"/>
      <c r="D341" s="354"/>
      <c r="E341" s="65"/>
      <c r="F341" s="368"/>
    </row>
    <row r="342" spans="1:6" s="58" customFormat="1">
      <c r="A342" s="51"/>
      <c r="B342" s="51"/>
      <c r="C342" s="354"/>
      <c r="D342" s="354"/>
      <c r="E342" s="65"/>
      <c r="F342" s="368"/>
    </row>
    <row r="343" spans="1:6" s="58" customFormat="1">
      <c r="A343" s="51"/>
      <c r="B343" s="51"/>
      <c r="C343" s="354"/>
      <c r="D343" s="354"/>
      <c r="E343" s="65"/>
      <c r="F343" s="368"/>
    </row>
    <row r="344" spans="1:6" s="58" customFormat="1">
      <c r="A344" s="51"/>
      <c r="B344" s="51"/>
      <c r="C344" s="354"/>
      <c r="D344" s="354"/>
      <c r="E344" s="65"/>
      <c r="F344" s="368"/>
    </row>
    <row r="345" spans="1:6" s="58" customFormat="1">
      <c r="A345" s="51"/>
      <c r="B345" s="51"/>
      <c r="C345" s="354"/>
      <c r="D345" s="354"/>
      <c r="E345" s="65"/>
      <c r="F345" s="368"/>
    </row>
    <row r="346" spans="1:6" s="58" customFormat="1">
      <c r="A346" s="51"/>
      <c r="B346" s="51"/>
      <c r="C346" s="354"/>
      <c r="D346" s="354"/>
      <c r="E346" s="65"/>
      <c r="F346" s="368"/>
    </row>
    <row r="347" spans="1:6" s="58" customFormat="1">
      <c r="A347" s="51"/>
      <c r="B347" s="51"/>
      <c r="C347" s="354"/>
      <c r="D347" s="354"/>
      <c r="E347" s="65"/>
      <c r="F347" s="368"/>
    </row>
    <row r="348" spans="1:6" s="58" customFormat="1">
      <c r="A348" s="51"/>
      <c r="B348" s="51"/>
      <c r="C348" s="354"/>
      <c r="D348" s="354"/>
      <c r="E348" s="65"/>
      <c r="F348" s="368"/>
    </row>
    <row r="349" spans="1:6" s="58" customFormat="1">
      <c r="A349" s="51"/>
      <c r="B349" s="51"/>
      <c r="C349" s="354"/>
      <c r="D349" s="354"/>
      <c r="E349" s="65"/>
      <c r="F349" s="368"/>
    </row>
    <row r="350" spans="1:6" s="58" customFormat="1">
      <c r="A350" s="51"/>
      <c r="B350" s="51"/>
      <c r="C350" s="354"/>
      <c r="D350" s="354"/>
      <c r="E350" s="65"/>
      <c r="F350" s="368"/>
    </row>
    <row r="351" spans="1:6" s="58" customFormat="1">
      <c r="A351" s="51"/>
      <c r="B351" s="51"/>
      <c r="C351" s="354"/>
      <c r="D351" s="354"/>
      <c r="E351" s="65"/>
      <c r="F351" s="368"/>
    </row>
    <row r="352" spans="1:6" s="58" customFormat="1">
      <c r="A352" s="51"/>
      <c r="B352" s="51"/>
      <c r="C352" s="354"/>
      <c r="D352" s="354"/>
      <c r="E352" s="65"/>
      <c r="F352" s="368"/>
    </row>
    <row r="353" spans="1:6" s="58" customFormat="1">
      <c r="A353" s="51"/>
      <c r="B353" s="51"/>
      <c r="C353" s="354"/>
      <c r="D353" s="354"/>
      <c r="E353" s="65"/>
      <c r="F353" s="368"/>
    </row>
    <row r="354" spans="1:6" s="58" customFormat="1">
      <c r="A354" s="51"/>
      <c r="B354" s="51"/>
      <c r="C354" s="354"/>
      <c r="D354" s="354"/>
      <c r="E354" s="65"/>
      <c r="F354" s="368"/>
    </row>
    <row r="355" spans="1:6" s="58" customFormat="1">
      <c r="A355" s="51"/>
      <c r="B355" s="51"/>
      <c r="C355" s="354"/>
      <c r="D355" s="354"/>
      <c r="E355" s="65"/>
      <c r="F355" s="368"/>
    </row>
    <row r="356" spans="1:6" s="58" customFormat="1">
      <c r="A356" s="51"/>
      <c r="B356" s="51"/>
      <c r="C356" s="354"/>
      <c r="D356" s="354"/>
      <c r="E356" s="65"/>
      <c r="F356" s="368"/>
    </row>
    <row r="357" spans="1:6" s="58" customFormat="1">
      <c r="A357" s="51"/>
      <c r="B357" s="51"/>
      <c r="C357" s="354"/>
      <c r="D357" s="354"/>
      <c r="E357" s="65"/>
      <c r="F357" s="368"/>
    </row>
    <row r="358" spans="1:6" s="58" customFormat="1">
      <c r="A358" s="51"/>
      <c r="B358" s="51"/>
      <c r="C358" s="354"/>
      <c r="D358" s="354"/>
      <c r="E358" s="65"/>
      <c r="F358" s="368"/>
    </row>
    <row r="359" spans="1:6" s="58" customFormat="1">
      <c r="A359" s="51"/>
      <c r="B359" s="51"/>
      <c r="C359" s="354"/>
      <c r="D359" s="354"/>
      <c r="E359" s="65"/>
      <c r="F359" s="368"/>
    </row>
    <row r="360" spans="1:6" s="58" customFormat="1">
      <c r="A360" s="51"/>
      <c r="B360" s="51"/>
      <c r="C360" s="354"/>
      <c r="D360" s="354"/>
      <c r="E360" s="65"/>
      <c r="F360" s="368"/>
    </row>
    <row r="361" spans="1:6" s="58" customFormat="1">
      <c r="A361" s="51"/>
      <c r="B361" s="51"/>
      <c r="C361" s="354"/>
      <c r="D361" s="354"/>
      <c r="E361" s="65"/>
      <c r="F361" s="368"/>
    </row>
    <row r="362" spans="1:6" s="58" customFormat="1">
      <c r="A362" s="51"/>
      <c r="B362" s="51"/>
      <c r="C362" s="354"/>
      <c r="D362" s="354"/>
      <c r="E362" s="65"/>
      <c r="F362" s="368"/>
    </row>
    <row r="363" spans="1:6" s="58" customFormat="1">
      <c r="A363" s="51"/>
      <c r="B363" s="51"/>
      <c r="C363" s="354"/>
      <c r="D363" s="354"/>
      <c r="E363" s="65"/>
      <c r="F363" s="368"/>
    </row>
    <row r="364" spans="1:6" s="58" customFormat="1">
      <c r="A364" s="51"/>
      <c r="B364" s="51"/>
      <c r="C364" s="354"/>
      <c r="D364" s="354"/>
      <c r="E364" s="65"/>
      <c r="F364" s="368"/>
    </row>
    <row r="365" spans="1:6" s="58" customFormat="1">
      <c r="A365" s="51"/>
      <c r="B365" s="51"/>
      <c r="C365" s="354"/>
      <c r="D365" s="354"/>
      <c r="E365" s="65"/>
      <c r="F365" s="368"/>
    </row>
    <row r="366" spans="1:6" s="58" customFormat="1">
      <c r="A366" s="51"/>
      <c r="B366" s="51"/>
      <c r="C366" s="354"/>
      <c r="D366" s="354"/>
      <c r="E366" s="65"/>
      <c r="F366" s="368"/>
    </row>
    <row r="367" spans="1:6" s="58" customFormat="1">
      <c r="A367" s="51"/>
      <c r="B367" s="51"/>
      <c r="C367" s="354"/>
      <c r="D367" s="354"/>
      <c r="E367" s="65"/>
      <c r="F367" s="368"/>
    </row>
    <row r="368" spans="1:6" s="58" customFormat="1">
      <c r="A368" s="51"/>
      <c r="B368" s="51"/>
      <c r="C368" s="354"/>
      <c r="D368" s="354"/>
      <c r="E368" s="65"/>
      <c r="F368" s="368"/>
    </row>
    <row r="369" spans="1:6" s="58" customFormat="1">
      <c r="A369" s="51"/>
      <c r="B369" s="51"/>
      <c r="C369" s="354"/>
      <c r="D369" s="354"/>
      <c r="E369" s="65"/>
      <c r="F369" s="368"/>
    </row>
    <row r="370" spans="1:6" s="58" customFormat="1">
      <c r="A370" s="51"/>
      <c r="B370" s="51"/>
      <c r="C370" s="354"/>
      <c r="D370" s="354"/>
      <c r="E370" s="65"/>
      <c r="F370" s="368"/>
    </row>
    <row r="371" spans="1:6" s="58" customFormat="1">
      <c r="A371" s="51"/>
      <c r="B371" s="51"/>
      <c r="C371" s="354"/>
      <c r="D371" s="354"/>
      <c r="E371" s="65"/>
      <c r="F371" s="368"/>
    </row>
    <row r="372" spans="1:6" s="58" customFormat="1">
      <c r="A372" s="51"/>
      <c r="B372" s="51"/>
      <c r="C372" s="354"/>
      <c r="D372" s="354"/>
      <c r="E372" s="65"/>
      <c r="F372" s="368"/>
    </row>
    <row r="373" spans="1:6" s="58" customFormat="1">
      <c r="A373" s="51"/>
      <c r="B373" s="51"/>
      <c r="C373" s="354"/>
      <c r="D373" s="354"/>
      <c r="E373" s="65"/>
      <c r="F373" s="368"/>
    </row>
    <row r="374" spans="1:6" s="58" customFormat="1">
      <c r="A374" s="51"/>
      <c r="B374" s="51"/>
      <c r="C374" s="354"/>
      <c r="D374" s="354"/>
      <c r="E374" s="65"/>
      <c r="F374" s="368"/>
    </row>
    <row r="375" spans="1:6" s="58" customFormat="1">
      <c r="A375" s="51"/>
      <c r="B375" s="51"/>
      <c r="C375" s="354"/>
      <c r="D375" s="354"/>
      <c r="E375" s="65"/>
      <c r="F375" s="368"/>
    </row>
    <row r="376" spans="1:6" s="58" customFormat="1">
      <c r="A376" s="51"/>
      <c r="B376" s="51"/>
      <c r="C376" s="354"/>
      <c r="D376" s="354"/>
      <c r="E376" s="65"/>
      <c r="F376" s="368"/>
    </row>
    <row r="377" spans="1:6" s="58" customFormat="1">
      <c r="A377" s="51"/>
      <c r="B377" s="51"/>
      <c r="C377" s="354"/>
      <c r="D377" s="354"/>
      <c r="E377" s="65"/>
      <c r="F377" s="368"/>
    </row>
    <row r="378" spans="1:6" s="58" customFormat="1">
      <c r="A378" s="51"/>
      <c r="B378" s="51"/>
      <c r="C378" s="354"/>
      <c r="D378" s="354"/>
      <c r="E378" s="65"/>
      <c r="F378" s="368"/>
    </row>
    <row r="379" spans="1:6" s="58" customFormat="1">
      <c r="A379" s="51"/>
      <c r="B379" s="51"/>
      <c r="C379" s="354"/>
      <c r="D379" s="354"/>
      <c r="E379" s="65"/>
      <c r="F379" s="368"/>
    </row>
    <row r="380" spans="1:6" s="58" customFormat="1">
      <c r="A380" s="51"/>
      <c r="B380" s="51"/>
      <c r="C380" s="354"/>
      <c r="D380" s="354"/>
      <c r="E380" s="65"/>
      <c r="F380" s="368"/>
    </row>
    <row r="381" spans="1:6" s="58" customFormat="1">
      <c r="A381" s="51"/>
      <c r="B381" s="51"/>
      <c r="C381" s="354"/>
      <c r="D381" s="354"/>
      <c r="E381" s="65"/>
      <c r="F381" s="368"/>
    </row>
    <row r="382" spans="1:6" s="58" customFormat="1">
      <c r="A382" s="51"/>
      <c r="B382" s="51"/>
      <c r="C382" s="354"/>
      <c r="D382" s="354"/>
      <c r="E382" s="65"/>
      <c r="F382" s="368"/>
    </row>
    <row r="383" spans="1:6" s="58" customFormat="1">
      <c r="A383" s="51"/>
      <c r="B383" s="51"/>
      <c r="C383" s="354"/>
      <c r="D383" s="354"/>
      <c r="E383" s="65"/>
      <c r="F383" s="368"/>
    </row>
    <row r="384" spans="1:6" s="58" customFormat="1">
      <c r="A384" s="51"/>
      <c r="B384" s="51"/>
      <c r="C384" s="354"/>
      <c r="D384" s="354"/>
      <c r="E384" s="65"/>
      <c r="F384" s="368"/>
    </row>
    <row r="385" spans="1:6" s="58" customFormat="1">
      <c r="A385" s="51"/>
      <c r="B385" s="51"/>
      <c r="C385" s="354"/>
      <c r="D385" s="354"/>
      <c r="E385" s="65"/>
      <c r="F385" s="368"/>
    </row>
    <row r="386" spans="1:6" s="58" customFormat="1">
      <c r="A386" s="51"/>
      <c r="B386" s="51"/>
      <c r="C386" s="354"/>
      <c r="D386" s="354"/>
      <c r="E386" s="65"/>
      <c r="F386" s="368"/>
    </row>
    <row r="387" spans="1:6" s="58" customFormat="1">
      <c r="A387" s="51"/>
      <c r="B387" s="51"/>
      <c r="C387" s="354"/>
      <c r="D387" s="354"/>
      <c r="E387" s="65"/>
      <c r="F387" s="368"/>
    </row>
    <row r="388" spans="1:6" s="58" customFormat="1">
      <c r="A388" s="51"/>
      <c r="B388" s="51"/>
      <c r="C388" s="354"/>
      <c r="D388" s="354"/>
      <c r="E388" s="65"/>
      <c r="F388" s="368"/>
    </row>
    <row r="389" spans="1:6" s="58" customFormat="1">
      <c r="A389" s="51"/>
      <c r="B389" s="51"/>
      <c r="C389" s="354"/>
      <c r="D389" s="354"/>
      <c r="E389" s="65"/>
      <c r="F389" s="368"/>
    </row>
    <row r="390" spans="1:6" s="58" customFormat="1">
      <c r="A390" s="51"/>
      <c r="B390" s="51"/>
      <c r="C390" s="354"/>
      <c r="D390" s="354"/>
      <c r="E390" s="65"/>
      <c r="F390" s="368"/>
    </row>
    <row r="391" spans="1:6" s="58" customFormat="1">
      <c r="A391" s="51"/>
      <c r="B391" s="51"/>
      <c r="C391" s="354"/>
      <c r="D391" s="354"/>
      <c r="E391" s="65"/>
      <c r="F391" s="368"/>
    </row>
    <row r="392" spans="1:6" s="58" customFormat="1">
      <c r="A392" s="51"/>
      <c r="B392" s="51"/>
      <c r="C392" s="354"/>
      <c r="D392" s="354"/>
      <c r="E392" s="65"/>
      <c r="F392" s="368"/>
    </row>
    <row r="393" spans="1:6" s="58" customFormat="1">
      <c r="A393" s="51"/>
      <c r="B393" s="51"/>
      <c r="C393" s="354"/>
      <c r="D393" s="354"/>
      <c r="E393" s="65"/>
      <c r="F393" s="368"/>
    </row>
    <row r="394" spans="1:6" s="58" customFormat="1">
      <c r="A394" s="51"/>
      <c r="B394" s="51"/>
      <c r="C394" s="354"/>
      <c r="D394" s="354"/>
      <c r="E394" s="65"/>
      <c r="F394" s="368"/>
    </row>
    <row r="395" spans="1:6" s="58" customFormat="1">
      <c r="A395" s="51"/>
      <c r="B395" s="51"/>
      <c r="C395" s="354"/>
      <c r="D395" s="354"/>
      <c r="E395" s="65"/>
      <c r="F395" s="368"/>
    </row>
    <row r="396" spans="1:6" s="58" customFormat="1">
      <c r="A396" s="51"/>
      <c r="B396" s="51"/>
      <c r="C396" s="354"/>
      <c r="D396" s="354"/>
      <c r="E396" s="65"/>
      <c r="F396" s="368"/>
    </row>
    <row r="397" spans="1:6" s="58" customFormat="1">
      <c r="A397" s="51"/>
      <c r="B397" s="51"/>
      <c r="C397" s="354"/>
      <c r="D397" s="354"/>
      <c r="E397" s="65"/>
      <c r="F397" s="368"/>
    </row>
    <row r="398" spans="1:6" s="58" customFormat="1">
      <c r="A398" s="51"/>
      <c r="B398" s="51"/>
      <c r="C398" s="354"/>
      <c r="D398" s="354"/>
      <c r="E398" s="65"/>
      <c r="F398" s="368"/>
    </row>
    <row r="399" spans="1:6" s="58" customFormat="1">
      <c r="A399" s="51"/>
      <c r="B399" s="51"/>
      <c r="C399" s="354"/>
      <c r="D399" s="354"/>
      <c r="E399" s="65"/>
      <c r="F399" s="368"/>
    </row>
    <row r="400" spans="1:6" s="58" customFormat="1">
      <c r="A400" s="51"/>
      <c r="B400" s="51"/>
      <c r="C400" s="354"/>
      <c r="D400" s="354"/>
      <c r="E400" s="65"/>
      <c r="F400" s="368"/>
    </row>
    <row r="401" spans="1:6" s="58" customFormat="1">
      <c r="A401" s="51"/>
      <c r="B401" s="51"/>
      <c r="C401" s="354"/>
      <c r="D401" s="354"/>
      <c r="E401" s="65"/>
      <c r="F401" s="368"/>
    </row>
    <row r="402" spans="1:6" s="58" customFormat="1">
      <c r="A402" s="51"/>
      <c r="B402" s="51"/>
      <c r="C402" s="354"/>
      <c r="D402" s="354"/>
      <c r="E402" s="65"/>
      <c r="F402" s="368"/>
    </row>
    <row r="403" spans="1:6" s="58" customFormat="1">
      <c r="A403" s="51"/>
      <c r="B403" s="51"/>
      <c r="C403" s="354"/>
      <c r="D403" s="354"/>
      <c r="E403" s="65"/>
      <c r="F403" s="368"/>
    </row>
    <row r="404" spans="1:6" s="58" customFormat="1">
      <c r="A404" s="51"/>
      <c r="B404" s="51"/>
      <c r="C404" s="354"/>
      <c r="D404" s="354"/>
      <c r="E404" s="65"/>
      <c r="F404" s="368"/>
    </row>
    <row r="405" spans="1:6" s="58" customFormat="1">
      <c r="A405" s="51"/>
      <c r="B405" s="51"/>
      <c r="C405" s="354"/>
      <c r="D405" s="354"/>
      <c r="E405" s="65"/>
      <c r="F405" s="368"/>
    </row>
    <row r="406" spans="1:6" s="58" customFormat="1">
      <c r="A406" s="51"/>
      <c r="B406" s="51"/>
      <c r="C406" s="354"/>
      <c r="D406" s="354"/>
      <c r="E406" s="65"/>
      <c r="F406" s="368"/>
    </row>
    <row r="407" spans="1:6" s="58" customFormat="1">
      <c r="A407" s="51"/>
      <c r="B407" s="51"/>
      <c r="C407" s="354"/>
      <c r="D407" s="354"/>
      <c r="E407" s="65"/>
      <c r="F407" s="368"/>
    </row>
    <row r="408" spans="1:6" s="58" customFormat="1">
      <c r="A408" s="51"/>
      <c r="B408" s="51"/>
      <c r="C408" s="354"/>
      <c r="D408" s="354"/>
      <c r="E408" s="65"/>
      <c r="F408" s="368"/>
    </row>
    <row r="409" spans="1:6" s="58" customFormat="1">
      <c r="A409" s="51"/>
      <c r="B409" s="51"/>
      <c r="C409" s="354"/>
      <c r="D409" s="354"/>
      <c r="E409" s="65"/>
      <c r="F409" s="368"/>
    </row>
    <row r="410" spans="1:6" s="58" customFormat="1">
      <c r="A410" s="51"/>
      <c r="B410" s="51"/>
      <c r="C410" s="354"/>
      <c r="D410" s="354"/>
      <c r="E410" s="65"/>
      <c r="F410" s="368"/>
    </row>
    <row r="411" spans="1:6" s="58" customFormat="1">
      <c r="A411" s="51"/>
      <c r="B411" s="51"/>
      <c r="C411" s="354"/>
      <c r="D411" s="354"/>
      <c r="E411" s="65"/>
      <c r="F411" s="368"/>
    </row>
    <row r="412" spans="1:6" s="58" customFormat="1">
      <c r="A412" s="51"/>
      <c r="B412" s="51"/>
      <c r="C412" s="354"/>
      <c r="D412" s="354"/>
      <c r="E412" s="65"/>
      <c r="F412" s="368"/>
    </row>
    <row r="413" spans="1:6" s="58" customFormat="1">
      <c r="A413" s="51"/>
      <c r="B413" s="51"/>
      <c r="C413" s="354"/>
      <c r="D413" s="354"/>
      <c r="E413" s="65"/>
      <c r="F413" s="368"/>
    </row>
    <row r="414" spans="1:6" s="58" customFormat="1">
      <c r="A414" s="51"/>
      <c r="B414" s="51"/>
      <c r="C414" s="354"/>
      <c r="D414" s="354"/>
      <c r="E414" s="65"/>
      <c r="F414" s="368"/>
    </row>
    <row r="415" spans="1:6" s="58" customFormat="1">
      <c r="A415" s="51"/>
      <c r="B415" s="51"/>
      <c r="C415" s="354"/>
      <c r="D415" s="354"/>
      <c r="E415" s="65"/>
      <c r="F415" s="368"/>
    </row>
    <row r="416" spans="1:6" s="58" customFormat="1">
      <c r="A416" s="51"/>
      <c r="B416" s="51"/>
      <c r="C416" s="354"/>
      <c r="D416" s="354"/>
      <c r="E416" s="65"/>
      <c r="F416" s="368"/>
    </row>
    <row r="417" spans="1:6" s="58" customFormat="1">
      <c r="A417" s="51"/>
      <c r="B417" s="51"/>
      <c r="C417" s="354"/>
      <c r="D417" s="354"/>
      <c r="E417" s="65"/>
      <c r="F417" s="368"/>
    </row>
    <row r="418" spans="1:6" s="58" customFormat="1">
      <c r="A418" s="51"/>
      <c r="B418" s="51"/>
      <c r="C418" s="354"/>
      <c r="D418" s="354"/>
      <c r="E418" s="65"/>
      <c r="F418" s="368"/>
    </row>
    <row r="419" spans="1:6" s="58" customFormat="1">
      <c r="A419" s="51"/>
      <c r="B419" s="51"/>
      <c r="C419" s="354"/>
      <c r="D419" s="354"/>
      <c r="E419" s="65"/>
      <c r="F419" s="368"/>
    </row>
    <row r="420" spans="1:6" s="58" customFormat="1">
      <c r="A420" s="51"/>
      <c r="B420" s="51"/>
      <c r="C420" s="354"/>
      <c r="D420" s="354"/>
      <c r="E420" s="65"/>
      <c r="F420" s="368"/>
    </row>
    <row r="421" spans="1:6" s="58" customFormat="1">
      <c r="A421" s="51"/>
      <c r="B421" s="51"/>
      <c r="C421" s="354"/>
      <c r="D421" s="354"/>
      <c r="E421" s="65"/>
      <c r="F421" s="368"/>
    </row>
    <row r="422" spans="1:6" s="58" customFormat="1">
      <c r="A422" s="51"/>
      <c r="B422" s="51"/>
      <c r="C422" s="354"/>
      <c r="D422" s="354"/>
      <c r="E422" s="65"/>
      <c r="F422" s="368"/>
    </row>
    <row r="423" spans="1:6" s="58" customFormat="1">
      <c r="A423" s="51"/>
      <c r="B423" s="51"/>
      <c r="C423" s="354"/>
      <c r="D423" s="354"/>
      <c r="E423" s="65"/>
      <c r="F423" s="368"/>
    </row>
    <row r="424" spans="1:6" s="58" customFormat="1">
      <c r="A424" s="51"/>
      <c r="B424" s="51"/>
      <c r="C424" s="354"/>
      <c r="D424" s="354"/>
      <c r="E424" s="65"/>
      <c r="F424" s="368"/>
    </row>
    <row r="425" spans="1:6" s="58" customFormat="1">
      <c r="A425" s="51"/>
      <c r="B425" s="51"/>
      <c r="C425" s="354"/>
      <c r="D425" s="354"/>
      <c r="E425" s="65"/>
      <c r="F425" s="368"/>
    </row>
    <row r="426" spans="1:6" s="58" customFormat="1">
      <c r="A426" s="51"/>
      <c r="B426" s="51"/>
      <c r="C426" s="354"/>
      <c r="D426" s="354"/>
      <c r="E426" s="65"/>
      <c r="F426" s="368"/>
    </row>
    <row r="427" spans="1:6" s="58" customFormat="1">
      <c r="A427" s="51"/>
      <c r="B427" s="51"/>
      <c r="C427" s="354"/>
      <c r="D427" s="354"/>
      <c r="E427" s="65"/>
      <c r="F427" s="368"/>
    </row>
    <row r="428" spans="1:6" s="58" customFormat="1">
      <c r="A428" s="51"/>
      <c r="B428" s="51"/>
      <c r="C428" s="354"/>
      <c r="D428" s="354"/>
      <c r="E428" s="65"/>
      <c r="F428" s="368"/>
    </row>
    <row r="429" spans="1:6" s="58" customFormat="1">
      <c r="A429" s="51"/>
      <c r="B429" s="51"/>
      <c r="C429" s="354"/>
      <c r="D429" s="354"/>
      <c r="E429" s="65"/>
      <c r="F429" s="368"/>
    </row>
    <row r="430" spans="1:6" s="58" customFormat="1">
      <c r="A430" s="51"/>
      <c r="B430" s="51"/>
      <c r="C430" s="354"/>
      <c r="D430" s="354"/>
      <c r="E430" s="65"/>
      <c r="F430" s="368"/>
    </row>
    <row r="431" spans="1:6" s="58" customFormat="1">
      <c r="A431" s="51"/>
      <c r="B431" s="51"/>
      <c r="C431" s="354"/>
      <c r="D431" s="354"/>
      <c r="E431" s="65"/>
      <c r="F431" s="368"/>
    </row>
    <row r="432" spans="1:6" s="58" customFormat="1">
      <c r="A432" s="51"/>
      <c r="B432" s="51"/>
      <c r="C432" s="354"/>
      <c r="D432" s="354"/>
      <c r="E432" s="65"/>
      <c r="F432" s="368"/>
    </row>
    <row r="433" spans="1:6" s="58" customFormat="1">
      <c r="A433" s="51"/>
      <c r="B433" s="51"/>
      <c r="C433" s="354"/>
      <c r="D433" s="354"/>
      <c r="E433" s="65"/>
      <c r="F433" s="368"/>
    </row>
    <row r="434" spans="1:6" s="58" customFormat="1">
      <c r="A434" s="51"/>
      <c r="B434" s="51"/>
      <c r="C434" s="354"/>
      <c r="D434" s="354"/>
      <c r="E434" s="65"/>
      <c r="F434" s="368"/>
    </row>
    <row r="435" spans="1:6" s="58" customFormat="1">
      <c r="A435" s="51"/>
      <c r="B435" s="51"/>
      <c r="C435" s="354"/>
      <c r="D435" s="354"/>
      <c r="E435" s="65"/>
      <c r="F435" s="368"/>
    </row>
    <row r="436" spans="1:6" s="58" customFormat="1">
      <c r="A436" s="51"/>
      <c r="B436" s="51"/>
      <c r="C436" s="354"/>
      <c r="D436" s="354"/>
      <c r="E436" s="65"/>
      <c r="F436" s="368"/>
    </row>
    <row r="437" spans="1:6" s="58" customFormat="1">
      <c r="A437" s="51"/>
      <c r="B437" s="51"/>
      <c r="C437" s="354"/>
      <c r="D437" s="354"/>
      <c r="E437" s="65"/>
      <c r="F437" s="368"/>
    </row>
    <row r="438" spans="1:6" s="58" customFormat="1">
      <c r="A438" s="51"/>
      <c r="B438" s="51"/>
      <c r="C438" s="354"/>
      <c r="D438" s="354"/>
      <c r="E438" s="65"/>
      <c r="F438" s="368"/>
    </row>
    <row r="439" spans="1:6" s="58" customFormat="1">
      <c r="A439" s="51"/>
      <c r="B439" s="51"/>
      <c r="C439" s="354"/>
      <c r="D439" s="354"/>
      <c r="E439" s="65"/>
      <c r="F439" s="368"/>
    </row>
    <row r="440" spans="1:6" s="58" customFormat="1">
      <c r="A440" s="51"/>
      <c r="B440" s="51"/>
      <c r="C440" s="354"/>
      <c r="D440" s="354"/>
      <c r="E440" s="65"/>
      <c r="F440" s="368"/>
    </row>
    <row r="441" spans="1:6" s="58" customFormat="1">
      <c r="A441" s="51"/>
      <c r="B441" s="51"/>
      <c r="C441" s="354"/>
      <c r="D441" s="354"/>
      <c r="E441" s="65"/>
      <c r="F441" s="368"/>
    </row>
    <row r="442" spans="1:6" s="58" customFormat="1">
      <c r="A442" s="51"/>
      <c r="B442" s="51"/>
      <c r="C442" s="354"/>
      <c r="D442" s="354"/>
      <c r="E442" s="65"/>
      <c r="F442" s="368"/>
    </row>
    <row r="443" spans="1:6" s="58" customFormat="1">
      <c r="A443" s="51"/>
      <c r="B443" s="51"/>
      <c r="C443" s="354"/>
      <c r="D443" s="354"/>
      <c r="E443" s="65"/>
      <c r="F443" s="368"/>
    </row>
    <row r="444" spans="1:6" s="58" customFormat="1">
      <c r="A444" s="51"/>
      <c r="B444" s="51"/>
      <c r="C444" s="354"/>
      <c r="D444" s="354"/>
      <c r="E444" s="65"/>
      <c r="F444" s="368"/>
    </row>
    <row r="445" spans="1:6" s="58" customFormat="1">
      <c r="A445" s="51"/>
      <c r="B445" s="51"/>
      <c r="C445" s="354"/>
      <c r="D445" s="354"/>
      <c r="E445" s="65"/>
      <c r="F445" s="368"/>
    </row>
    <row r="446" spans="1:6" s="58" customFormat="1">
      <c r="A446" s="51"/>
      <c r="B446" s="51"/>
      <c r="C446" s="354"/>
      <c r="D446" s="354"/>
      <c r="E446" s="65"/>
      <c r="F446" s="368"/>
    </row>
    <row r="447" spans="1:6" s="58" customFormat="1">
      <c r="A447" s="51"/>
      <c r="B447" s="51"/>
      <c r="C447" s="354"/>
      <c r="D447" s="354"/>
      <c r="E447" s="65"/>
      <c r="F447" s="368"/>
    </row>
    <row r="448" spans="1:6" s="58" customFormat="1">
      <c r="A448" s="51"/>
      <c r="B448" s="51"/>
      <c r="C448" s="354"/>
      <c r="D448" s="354"/>
      <c r="E448" s="65"/>
      <c r="F448" s="368"/>
    </row>
    <row r="449" spans="1:6" s="58" customFormat="1">
      <c r="A449" s="51"/>
      <c r="B449" s="51"/>
      <c r="C449" s="354"/>
      <c r="D449" s="354"/>
      <c r="E449" s="65"/>
      <c r="F449" s="368"/>
    </row>
    <row r="450" spans="1:6" s="58" customFormat="1">
      <c r="A450" s="51"/>
      <c r="B450" s="51"/>
      <c r="C450" s="354"/>
      <c r="D450" s="354"/>
      <c r="E450" s="65"/>
      <c r="F450" s="368"/>
    </row>
    <row r="451" spans="1:6" s="58" customFormat="1">
      <c r="A451" s="51"/>
      <c r="B451" s="51"/>
      <c r="C451" s="354"/>
      <c r="D451" s="354"/>
      <c r="E451" s="65"/>
      <c r="F451" s="368"/>
    </row>
    <row r="452" spans="1:6" s="58" customFormat="1">
      <c r="A452" s="51"/>
      <c r="B452" s="51"/>
      <c r="C452" s="354"/>
      <c r="D452" s="354"/>
      <c r="E452" s="65"/>
      <c r="F452" s="368"/>
    </row>
    <row r="453" spans="1:6" s="58" customFormat="1">
      <c r="A453" s="51"/>
      <c r="B453" s="51"/>
      <c r="C453" s="354"/>
      <c r="D453" s="354"/>
      <c r="E453" s="65"/>
      <c r="F453" s="368"/>
    </row>
    <row r="454" spans="1:6" s="58" customFormat="1">
      <c r="A454" s="51"/>
      <c r="B454" s="51"/>
      <c r="C454" s="354"/>
      <c r="D454" s="354"/>
      <c r="E454" s="65"/>
      <c r="F454" s="368"/>
    </row>
    <row r="455" spans="1:6" s="58" customFormat="1">
      <c r="A455" s="51"/>
      <c r="B455" s="51"/>
      <c r="C455" s="354"/>
      <c r="D455" s="354"/>
      <c r="E455" s="65"/>
      <c r="F455" s="368"/>
    </row>
    <row r="456" spans="1:6" s="58" customFormat="1">
      <c r="A456" s="51"/>
      <c r="B456" s="51"/>
      <c r="C456" s="354"/>
      <c r="D456" s="354"/>
      <c r="E456" s="65"/>
      <c r="F456" s="368"/>
    </row>
    <row r="457" spans="1:6" s="58" customFormat="1">
      <c r="A457" s="51"/>
      <c r="B457" s="51"/>
      <c r="C457" s="354"/>
      <c r="D457" s="354"/>
      <c r="E457" s="65"/>
      <c r="F457" s="368"/>
    </row>
    <row r="458" spans="1:6" s="58" customFormat="1">
      <c r="A458" s="51"/>
      <c r="B458" s="51"/>
      <c r="C458" s="354"/>
      <c r="D458" s="354"/>
      <c r="E458" s="65"/>
      <c r="F458" s="368"/>
    </row>
    <row r="459" spans="1:6" s="58" customFormat="1">
      <c r="A459" s="51"/>
      <c r="B459" s="51"/>
      <c r="C459" s="354"/>
      <c r="D459" s="354"/>
      <c r="E459" s="65"/>
      <c r="F459" s="368"/>
    </row>
    <row r="460" spans="1:6" s="58" customFormat="1">
      <c r="A460" s="51"/>
      <c r="B460" s="51"/>
      <c r="C460" s="354"/>
      <c r="D460" s="354"/>
      <c r="E460" s="65"/>
      <c r="F460" s="368"/>
    </row>
    <row r="461" spans="1:6" s="58" customFormat="1">
      <c r="A461" s="51"/>
      <c r="B461" s="51"/>
      <c r="C461" s="354"/>
      <c r="D461" s="354"/>
      <c r="E461" s="65"/>
      <c r="F461" s="368"/>
    </row>
    <row r="462" spans="1:6" s="58" customFormat="1">
      <c r="A462" s="51"/>
      <c r="B462" s="51"/>
      <c r="C462" s="354"/>
      <c r="D462" s="354"/>
      <c r="E462" s="65"/>
      <c r="F462" s="368"/>
    </row>
    <row r="463" spans="1:6" s="58" customFormat="1">
      <c r="A463" s="51"/>
      <c r="B463" s="51"/>
      <c r="C463" s="354"/>
      <c r="D463" s="354"/>
      <c r="E463" s="65"/>
      <c r="F463" s="368"/>
    </row>
    <row r="464" spans="1:6" s="58" customFormat="1">
      <c r="A464" s="51"/>
      <c r="B464" s="51"/>
      <c r="C464" s="354"/>
      <c r="D464" s="354"/>
      <c r="E464" s="65"/>
      <c r="F464" s="368"/>
    </row>
    <row r="465" spans="1:6" s="58" customFormat="1">
      <c r="A465" s="51"/>
      <c r="B465" s="51"/>
      <c r="C465" s="354"/>
      <c r="D465" s="354"/>
      <c r="E465" s="65"/>
      <c r="F465" s="368"/>
    </row>
    <row r="466" spans="1:6" s="58" customFormat="1">
      <c r="A466" s="51"/>
      <c r="B466" s="51"/>
      <c r="C466" s="354"/>
      <c r="D466" s="354"/>
      <c r="E466" s="65"/>
      <c r="F466" s="368"/>
    </row>
    <row r="467" spans="1:6" s="58" customFormat="1">
      <c r="A467" s="51"/>
      <c r="B467" s="51"/>
      <c r="C467" s="354"/>
      <c r="D467" s="354"/>
      <c r="E467" s="65"/>
      <c r="F467" s="368"/>
    </row>
    <row r="468" spans="1:6" s="58" customFormat="1">
      <c r="A468" s="51"/>
      <c r="B468" s="51"/>
      <c r="C468" s="354"/>
      <c r="D468" s="354"/>
      <c r="E468" s="65"/>
      <c r="F468" s="368"/>
    </row>
    <row r="469" spans="1:6" s="58" customFormat="1">
      <c r="A469" s="51"/>
      <c r="B469" s="51"/>
      <c r="C469" s="354"/>
      <c r="D469" s="354"/>
      <c r="E469" s="65"/>
      <c r="F469" s="368"/>
    </row>
    <row r="470" spans="1:6" s="58" customFormat="1">
      <c r="A470" s="51"/>
      <c r="B470" s="51"/>
      <c r="C470" s="354"/>
      <c r="D470" s="354"/>
      <c r="E470" s="65"/>
      <c r="F470" s="368"/>
    </row>
    <row r="471" spans="1:6" s="58" customFormat="1">
      <c r="A471" s="51"/>
      <c r="B471" s="51"/>
      <c r="C471" s="354"/>
      <c r="D471" s="354"/>
      <c r="E471" s="65"/>
      <c r="F471" s="368"/>
    </row>
    <row r="472" spans="1:6" s="58" customFormat="1">
      <c r="A472" s="51"/>
      <c r="B472" s="51"/>
      <c r="C472" s="354"/>
      <c r="D472" s="354"/>
      <c r="E472" s="65"/>
      <c r="F472" s="368"/>
    </row>
    <row r="473" spans="1:6" s="58" customFormat="1">
      <c r="A473" s="51"/>
      <c r="B473" s="51"/>
      <c r="C473" s="354"/>
      <c r="D473" s="354"/>
      <c r="E473" s="65"/>
      <c r="F473" s="368"/>
    </row>
    <row r="474" spans="1:6" s="58" customFormat="1">
      <c r="A474" s="51"/>
      <c r="B474" s="51"/>
      <c r="C474" s="354"/>
      <c r="D474" s="354"/>
      <c r="E474" s="65"/>
      <c r="F474" s="368"/>
    </row>
    <row r="475" spans="1:6" s="58" customFormat="1">
      <c r="A475" s="51"/>
      <c r="B475" s="51"/>
      <c r="C475" s="354"/>
      <c r="D475" s="354"/>
      <c r="E475" s="65"/>
      <c r="F475" s="368"/>
    </row>
    <row r="476" spans="1:6" s="58" customFormat="1">
      <c r="A476" s="51"/>
      <c r="B476" s="51"/>
      <c r="C476" s="354"/>
      <c r="D476" s="354"/>
      <c r="E476" s="65"/>
      <c r="F476" s="368"/>
    </row>
    <row r="477" spans="1:6" s="58" customFormat="1">
      <c r="A477" s="51"/>
      <c r="B477" s="51"/>
      <c r="C477" s="354"/>
      <c r="D477" s="354"/>
      <c r="E477" s="65"/>
      <c r="F477" s="368"/>
    </row>
    <row r="478" spans="1:6" s="58" customFormat="1">
      <c r="A478" s="51"/>
      <c r="B478" s="51"/>
      <c r="C478" s="354"/>
      <c r="D478" s="354"/>
      <c r="E478" s="65"/>
      <c r="F478" s="368"/>
    </row>
    <row r="479" spans="1:6" s="58" customFormat="1">
      <c r="A479" s="51"/>
      <c r="B479" s="51"/>
      <c r="C479" s="354"/>
      <c r="D479" s="354"/>
      <c r="E479" s="65"/>
      <c r="F479" s="368"/>
    </row>
    <row r="480" spans="1:6" s="58" customFormat="1">
      <c r="A480" s="51"/>
      <c r="B480" s="51"/>
      <c r="C480" s="354"/>
      <c r="D480" s="354"/>
      <c r="E480" s="65"/>
      <c r="F480" s="368"/>
    </row>
    <row r="481" spans="1:6" s="58" customFormat="1">
      <c r="A481" s="51"/>
      <c r="B481" s="51"/>
      <c r="C481" s="354"/>
      <c r="D481" s="354"/>
      <c r="E481" s="65"/>
      <c r="F481" s="368"/>
    </row>
    <row r="482" spans="1:6" s="58" customFormat="1">
      <c r="A482" s="51"/>
      <c r="B482" s="51"/>
      <c r="C482" s="354"/>
      <c r="D482" s="354"/>
      <c r="E482" s="65"/>
      <c r="F482" s="368"/>
    </row>
    <row r="483" spans="1:6" s="58" customFormat="1">
      <c r="A483" s="51"/>
      <c r="B483" s="51"/>
      <c r="C483" s="354"/>
      <c r="D483" s="354"/>
      <c r="E483" s="65"/>
      <c r="F483" s="368"/>
    </row>
    <row r="484" spans="1:6" s="58" customFormat="1">
      <c r="A484" s="51"/>
      <c r="B484" s="51"/>
      <c r="C484" s="354"/>
      <c r="D484" s="354"/>
      <c r="E484" s="65"/>
      <c r="F484" s="368"/>
    </row>
    <row r="485" spans="1:6" s="58" customFormat="1">
      <c r="A485" s="51"/>
      <c r="B485" s="51"/>
      <c r="C485" s="354"/>
      <c r="D485" s="354"/>
      <c r="E485" s="65"/>
      <c r="F485" s="368"/>
    </row>
    <row r="486" spans="1:6" s="58" customFormat="1">
      <c r="A486" s="51"/>
      <c r="B486" s="51"/>
      <c r="C486" s="354"/>
      <c r="D486" s="354"/>
      <c r="E486" s="65"/>
      <c r="F486" s="368"/>
    </row>
    <row r="487" spans="1:6" s="58" customFormat="1">
      <c r="A487" s="51"/>
      <c r="B487" s="51"/>
      <c r="C487" s="354"/>
      <c r="D487" s="354"/>
      <c r="E487" s="65"/>
      <c r="F487" s="368"/>
    </row>
    <row r="488" spans="1:6" s="58" customFormat="1">
      <c r="A488" s="51"/>
      <c r="B488" s="51"/>
      <c r="C488" s="354"/>
      <c r="D488" s="354"/>
      <c r="E488" s="65"/>
      <c r="F488" s="368"/>
    </row>
    <row r="489" spans="1:6" s="58" customFormat="1">
      <c r="A489" s="51"/>
      <c r="B489" s="51"/>
      <c r="C489" s="354"/>
      <c r="D489" s="354"/>
      <c r="E489" s="65"/>
      <c r="F489" s="368"/>
    </row>
    <row r="490" spans="1:6" s="58" customFormat="1">
      <c r="A490" s="51"/>
      <c r="B490" s="51"/>
      <c r="C490" s="354"/>
      <c r="D490" s="354"/>
      <c r="E490" s="65"/>
      <c r="F490" s="368"/>
    </row>
    <row r="491" spans="1:6" s="58" customFormat="1">
      <c r="A491" s="51"/>
      <c r="B491" s="51"/>
      <c r="C491" s="354"/>
      <c r="D491" s="354"/>
      <c r="E491" s="65"/>
      <c r="F491" s="368"/>
    </row>
    <row r="492" spans="1:6" s="58" customFormat="1">
      <c r="A492" s="51"/>
      <c r="B492" s="51"/>
      <c r="C492" s="354"/>
      <c r="D492" s="354"/>
      <c r="E492" s="65"/>
      <c r="F492" s="368"/>
    </row>
    <row r="493" spans="1:6" s="58" customFormat="1">
      <c r="A493" s="51"/>
      <c r="B493" s="51"/>
      <c r="C493" s="354"/>
      <c r="D493" s="354"/>
      <c r="E493" s="65"/>
      <c r="F493" s="368"/>
    </row>
    <row r="494" spans="1:6" s="58" customFormat="1">
      <c r="A494" s="51"/>
      <c r="B494" s="51"/>
      <c r="C494" s="354"/>
      <c r="D494" s="354"/>
      <c r="E494" s="65"/>
      <c r="F494" s="368"/>
    </row>
    <row r="495" spans="1:6" s="58" customFormat="1">
      <c r="A495" s="51"/>
      <c r="B495" s="51"/>
      <c r="C495" s="354"/>
      <c r="D495" s="354"/>
      <c r="E495" s="65"/>
      <c r="F495" s="368"/>
    </row>
    <row r="496" spans="1:6" s="58" customFormat="1">
      <c r="A496" s="51"/>
      <c r="B496" s="51"/>
      <c r="C496" s="354"/>
      <c r="D496" s="354"/>
      <c r="E496" s="65"/>
      <c r="F496" s="368"/>
    </row>
    <row r="497" spans="1:6" s="58" customFormat="1">
      <c r="A497" s="51"/>
      <c r="B497" s="51"/>
      <c r="C497" s="354"/>
      <c r="D497" s="354"/>
      <c r="E497" s="65"/>
      <c r="F497" s="368"/>
    </row>
    <row r="498" spans="1:6" s="58" customFormat="1">
      <c r="A498" s="51"/>
      <c r="B498" s="51"/>
      <c r="C498" s="354"/>
      <c r="D498" s="354"/>
      <c r="E498" s="65"/>
      <c r="F498" s="368"/>
    </row>
    <row r="499" spans="1:6" s="58" customFormat="1">
      <c r="A499" s="51"/>
      <c r="B499" s="51"/>
      <c r="C499" s="354"/>
      <c r="D499" s="354"/>
      <c r="E499" s="65"/>
      <c r="F499" s="368"/>
    </row>
    <row r="500" spans="1:6" s="58" customFormat="1">
      <c r="A500" s="51"/>
      <c r="B500" s="51"/>
      <c r="C500" s="354"/>
      <c r="D500" s="354"/>
      <c r="E500" s="65"/>
      <c r="F500" s="368"/>
    </row>
    <row r="501" spans="1:6" s="58" customFormat="1">
      <c r="A501" s="51"/>
      <c r="B501" s="51"/>
      <c r="C501" s="354"/>
      <c r="D501" s="354"/>
      <c r="E501" s="65"/>
      <c r="F501" s="368"/>
    </row>
    <row r="502" spans="1:6" s="58" customFormat="1">
      <c r="A502" s="51"/>
      <c r="B502" s="51"/>
      <c r="C502" s="354"/>
      <c r="D502" s="354"/>
      <c r="E502" s="65"/>
      <c r="F502" s="368"/>
    </row>
    <row r="503" spans="1:6" s="58" customFormat="1">
      <c r="A503" s="51"/>
      <c r="B503" s="51"/>
      <c r="C503" s="354"/>
      <c r="D503" s="354"/>
      <c r="E503" s="65"/>
      <c r="F503" s="368"/>
    </row>
    <row r="504" spans="1:6" s="58" customFormat="1">
      <c r="A504" s="51"/>
      <c r="B504" s="51"/>
      <c r="C504" s="354"/>
      <c r="D504" s="354"/>
      <c r="E504" s="65"/>
      <c r="F504" s="368"/>
    </row>
    <row r="505" spans="1:6" s="58" customFormat="1">
      <c r="A505" s="51"/>
      <c r="B505" s="51"/>
      <c r="C505" s="354"/>
      <c r="D505" s="354"/>
      <c r="E505" s="65"/>
      <c r="F505" s="368"/>
    </row>
    <row r="506" spans="1:6" s="58" customFormat="1">
      <c r="A506" s="51"/>
      <c r="B506" s="51"/>
      <c r="C506" s="354"/>
      <c r="D506" s="354"/>
      <c r="E506" s="65"/>
      <c r="F506" s="368"/>
    </row>
    <row r="507" spans="1:6" s="58" customFormat="1">
      <c r="A507" s="51"/>
      <c r="B507" s="51"/>
      <c r="C507" s="354"/>
      <c r="D507" s="354"/>
      <c r="E507" s="65"/>
      <c r="F507" s="368"/>
    </row>
    <row r="508" spans="1:6" s="58" customFormat="1">
      <c r="A508" s="51"/>
      <c r="B508" s="51"/>
      <c r="C508" s="354"/>
      <c r="D508" s="354"/>
      <c r="E508" s="65"/>
      <c r="F508" s="368"/>
    </row>
    <row r="509" spans="1:6" s="58" customFormat="1">
      <c r="A509" s="51"/>
      <c r="B509" s="51"/>
      <c r="C509" s="354"/>
      <c r="D509" s="354"/>
      <c r="E509" s="65"/>
      <c r="F509" s="368"/>
    </row>
    <row r="510" spans="1:6" s="58" customFormat="1">
      <c r="A510" s="51"/>
      <c r="B510" s="51"/>
      <c r="C510" s="354"/>
      <c r="D510" s="354"/>
      <c r="E510" s="65"/>
      <c r="F510" s="368"/>
    </row>
    <row r="511" spans="1:6" s="58" customFormat="1">
      <c r="A511" s="51"/>
      <c r="B511" s="51"/>
      <c r="C511" s="354"/>
      <c r="D511" s="354"/>
      <c r="E511" s="65"/>
      <c r="F511" s="368"/>
    </row>
    <row r="512" spans="1:6" s="58" customFormat="1">
      <c r="A512" s="51"/>
      <c r="B512" s="51"/>
      <c r="C512" s="354"/>
      <c r="D512" s="354"/>
      <c r="E512" s="65"/>
      <c r="F512" s="368"/>
    </row>
    <row r="513" spans="1:6" s="58" customFormat="1">
      <c r="A513" s="51"/>
      <c r="B513" s="51"/>
      <c r="C513" s="354"/>
      <c r="D513" s="354"/>
      <c r="E513" s="65"/>
      <c r="F513" s="368"/>
    </row>
    <row r="514" spans="1:6" s="58" customFormat="1">
      <c r="A514" s="51"/>
      <c r="B514" s="51"/>
      <c r="C514" s="354"/>
      <c r="D514" s="354"/>
      <c r="E514" s="65"/>
      <c r="F514" s="368"/>
    </row>
    <row r="515" spans="1:6" s="58" customFormat="1">
      <c r="A515" s="51"/>
      <c r="B515" s="51"/>
      <c r="C515" s="354"/>
      <c r="D515" s="354"/>
      <c r="E515" s="65"/>
      <c r="F515" s="368"/>
    </row>
    <row r="516" spans="1:6" s="58" customFormat="1">
      <c r="A516" s="51"/>
      <c r="B516" s="51"/>
      <c r="C516" s="354"/>
      <c r="D516" s="354"/>
      <c r="E516" s="65"/>
      <c r="F516" s="368"/>
    </row>
    <row r="517" spans="1:6" s="58" customFormat="1">
      <c r="A517" s="51"/>
      <c r="B517" s="51"/>
      <c r="C517" s="354"/>
      <c r="D517" s="354"/>
      <c r="E517" s="65"/>
      <c r="F517" s="368"/>
    </row>
    <row r="518" spans="1:6" s="58" customFormat="1">
      <c r="A518" s="51"/>
      <c r="B518" s="51"/>
      <c r="C518" s="354"/>
      <c r="D518" s="354"/>
      <c r="E518" s="65"/>
      <c r="F518" s="368"/>
    </row>
    <row r="519" spans="1:6" s="58" customFormat="1">
      <c r="A519" s="51"/>
      <c r="B519" s="51"/>
      <c r="C519" s="354"/>
      <c r="D519" s="354"/>
      <c r="E519" s="65"/>
      <c r="F519" s="368"/>
    </row>
    <row r="520" spans="1:6" s="58" customFormat="1">
      <c r="A520" s="51"/>
      <c r="B520" s="51"/>
      <c r="C520" s="354"/>
      <c r="D520" s="354"/>
      <c r="E520" s="65"/>
      <c r="F520" s="368"/>
    </row>
    <row r="521" spans="1:6" s="58" customFormat="1">
      <c r="A521" s="51"/>
      <c r="B521" s="51"/>
      <c r="C521" s="354"/>
      <c r="D521" s="354"/>
      <c r="E521" s="65"/>
      <c r="F521" s="368"/>
    </row>
    <row r="522" spans="1:6" s="58" customFormat="1">
      <c r="A522" s="51"/>
      <c r="B522" s="51"/>
      <c r="C522" s="354"/>
      <c r="D522" s="354"/>
      <c r="E522" s="65"/>
      <c r="F522" s="368"/>
    </row>
    <row r="523" spans="1:6" s="58" customFormat="1">
      <c r="A523" s="51"/>
      <c r="B523" s="51"/>
      <c r="C523" s="354"/>
      <c r="D523" s="354"/>
      <c r="E523" s="65"/>
      <c r="F523" s="368"/>
    </row>
    <row r="524" spans="1:6" s="58" customFormat="1">
      <c r="A524" s="51"/>
      <c r="B524" s="51"/>
      <c r="C524" s="354"/>
      <c r="D524" s="354"/>
      <c r="E524" s="65"/>
      <c r="F524" s="368"/>
    </row>
    <row r="525" spans="1:6" s="58" customFormat="1">
      <c r="A525" s="51"/>
      <c r="B525" s="51"/>
      <c r="C525" s="354"/>
      <c r="D525" s="354"/>
      <c r="E525" s="65"/>
      <c r="F525" s="368"/>
    </row>
    <row r="526" spans="1:6" s="58" customFormat="1">
      <c r="A526" s="51"/>
      <c r="B526" s="51"/>
      <c r="C526" s="354"/>
      <c r="D526" s="354"/>
      <c r="E526" s="65"/>
      <c r="F526" s="368"/>
    </row>
    <row r="527" spans="1:6" s="58" customFormat="1">
      <c r="A527" s="51"/>
      <c r="B527" s="51"/>
      <c r="C527" s="354"/>
      <c r="D527" s="354"/>
      <c r="E527" s="65"/>
      <c r="F527" s="368"/>
    </row>
    <row r="528" spans="1:6" s="58" customFormat="1">
      <c r="A528" s="51"/>
      <c r="B528" s="51"/>
      <c r="C528" s="354"/>
      <c r="D528" s="354"/>
      <c r="E528" s="65"/>
      <c r="F528" s="368"/>
    </row>
    <row r="529" spans="1:6" s="58" customFormat="1">
      <c r="A529" s="51"/>
      <c r="B529" s="51"/>
      <c r="C529" s="354"/>
      <c r="D529" s="354"/>
      <c r="E529" s="65"/>
      <c r="F529" s="368"/>
    </row>
    <row r="530" spans="1:6" s="58" customFormat="1">
      <c r="A530" s="51"/>
      <c r="B530" s="51"/>
      <c r="C530" s="354"/>
      <c r="D530" s="354"/>
      <c r="E530" s="65"/>
      <c r="F530" s="368"/>
    </row>
    <row r="531" spans="1:6" s="58" customFormat="1">
      <c r="A531" s="51"/>
      <c r="B531" s="51"/>
      <c r="C531" s="354"/>
      <c r="D531" s="354"/>
      <c r="E531" s="65"/>
      <c r="F531" s="368"/>
    </row>
    <row r="532" spans="1:6" s="58" customFormat="1">
      <c r="A532" s="51"/>
      <c r="B532" s="51"/>
      <c r="C532" s="354"/>
      <c r="D532" s="354"/>
      <c r="E532" s="65"/>
      <c r="F532" s="368"/>
    </row>
    <row r="533" spans="1:6" s="58" customFormat="1">
      <c r="A533" s="51"/>
      <c r="B533" s="51"/>
      <c r="C533" s="354"/>
      <c r="D533" s="354"/>
      <c r="E533" s="65"/>
      <c r="F533" s="368"/>
    </row>
    <row r="534" spans="1:6" s="58" customFormat="1">
      <c r="A534" s="51"/>
      <c r="B534" s="51"/>
      <c r="C534" s="354"/>
      <c r="D534" s="354"/>
      <c r="E534" s="65"/>
      <c r="F534" s="368"/>
    </row>
    <row r="535" spans="1:6" s="58" customFormat="1">
      <c r="A535" s="51"/>
      <c r="B535" s="51"/>
      <c r="C535" s="354"/>
      <c r="D535" s="354"/>
      <c r="E535" s="65"/>
      <c r="F535" s="368"/>
    </row>
    <row r="536" spans="1:6" s="58" customFormat="1">
      <c r="A536" s="51"/>
      <c r="B536" s="51"/>
      <c r="C536" s="354"/>
      <c r="D536" s="354"/>
      <c r="E536" s="65"/>
      <c r="F536" s="368"/>
    </row>
    <row r="537" spans="1:6" s="58" customFormat="1">
      <c r="A537" s="51"/>
      <c r="B537" s="51"/>
      <c r="C537" s="354"/>
      <c r="D537" s="354"/>
      <c r="E537" s="65"/>
      <c r="F537" s="368"/>
    </row>
    <row r="538" spans="1:6" s="58" customFormat="1">
      <c r="A538" s="51"/>
      <c r="B538" s="51"/>
      <c r="C538" s="354"/>
      <c r="D538" s="354"/>
      <c r="E538" s="65"/>
      <c r="F538" s="368"/>
    </row>
    <row r="539" spans="1:6" s="58" customFormat="1">
      <c r="A539" s="51"/>
      <c r="B539" s="51"/>
      <c r="C539" s="354"/>
      <c r="D539" s="354"/>
      <c r="E539" s="65"/>
      <c r="F539" s="368"/>
    </row>
    <row r="540" spans="1:6" s="58" customFormat="1">
      <c r="A540" s="51"/>
      <c r="B540" s="51"/>
      <c r="C540" s="354"/>
      <c r="D540" s="354"/>
      <c r="E540" s="65"/>
      <c r="F540" s="368"/>
    </row>
    <row r="541" spans="1:6" s="58" customFormat="1">
      <c r="A541" s="51"/>
      <c r="B541" s="51"/>
      <c r="C541" s="354"/>
      <c r="D541" s="354"/>
      <c r="E541" s="65"/>
      <c r="F541" s="368"/>
    </row>
    <row r="542" spans="1:6" s="58" customFormat="1">
      <c r="A542" s="51"/>
      <c r="B542" s="51"/>
      <c r="C542" s="354"/>
      <c r="D542" s="354"/>
      <c r="E542" s="65"/>
      <c r="F542" s="368"/>
    </row>
    <row r="543" spans="1:6" s="58" customFormat="1">
      <c r="A543" s="51"/>
      <c r="B543" s="51"/>
      <c r="C543" s="354"/>
      <c r="D543" s="354"/>
      <c r="E543" s="65"/>
      <c r="F543" s="368"/>
    </row>
    <row r="544" spans="1:6" s="58" customFormat="1">
      <c r="A544" s="51"/>
      <c r="B544" s="51"/>
      <c r="C544" s="354"/>
      <c r="D544" s="354"/>
      <c r="E544" s="65"/>
      <c r="F544" s="368"/>
    </row>
    <row r="545" spans="1:6" s="58" customFormat="1">
      <c r="A545" s="51"/>
      <c r="B545" s="51"/>
      <c r="C545" s="354"/>
      <c r="D545" s="354"/>
      <c r="E545" s="65"/>
      <c r="F545" s="368"/>
    </row>
    <row r="546" spans="1:6" s="58" customFormat="1">
      <c r="A546" s="51"/>
      <c r="B546" s="51"/>
      <c r="C546" s="354"/>
      <c r="D546" s="354"/>
      <c r="E546" s="65"/>
      <c r="F546" s="368"/>
    </row>
    <row r="547" spans="1:6" s="58" customFormat="1">
      <c r="A547" s="51"/>
      <c r="B547" s="51"/>
      <c r="C547" s="354"/>
      <c r="D547" s="354"/>
      <c r="E547" s="65"/>
      <c r="F547" s="368"/>
    </row>
    <row r="548" spans="1:6" s="58" customFormat="1">
      <c r="A548" s="51"/>
      <c r="B548" s="51"/>
      <c r="C548" s="354"/>
      <c r="D548" s="354"/>
      <c r="E548" s="65"/>
      <c r="F548" s="368"/>
    </row>
    <row r="549" spans="1:6" s="58" customFormat="1">
      <c r="A549" s="51"/>
      <c r="B549" s="51"/>
      <c r="C549" s="354"/>
      <c r="D549" s="354"/>
      <c r="E549" s="65"/>
      <c r="F549" s="368"/>
    </row>
    <row r="550" spans="1:6" s="58" customFormat="1">
      <c r="A550" s="51"/>
      <c r="B550" s="51"/>
      <c r="C550" s="354"/>
      <c r="D550" s="354"/>
      <c r="E550" s="65"/>
      <c r="F550" s="368"/>
    </row>
    <row r="551" spans="1:6" s="58" customFormat="1">
      <c r="A551" s="51"/>
      <c r="B551" s="51"/>
      <c r="C551" s="354"/>
      <c r="D551" s="354"/>
      <c r="E551" s="65"/>
      <c r="F551" s="368"/>
    </row>
    <row r="552" spans="1:6" s="58" customFormat="1">
      <c r="A552" s="51"/>
      <c r="B552" s="51"/>
      <c r="C552" s="354"/>
      <c r="D552" s="354"/>
      <c r="E552" s="65"/>
      <c r="F552" s="368"/>
    </row>
    <row r="553" spans="1:6" s="58" customFormat="1">
      <c r="A553" s="51"/>
      <c r="B553" s="51"/>
      <c r="C553" s="354"/>
      <c r="D553" s="354"/>
      <c r="E553" s="65"/>
      <c r="F553" s="368"/>
    </row>
    <row r="554" spans="1:6" s="58" customFormat="1">
      <c r="A554" s="51"/>
      <c r="B554" s="51"/>
      <c r="C554" s="354"/>
      <c r="D554" s="354"/>
      <c r="E554" s="65"/>
      <c r="F554" s="368"/>
    </row>
    <row r="555" spans="1:6" s="58" customFormat="1">
      <c r="A555" s="51"/>
      <c r="B555" s="51"/>
      <c r="C555" s="354"/>
      <c r="D555" s="354"/>
      <c r="E555" s="65"/>
      <c r="F555" s="368"/>
    </row>
    <row r="556" spans="1:6" s="58" customFormat="1">
      <c r="A556" s="51"/>
      <c r="B556" s="51"/>
      <c r="C556" s="354"/>
      <c r="D556" s="354"/>
      <c r="E556" s="65"/>
      <c r="F556" s="368"/>
    </row>
    <row r="557" spans="1:6" s="58" customFormat="1">
      <c r="A557" s="51"/>
      <c r="B557" s="51"/>
      <c r="C557" s="354"/>
      <c r="D557" s="354"/>
      <c r="E557" s="65"/>
      <c r="F557" s="368"/>
    </row>
    <row r="558" spans="1:6" s="58" customFormat="1">
      <c r="A558" s="51"/>
      <c r="B558" s="51"/>
      <c r="C558" s="354"/>
      <c r="D558" s="354"/>
      <c r="E558" s="65"/>
      <c r="F558" s="368"/>
    </row>
    <row r="559" spans="1:6" s="58" customFormat="1">
      <c r="A559" s="51"/>
      <c r="B559" s="51"/>
      <c r="C559" s="354"/>
      <c r="D559" s="354"/>
      <c r="E559" s="65"/>
      <c r="F559" s="368"/>
    </row>
    <row r="560" spans="1:6" s="58" customFormat="1">
      <c r="A560" s="51"/>
      <c r="B560" s="51"/>
      <c r="C560" s="354"/>
      <c r="D560" s="354"/>
      <c r="E560" s="65"/>
      <c r="F560" s="368"/>
    </row>
    <row r="561" spans="1:6" s="58" customFormat="1">
      <c r="A561" s="51"/>
      <c r="B561" s="51"/>
      <c r="C561" s="354"/>
      <c r="D561" s="354"/>
      <c r="E561" s="65"/>
      <c r="F561" s="368"/>
    </row>
    <row r="562" spans="1:6" s="58" customFormat="1">
      <c r="A562" s="51"/>
      <c r="B562" s="51"/>
      <c r="C562" s="354"/>
      <c r="D562" s="354"/>
      <c r="E562" s="65"/>
      <c r="F562" s="368"/>
    </row>
    <row r="563" spans="1:6" s="58" customFormat="1">
      <c r="A563" s="51"/>
      <c r="B563" s="51"/>
      <c r="C563" s="354"/>
      <c r="D563" s="354"/>
      <c r="E563" s="65"/>
      <c r="F563" s="368"/>
    </row>
    <row r="564" spans="1:6" s="58" customFormat="1">
      <c r="A564" s="51"/>
      <c r="B564" s="51"/>
      <c r="C564" s="354"/>
      <c r="D564" s="354"/>
      <c r="E564" s="65"/>
      <c r="F564" s="368"/>
    </row>
    <row r="565" spans="1:6" s="58" customFormat="1">
      <c r="A565" s="51"/>
      <c r="B565" s="51"/>
      <c r="C565" s="354"/>
      <c r="D565" s="354"/>
      <c r="E565" s="65"/>
      <c r="F565" s="368"/>
    </row>
    <row r="566" spans="1:6" s="58" customFormat="1">
      <c r="A566" s="51"/>
      <c r="B566" s="51"/>
      <c r="C566" s="354"/>
      <c r="D566" s="354"/>
      <c r="E566" s="65"/>
      <c r="F566" s="368"/>
    </row>
    <row r="567" spans="1:6" s="58" customFormat="1">
      <c r="A567" s="51"/>
      <c r="B567" s="51"/>
      <c r="C567" s="354"/>
      <c r="D567" s="354"/>
      <c r="E567" s="65"/>
      <c r="F567" s="368"/>
    </row>
    <row r="568" spans="1:6" s="58" customFormat="1">
      <c r="A568" s="51"/>
      <c r="B568" s="51"/>
      <c r="C568" s="354"/>
      <c r="D568" s="354"/>
      <c r="E568" s="65"/>
      <c r="F568" s="368"/>
    </row>
    <row r="569" spans="1:6" s="58" customFormat="1">
      <c r="A569" s="51"/>
      <c r="B569" s="51"/>
      <c r="C569" s="354"/>
      <c r="D569" s="354"/>
      <c r="E569" s="65"/>
      <c r="F569" s="368"/>
    </row>
    <row r="570" spans="1:6" s="58" customFormat="1">
      <c r="A570" s="51"/>
      <c r="B570" s="51"/>
      <c r="C570" s="354"/>
      <c r="D570" s="354"/>
      <c r="E570" s="65"/>
      <c r="F570" s="368"/>
    </row>
    <row r="571" spans="1:6" s="58" customFormat="1">
      <c r="A571" s="51"/>
      <c r="B571" s="51"/>
      <c r="C571" s="354"/>
      <c r="D571" s="354"/>
      <c r="E571" s="65"/>
      <c r="F571" s="368"/>
    </row>
    <row r="572" spans="1:6" s="58" customFormat="1">
      <c r="A572" s="51"/>
      <c r="B572" s="51"/>
      <c r="C572" s="354"/>
      <c r="D572" s="354"/>
      <c r="E572" s="65"/>
      <c r="F572" s="368"/>
    </row>
    <row r="573" spans="1:6" s="58" customFormat="1">
      <c r="A573" s="51"/>
      <c r="B573" s="51"/>
      <c r="C573" s="354"/>
      <c r="D573" s="354"/>
      <c r="E573" s="65"/>
      <c r="F573" s="368"/>
    </row>
    <row r="574" spans="1:6" s="58" customFormat="1">
      <c r="A574" s="51"/>
      <c r="B574" s="51"/>
      <c r="C574" s="354"/>
      <c r="D574" s="354"/>
      <c r="E574" s="65"/>
      <c r="F574" s="368"/>
    </row>
    <row r="575" spans="1:6" s="58" customFormat="1">
      <c r="A575" s="51"/>
      <c r="B575" s="51"/>
      <c r="C575" s="354"/>
      <c r="D575" s="354"/>
      <c r="E575" s="65"/>
      <c r="F575" s="368"/>
    </row>
    <row r="576" spans="1:6" s="58" customFormat="1">
      <c r="A576" s="51"/>
      <c r="B576" s="51"/>
      <c r="C576" s="354"/>
      <c r="D576" s="354"/>
      <c r="E576" s="65"/>
      <c r="F576" s="368"/>
    </row>
    <row r="577" spans="1:6" s="58" customFormat="1">
      <c r="A577" s="51"/>
      <c r="B577" s="51"/>
      <c r="C577" s="354"/>
      <c r="D577" s="354"/>
      <c r="E577" s="65"/>
      <c r="F577" s="368"/>
    </row>
    <row r="578" spans="1:6" s="58" customFormat="1">
      <c r="A578" s="51"/>
      <c r="B578" s="51"/>
      <c r="C578" s="354"/>
      <c r="D578" s="354"/>
      <c r="E578" s="65"/>
      <c r="F578" s="368"/>
    </row>
    <row r="579" spans="1:6" s="58" customFormat="1">
      <c r="A579" s="51"/>
      <c r="B579" s="51"/>
      <c r="C579" s="354"/>
      <c r="D579" s="354"/>
      <c r="E579" s="65"/>
      <c r="F579" s="368"/>
    </row>
    <row r="580" spans="1:6" s="58" customFormat="1">
      <c r="A580" s="51"/>
      <c r="B580" s="51"/>
      <c r="C580" s="354"/>
      <c r="D580" s="354"/>
      <c r="E580" s="65"/>
      <c r="F580" s="368"/>
    </row>
    <row r="581" spans="1:6" s="58" customFormat="1">
      <c r="A581" s="51"/>
      <c r="B581" s="51"/>
      <c r="C581" s="354"/>
      <c r="D581" s="354"/>
      <c r="E581" s="65"/>
      <c r="F581" s="368"/>
    </row>
    <row r="582" spans="1:6" s="58" customFormat="1">
      <c r="A582" s="51"/>
      <c r="B582" s="51"/>
      <c r="C582" s="354"/>
      <c r="D582" s="354"/>
      <c r="E582" s="65"/>
      <c r="F582" s="368"/>
    </row>
    <row r="583" spans="1:6" s="58" customFormat="1">
      <c r="A583" s="51"/>
      <c r="B583" s="51"/>
      <c r="C583" s="354"/>
      <c r="D583" s="354"/>
      <c r="E583" s="65"/>
      <c r="F583" s="368"/>
    </row>
    <row r="584" spans="1:6" s="58" customFormat="1">
      <c r="A584" s="51"/>
      <c r="B584" s="51"/>
      <c r="C584" s="354"/>
      <c r="D584" s="354"/>
      <c r="E584" s="65"/>
      <c r="F584" s="368"/>
    </row>
    <row r="585" spans="1:6" s="58" customFormat="1">
      <c r="A585" s="51"/>
      <c r="B585" s="51"/>
      <c r="C585" s="354"/>
      <c r="D585" s="354"/>
      <c r="E585" s="65"/>
      <c r="F585" s="368"/>
    </row>
    <row r="586" spans="1:6" s="58" customFormat="1">
      <c r="A586" s="51"/>
      <c r="B586" s="51"/>
      <c r="C586" s="354"/>
      <c r="D586" s="354"/>
      <c r="E586" s="65"/>
      <c r="F586" s="368"/>
    </row>
    <row r="587" spans="1:6" s="58" customFormat="1">
      <c r="A587" s="51"/>
      <c r="B587" s="51"/>
      <c r="C587" s="354"/>
      <c r="D587" s="354"/>
      <c r="E587" s="65"/>
      <c r="F587" s="368"/>
    </row>
    <row r="588" spans="1:6" s="58" customFormat="1">
      <c r="A588" s="51"/>
      <c r="B588" s="51"/>
      <c r="C588" s="354"/>
      <c r="D588" s="354"/>
      <c r="E588" s="65"/>
      <c r="F588" s="368"/>
    </row>
    <row r="589" spans="1:6" s="58" customFormat="1">
      <c r="A589" s="51"/>
      <c r="B589" s="51"/>
      <c r="C589" s="354"/>
      <c r="D589" s="354"/>
      <c r="E589" s="65"/>
      <c r="F589" s="368"/>
    </row>
    <row r="590" spans="1:6" s="58" customFormat="1">
      <c r="A590" s="51"/>
      <c r="B590" s="51"/>
      <c r="C590" s="354"/>
      <c r="D590" s="354"/>
      <c r="E590" s="65"/>
      <c r="F590" s="368"/>
    </row>
    <row r="591" spans="1:6" s="58" customFormat="1">
      <c r="A591" s="51"/>
      <c r="B591" s="51"/>
      <c r="C591" s="354"/>
      <c r="D591" s="354"/>
      <c r="E591" s="65"/>
      <c r="F591" s="368"/>
    </row>
    <row r="592" spans="1:6" s="58" customFormat="1">
      <c r="A592" s="51"/>
      <c r="B592" s="51"/>
      <c r="C592" s="354"/>
      <c r="D592" s="354"/>
      <c r="E592" s="65"/>
      <c r="F592" s="368"/>
    </row>
    <row r="593" spans="1:6" s="58" customFormat="1">
      <c r="A593" s="51"/>
      <c r="B593" s="51"/>
      <c r="C593" s="354"/>
      <c r="D593" s="354"/>
      <c r="E593" s="65"/>
      <c r="F593" s="368"/>
    </row>
    <row r="594" spans="1:6" s="58" customFormat="1">
      <c r="A594" s="51"/>
      <c r="B594" s="51"/>
      <c r="C594" s="354"/>
      <c r="D594" s="354"/>
      <c r="E594" s="65"/>
      <c r="F594" s="368"/>
    </row>
    <row r="595" spans="1:6" s="58" customFormat="1">
      <c r="A595" s="51"/>
      <c r="B595" s="51"/>
      <c r="C595" s="354"/>
      <c r="D595" s="354"/>
      <c r="E595" s="65"/>
      <c r="F595" s="368"/>
    </row>
    <row r="596" spans="1:6" s="58" customFormat="1">
      <c r="A596" s="51"/>
      <c r="B596" s="51"/>
      <c r="C596" s="354"/>
      <c r="D596" s="354"/>
      <c r="E596" s="65"/>
      <c r="F596" s="368"/>
    </row>
    <row r="597" spans="1:6" s="58" customFormat="1">
      <c r="A597" s="51"/>
      <c r="B597" s="51"/>
      <c r="C597" s="354"/>
      <c r="D597" s="354"/>
      <c r="E597" s="65"/>
      <c r="F597" s="368"/>
    </row>
    <row r="598" spans="1:6" s="58" customFormat="1">
      <c r="A598" s="51"/>
      <c r="B598" s="51"/>
      <c r="C598" s="354"/>
      <c r="D598" s="354"/>
      <c r="E598" s="65"/>
      <c r="F598" s="368"/>
    </row>
    <row r="599" spans="1:6" s="58" customFormat="1">
      <c r="A599" s="51"/>
      <c r="B599" s="51"/>
      <c r="C599" s="354"/>
      <c r="D599" s="354"/>
      <c r="E599" s="65"/>
      <c r="F599" s="368"/>
    </row>
    <row r="600" spans="1:6" s="58" customFormat="1">
      <c r="A600" s="51"/>
      <c r="B600" s="51"/>
      <c r="C600" s="354"/>
      <c r="D600" s="354"/>
      <c r="E600" s="65"/>
      <c r="F600" s="368"/>
    </row>
    <row r="601" spans="1:6" s="58" customFormat="1">
      <c r="A601" s="51"/>
      <c r="B601" s="51"/>
      <c r="C601" s="354"/>
      <c r="D601" s="354"/>
      <c r="E601" s="65"/>
      <c r="F601" s="368"/>
    </row>
    <row r="602" spans="1:6" s="58" customFormat="1">
      <c r="A602" s="51"/>
      <c r="B602" s="51"/>
      <c r="C602" s="354"/>
      <c r="D602" s="354"/>
      <c r="E602" s="65"/>
      <c r="F602" s="368"/>
    </row>
    <row r="603" spans="1:6" s="58" customFormat="1">
      <c r="A603" s="51"/>
      <c r="B603" s="51"/>
      <c r="C603" s="354"/>
      <c r="D603" s="354"/>
      <c r="E603" s="65"/>
      <c r="F603" s="368"/>
    </row>
    <row r="604" spans="1:6" s="58" customFormat="1">
      <c r="A604" s="51"/>
      <c r="B604" s="51"/>
      <c r="C604" s="354"/>
      <c r="D604" s="354"/>
      <c r="E604" s="65"/>
      <c r="F604" s="368"/>
    </row>
    <row r="605" spans="1:6" s="58" customFormat="1">
      <c r="A605" s="51"/>
      <c r="B605" s="51"/>
      <c r="C605" s="354"/>
      <c r="D605" s="354"/>
      <c r="E605" s="65"/>
      <c r="F605" s="368"/>
    </row>
    <row r="606" spans="1:6" s="58" customFormat="1">
      <c r="A606" s="51"/>
      <c r="B606" s="51"/>
      <c r="C606" s="354"/>
      <c r="D606" s="354"/>
      <c r="E606" s="65"/>
      <c r="F606" s="368"/>
    </row>
    <row r="607" spans="1:6" s="58" customFormat="1">
      <c r="A607" s="51"/>
      <c r="B607" s="51"/>
      <c r="C607" s="354"/>
      <c r="D607" s="354"/>
      <c r="E607" s="65"/>
      <c r="F607" s="368"/>
    </row>
    <row r="608" spans="1:6" s="58" customFormat="1">
      <c r="A608" s="51"/>
      <c r="B608" s="51"/>
      <c r="C608" s="354"/>
      <c r="D608" s="354"/>
      <c r="E608" s="65"/>
      <c r="F608" s="368"/>
    </row>
    <row r="609" spans="1:6" s="58" customFormat="1">
      <c r="A609" s="51"/>
      <c r="B609" s="51"/>
      <c r="C609" s="354"/>
      <c r="D609" s="354"/>
      <c r="E609" s="65"/>
      <c r="F609" s="368"/>
    </row>
    <row r="610" spans="1:6" s="58" customFormat="1">
      <c r="A610" s="51"/>
      <c r="B610" s="51"/>
      <c r="C610" s="354"/>
      <c r="D610" s="354"/>
      <c r="E610" s="65"/>
      <c r="F610" s="368"/>
    </row>
    <row r="611" spans="1:6" s="58" customFormat="1">
      <c r="A611" s="51"/>
      <c r="B611" s="51"/>
      <c r="C611" s="354"/>
      <c r="D611" s="354"/>
      <c r="E611" s="65"/>
      <c r="F611" s="368"/>
    </row>
    <row r="612" spans="1:6" s="58" customFormat="1">
      <c r="A612" s="51"/>
      <c r="B612" s="51"/>
      <c r="C612" s="354"/>
      <c r="D612" s="354"/>
      <c r="E612" s="65"/>
      <c r="F612" s="368"/>
    </row>
    <row r="613" spans="1:6" s="58" customFormat="1">
      <c r="A613" s="51"/>
      <c r="B613" s="51"/>
      <c r="C613" s="354"/>
      <c r="D613" s="354"/>
      <c r="E613" s="65"/>
      <c r="F613" s="368"/>
    </row>
    <row r="614" spans="1:6" s="58" customFormat="1">
      <c r="A614" s="51"/>
      <c r="B614" s="51"/>
      <c r="C614" s="354"/>
      <c r="D614" s="354"/>
      <c r="E614" s="65"/>
      <c r="F614" s="368"/>
    </row>
    <row r="615" spans="1:6" s="58" customFormat="1">
      <c r="A615" s="51"/>
      <c r="B615" s="51"/>
      <c r="C615" s="354"/>
      <c r="D615" s="354"/>
      <c r="E615" s="65"/>
      <c r="F615" s="368"/>
    </row>
    <row r="616" spans="1:6" s="58" customFormat="1">
      <c r="A616" s="51"/>
      <c r="B616" s="51"/>
      <c r="C616" s="354"/>
      <c r="D616" s="354"/>
      <c r="E616" s="65"/>
      <c r="F616" s="368"/>
    </row>
    <row r="617" spans="1:6" s="58" customFormat="1">
      <c r="A617" s="51"/>
      <c r="B617" s="51"/>
      <c r="C617" s="354"/>
      <c r="D617" s="354"/>
      <c r="E617" s="65"/>
      <c r="F617" s="368"/>
    </row>
    <row r="618" spans="1:6" s="58" customFormat="1">
      <c r="A618" s="51"/>
      <c r="B618" s="51"/>
      <c r="C618" s="354"/>
      <c r="D618" s="354"/>
      <c r="E618" s="65"/>
      <c r="F618" s="368"/>
    </row>
    <row r="619" spans="1:6" s="58" customFormat="1">
      <c r="A619" s="51"/>
      <c r="B619" s="51"/>
      <c r="C619" s="354"/>
      <c r="D619" s="354"/>
      <c r="E619" s="65"/>
      <c r="F619" s="368"/>
    </row>
    <row r="620" spans="1:6" s="58" customFormat="1">
      <c r="A620" s="51"/>
      <c r="B620" s="51"/>
      <c r="C620" s="354"/>
      <c r="D620" s="354"/>
      <c r="E620" s="65"/>
      <c r="F620" s="368"/>
    </row>
    <row r="621" spans="1:6" s="58" customFormat="1">
      <c r="A621" s="51"/>
      <c r="B621" s="51"/>
      <c r="C621" s="354"/>
      <c r="D621" s="354"/>
      <c r="E621" s="65"/>
      <c r="F621" s="368"/>
    </row>
    <row r="622" spans="1:6" s="58" customFormat="1">
      <c r="A622" s="51"/>
      <c r="B622" s="51"/>
      <c r="C622" s="354"/>
      <c r="D622" s="354"/>
      <c r="E622" s="65"/>
      <c r="F622" s="368"/>
    </row>
    <row r="623" spans="1:6" s="58" customFormat="1">
      <c r="A623" s="51"/>
      <c r="B623" s="51"/>
      <c r="C623" s="354"/>
      <c r="D623" s="354"/>
      <c r="E623" s="65"/>
      <c r="F623" s="368"/>
    </row>
    <row r="624" spans="1:6" s="58" customFormat="1">
      <c r="A624" s="51"/>
      <c r="B624" s="51"/>
      <c r="C624" s="354"/>
      <c r="D624" s="354"/>
      <c r="E624" s="65"/>
      <c r="F624" s="368"/>
    </row>
    <row r="625" spans="1:6" s="58" customFormat="1">
      <c r="A625" s="51"/>
      <c r="B625" s="51"/>
      <c r="C625" s="354"/>
      <c r="D625" s="354"/>
      <c r="E625" s="65"/>
      <c r="F625" s="368"/>
    </row>
    <row r="626" spans="1:6" s="58" customFormat="1">
      <c r="A626" s="51"/>
      <c r="B626" s="51"/>
      <c r="C626" s="354"/>
      <c r="D626" s="354"/>
      <c r="E626" s="65"/>
      <c r="F626" s="368"/>
    </row>
    <row r="627" spans="1:6" s="58" customFormat="1">
      <c r="A627" s="51"/>
      <c r="B627" s="51"/>
      <c r="C627" s="354"/>
      <c r="D627" s="354"/>
      <c r="E627" s="65"/>
      <c r="F627" s="368"/>
    </row>
    <row r="628" spans="1:6" s="58" customFormat="1">
      <c r="A628" s="51"/>
      <c r="B628" s="51"/>
      <c r="C628" s="354"/>
      <c r="D628" s="354"/>
      <c r="E628" s="65"/>
      <c r="F628" s="368"/>
    </row>
    <row r="629" spans="1:6" s="58" customFormat="1">
      <c r="A629" s="51"/>
      <c r="B629" s="51"/>
      <c r="C629" s="354"/>
      <c r="D629" s="354"/>
      <c r="E629" s="65"/>
      <c r="F629" s="368"/>
    </row>
    <row r="630" spans="1:6" s="58" customFormat="1">
      <c r="A630" s="51"/>
      <c r="B630" s="51"/>
      <c r="C630" s="354"/>
      <c r="D630" s="354"/>
      <c r="E630" s="65"/>
      <c r="F630" s="368"/>
    </row>
    <row r="631" spans="1:6" s="58" customFormat="1">
      <c r="A631" s="51"/>
      <c r="B631" s="51"/>
      <c r="C631" s="354"/>
      <c r="D631" s="354"/>
      <c r="E631" s="65"/>
      <c r="F631" s="368"/>
    </row>
    <row r="632" spans="1:6" s="58" customFormat="1">
      <c r="A632" s="51"/>
      <c r="B632" s="51"/>
      <c r="C632" s="354"/>
      <c r="D632" s="354"/>
      <c r="E632" s="65"/>
      <c r="F632" s="368"/>
    </row>
    <row r="633" spans="1:6" s="58" customFormat="1">
      <c r="A633" s="51"/>
      <c r="B633" s="51"/>
      <c r="C633" s="354"/>
      <c r="D633" s="354"/>
      <c r="E633" s="65"/>
      <c r="F633" s="368"/>
    </row>
    <row r="634" spans="1:6" s="58" customFormat="1">
      <c r="A634" s="51"/>
      <c r="B634" s="51"/>
      <c r="C634" s="354"/>
      <c r="D634" s="354"/>
      <c r="E634" s="65"/>
      <c r="F634" s="368"/>
    </row>
    <row r="635" spans="1:6" s="58" customFormat="1">
      <c r="A635" s="51"/>
      <c r="B635" s="51"/>
      <c r="C635" s="354"/>
      <c r="D635" s="354"/>
      <c r="E635" s="65"/>
      <c r="F635" s="368"/>
    </row>
    <row r="636" spans="1:6" s="58" customFormat="1">
      <c r="A636" s="51"/>
      <c r="B636" s="51"/>
      <c r="C636" s="354"/>
      <c r="D636" s="354"/>
      <c r="E636" s="65"/>
      <c r="F636" s="368"/>
    </row>
    <row r="637" spans="1:6" s="58" customFormat="1">
      <c r="A637" s="51"/>
      <c r="B637" s="51"/>
      <c r="C637" s="354"/>
      <c r="D637" s="354"/>
      <c r="E637" s="65"/>
      <c r="F637" s="368"/>
    </row>
    <row r="638" spans="1:6" s="58" customFormat="1">
      <c r="A638" s="51"/>
      <c r="B638" s="51"/>
      <c r="C638" s="354"/>
      <c r="D638" s="354"/>
      <c r="E638" s="65"/>
      <c r="F638" s="368"/>
    </row>
    <row r="639" spans="1:6" s="58" customFormat="1">
      <c r="A639" s="51"/>
      <c r="B639" s="51"/>
      <c r="C639" s="354"/>
      <c r="D639" s="354"/>
      <c r="E639" s="65"/>
      <c r="F639" s="368"/>
    </row>
    <row r="640" spans="1:6" s="58" customFormat="1">
      <c r="A640" s="51"/>
      <c r="B640" s="51"/>
      <c r="C640" s="354"/>
      <c r="D640" s="354"/>
      <c r="E640" s="65"/>
      <c r="F640" s="368"/>
    </row>
    <row r="641" spans="1:6" s="58" customFormat="1">
      <c r="A641" s="51"/>
      <c r="B641" s="51"/>
      <c r="C641" s="354"/>
      <c r="D641" s="354"/>
      <c r="E641" s="65"/>
      <c r="F641" s="368"/>
    </row>
    <row r="642" spans="1:6" s="58" customFormat="1">
      <c r="A642" s="51"/>
      <c r="B642" s="51"/>
      <c r="C642" s="354"/>
      <c r="D642" s="354"/>
      <c r="E642" s="65"/>
      <c r="F642" s="368"/>
    </row>
    <row r="643" spans="1:6" s="58" customFormat="1">
      <c r="A643" s="51"/>
      <c r="B643" s="51"/>
      <c r="C643" s="354"/>
      <c r="D643" s="354"/>
      <c r="E643" s="65"/>
      <c r="F643" s="368"/>
    </row>
    <row r="644" spans="1:6" s="58" customFormat="1">
      <c r="A644" s="51"/>
      <c r="B644" s="51"/>
      <c r="C644" s="354"/>
      <c r="D644" s="354"/>
      <c r="E644" s="65"/>
      <c r="F644" s="368"/>
    </row>
    <row r="645" spans="1:6" s="58" customFormat="1">
      <c r="A645" s="51"/>
      <c r="B645" s="51"/>
      <c r="C645" s="354"/>
      <c r="D645" s="354"/>
      <c r="E645" s="65"/>
      <c r="F645" s="368"/>
    </row>
    <row r="646" spans="1:6" s="58" customFormat="1">
      <c r="A646" s="51"/>
      <c r="B646" s="51"/>
      <c r="C646" s="354"/>
      <c r="D646" s="354"/>
      <c r="E646" s="65"/>
      <c r="F646" s="368"/>
    </row>
    <row r="647" spans="1:6" s="58" customFormat="1">
      <c r="A647" s="51"/>
      <c r="B647" s="51"/>
      <c r="C647" s="354"/>
      <c r="D647" s="354"/>
      <c r="E647" s="65"/>
      <c r="F647" s="368"/>
    </row>
    <row r="648" spans="1:6" s="58" customFormat="1">
      <c r="A648" s="51"/>
      <c r="B648" s="51"/>
      <c r="C648" s="354"/>
      <c r="D648" s="354"/>
      <c r="E648" s="65"/>
      <c r="F648" s="368"/>
    </row>
    <row r="649" spans="1:6" s="58" customFormat="1">
      <c r="A649" s="51"/>
      <c r="B649" s="51"/>
      <c r="C649" s="354"/>
      <c r="D649" s="354"/>
      <c r="E649" s="65"/>
      <c r="F649" s="368"/>
    </row>
    <row r="650" spans="1:6" s="58" customFormat="1">
      <c r="A650" s="51"/>
      <c r="B650" s="51"/>
      <c r="C650" s="354"/>
      <c r="D650" s="354"/>
      <c r="E650" s="65"/>
      <c r="F650" s="368"/>
    </row>
    <row r="651" spans="1:6" s="58" customFormat="1">
      <c r="A651" s="51"/>
      <c r="B651" s="51"/>
      <c r="C651" s="354"/>
      <c r="D651" s="354"/>
      <c r="E651" s="65"/>
      <c r="F651" s="368"/>
    </row>
    <row r="652" spans="1:6" s="58" customFormat="1">
      <c r="A652" s="51"/>
      <c r="B652" s="51"/>
      <c r="C652" s="354"/>
      <c r="D652" s="354"/>
      <c r="E652" s="65"/>
      <c r="F652" s="368"/>
    </row>
    <row r="653" spans="1:6" s="58" customFormat="1">
      <c r="A653" s="51"/>
      <c r="B653" s="51"/>
      <c r="C653" s="354"/>
      <c r="D653" s="354"/>
      <c r="E653" s="65"/>
      <c r="F653" s="368"/>
    </row>
    <row r="654" spans="1:6" s="58" customFormat="1">
      <c r="A654" s="51"/>
      <c r="B654" s="51"/>
      <c r="C654" s="354"/>
      <c r="D654" s="354"/>
      <c r="E654" s="65"/>
      <c r="F654" s="368"/>
    </row>
    <row r="655" spans="1:6" s="58" customFormat="1">
      <c r="A655" s="51"/>
      <c r="B655" s="51"/>
      <c r="C655" s="354"/>
      <c r="D655" s="354"/>
      <c r="E655" s="65"/>
      <c r="F655" s="368"/>
    </row>
    <row r="656" spans="1:6" s="58" customFormat="1">
      <c r="A656" s="51"/>
      <c r="B656" s="51"/>
      <c r="C656" s="354"/>
      <c r="D656" s="354"/>
      <c r="E656" s="65"/>
      <c r="F656" s="368"/>
    </row>
    <row r="657" spans="1:6" s="58" customFormat="1">
      <c r="A657" s="51"/>
      <c r="B657" s="51"/>
      <c r="C657" s="354"/>
      <c r="D657" s="354"/>
      <c r="E657" s="65"/>
      <c r="F657" s="368"/>
    </row>
    <row r="658" spans="1:6" s="58" customFormat="1">
      <c r="A658" s="51"/>
      <c r="B658" s="51"/>
      <c r="C658" s="354"/>
      <c r="D658" s="354"/>
      <c r="E658" s="65"/>
      <c r="F658" s="368"/>
    </row>
    <row r="659" spans="1:6" s="58" customFormat="1">
      <c r="A659" s="51"/>
      <c r="B659" s="51"/>
      <c r="C659" s="354"/>
      <c r="D659" s="354"/>
      <c r="E659" s="65"/>
      <c r="F659" s="368"/>
    </row>
    <row r="660" spans="1:6" s="58" customFormat="1">
      <c r="A660" s="51"/>
      <c r="B660" s="51"/>
      <c r="C660" s="354"/>
      <c r="D660" s="354"/>
      <c r="E660" s="65"/>
      <c r="F660" s="368"/>
    </row>
    <row r="661" spans="1:6" s="58" customFormat="1">
      <c r="A661" s="51"/>
      <c r="B661" s="51"/>
      <c r="C661" s="354"/>
      <c r="D661" s="354"/>
      <c r="E661" s="65"/>
      <c r="F661" s="368"/>
    </row>
    <row r="662" spans="1:6" s="58" customFormat="1">
      <c r="A662" s="51"/>
      <c r="B662" s="51"/>
      <c r="C662" s="354"/>
      <c r="D662" s="354"/>
      <c r="E662" s="65"/>
      <c r="F662" s="368"/>
    </row>
    <row r="663" spans="1:6" s="58" customFormat="1">
      <c r="A663" s="51"/>
      <c r="B663" s="51"/>
      <c r="C663" s="354"/>
      <c r="D663" s="354"/>
      <c r="E663" s="65"/>
      <c r="F663" s="368"/>
    </row>
    <row r="664" spans="1:6" s="58" customFormat="1">
      <c r="A664" s="51"/>
      <c r="B664" s="51"/>
      <c r="C664" s="354"/>
      <c r="D664" s="354"/>
      <c r="E664" s="65"/>
      <c r="F664" s="368"/>
    </row>
    <row r="665" spans="1:6" s="58" customFormat="1">
      <c r="A665" s="51"/>
      <c r="B665" s="51"/>
      <c r="C665" s="354"/>
      <c r="D665" s="354"/>
      <c r="E665" s="65"/>
      <c r="F665" s="368"/>
    </row>
    <row r="666" spans="1:6" s="58" customFormat="1">
      <c r="A666" s="51"/>
      <c r="B666" s="51"/>
      <c r="C666" s="354"/>
      <c r="D666" s="354"/>
      <c r="E666" s="65"/>
      <c r="F666" s="368"/>
    </row>
    <row r="667" spans="1:6" s="58" customFormat="1">
      <c r="A667" s="51"/>
      <c r="B667" s="51"/>
      <c r="C667" s="354"/>
      <c r="D667" s="354"/>
      <c r="E667" s="65"/>
      <c r="F667" s="368"/>
    </row>
    <row r="668" spans="1:6" s="58" customFormat="1">
      <c r="A668" s="51"/>
      <c r="B668" s="51"/>
      <c r="C668" s="354"/>
      <c r="D668" s="354"/>
      <c r="E668" s="65"/>
      <c r="F668" s="368"/>
    </row>
    <row r="669" spans="1:6" s="58" customFormat="1">
      <c r="A669" s="51"/>
      <c r="B669" s="51"/>
      <c r="C669" s="354"/>
      <c r="D669" s="354"/>
      <c r="E669" s="65"/>
      <c r="F669" s="368"/>
    </row>
    <row r="670" spans="1:6" s="58" customFormat="1">
      <c r="A670" s="51"/>
      <c r="B670" s="51"/>
      <c r="C670" s="354"/>
      <c r="D670" s="354"/>
      <c r="E670" s="65"/>
      <c r="F670" s="368"/>
    </row>
    <row r="671" spans="1:6" s="58" customFormat="1">
      <c r="A671" s="51"/>
      <c r="B671" s="51"/>
      <c r="C671" s="354"/>
      <c r="D671" s="354"/>
      <c r="E671" s="65"/>
      <c r="F671" s="368"/>
    </row>
    <row r="672" spans="1:6" s="58" customFormat="1">
      <c r="A672" s="51"/>
      <c r="B672" s="51"/>
      <c r="C672" s="354"/>
      <c r="D672" s="354"/>
      <c r="E672" s="65"/>
      <c r="F672" s="368"/>
    </row>
    <row r="673" spans="1:6" s="58" customFormat="1">
      <c r="A673" s="51"/>
      <c r="B673" s="51"/>
      <c r="C673" s="354"/>
      <c r="D673" s="354"/>
      <c r="E673" s="65"/>
      <c r="F673" s="368"/>
    </row>
    <row r="674" spans="1:6" s="58" customFormat="1">
      <c r="A674" s="51"/>
      <c r="B674" s="51"/>
      <c r="C674" s="354"/>
      <c r="D674" s="354"/>
      <c r="E674" s="65"/>
      <c r="F674" s="368"/>
    </row>
    <row r="675" spans="1:6" s="58" customFormat="1">
      <c r="A675" s="51"/>
      <c r="B675" s="51"/>
      <c r="C675" s="354"/>
      <c r="D675" s="354"/>
      <c r="E675" s="65"/>
      <c r="F675" s="368"/>
    </row>
    <row r="676" spans="1:6" s="58" customFormat="1">
      <c r="A676" s="51"/>
      <c r="B676" s="51"/>
      <c r="C676" s="354"/>
      <c r="D676" s="354"/>
      <c r="E676" s="65"/>
      <c r="F676" s="368"/>
    </row>
    <row r="677" spans="1:6" s="58" customFormat="1">
      <c r="A677" s="51"/>
      <c r="B677" s="51"/>
      <c r="C677" s="354"/>
      <c r="D677" s="354"/>
      <c r="E677" s="65"/>
      <c r="F677" s="368"/>
    </row>
    <row r="678" spans="1:6" s="58" customFormat="1">
      <c r="A678" s="51"/>
      <c r="B678" s="51"/>
      <c r="C678" s="354"/>
      <c r="D678" s="354"/>
      <c r="E678" s="65"/>
      <c r="F678" s="368"/>
    </row>
    <row r="679" spans="1:6" s="58" customFormat="1">
      <c r="A679" s="51"/>
      <c r="B679" s="51"/>
      <c r="C679" s="354"/>
      <c r="D679" s="354"/>
      <c r="E679" s="65"/>
      <c r="F679" s="368"/>
    </row>
    <row r="680" spans="1:6" s="58" customFormat="1">
      <c r="A680" s="51"/>
      <c r="B680" s="51"/>
      <c r="C680" s="354"/>
      <c r="D680" s="354"/>
      <c r="E680" s="65"/>
      <c r="F680" s="368"/>
    </row>
    <row r="681" spans="1:6" s="58" customFormat="1">
      <c r="A681" s="51"/>
      <c r="B681" s="51"/>
      <c r="C681" s="354"/>
      <c r="D681" s="354"/>
      <c r="E681" s="65"/>
      <c r="F681" s="368"/>
    </row>
    <row r="682" spans="1:6" s="58" customFormat="1">
      <c r="A682" s="51"/>
      <c r="B682" s="51"/>
      <c r="C682" s="354"/>
      <c r="D682" s="354"/>
      <c r="E682" s="65"/>
      <c r="F682" s="368"/>
    </row>
    <row r="683" spans="1:6" s="58" customFormat="1">
      <c r="A683" s="51"/>
      <c r="B683" s="51"/>
      <c r="C683" s="354"/>
      <c r="D683" s="354"/>
      <c r="E683" s="65"/>
      <c r="F683" s="368"/>
    </row>
    <row r="684" spans="1:6" s="58" customFormat="1">
      <c r="A684" s="51"/>
      <c r="B684" s="51"/>
      <c r="C684" s="354"/>
      <c r="D684" s="354"/>
      <c r="E684" s="65"/>
      <c r="F684" s="368"/>
    </row>
    <row r="685" spans="1:6" s="58" customFormat="1">
      <c r="A685" s="51"/>
      <c r="B685" s="51"/>
      <c r="C685" s="354"/>
      <c r="D685" s="354"/>
      <c r="E685" s="65"/>
      <c r="F685" s="368"/>
    </row>
    <row r="686" spans="1:6" s="58" customFormat="1">
      <c r="A686" s="51"/>
      <c r="B686" s="51"/>
      <c r="C686" s="354"/>
      <c r="D686" s="354"/>
      <c r="E686" s="65"/>
      <c r="F686" s="368"/>
    </row>
    <row r="687" spans="1:6" s="58" customFormat="1">
      <c r="A687" s="51"/>
      <c r="B687" s="51"/>
      <c r="C687" s="354"/>
      <c r="D687" s="354"/>
      <c r="E687" s="65"/>
      <c r="F687" s="368"/>
    </row>
    <row r="688" spans="1:6" s="58" customFormat="1">
      <c r="A688" s="51"/>
      <c r="B688" s="51"/>
      <c r="C688" s="354"/>
      <c r="D688" s="354"/>
      <c r="E688" s="65"/>
      <c r="F688" s="368"/>
    </row>
    <row r="689" spans="1:6" s="58" customFormat="1">
      <c r="A689" s="51"/>
      <c r="B689" s="51"/>
      <c r="C689" s="354"/>
      <c r="D689" s="354"/>
      <c r="E689" s="65"/>
      <c r="F689" s="368"/>
    </row>
    <row r="690" spans="1:6" s="58" customFormat="1">
      <c r="A690" s="51"/>
      <c r="B690" s="51"/>
      <c r="C690" s="354"/>
      <c r="D690" s="354"/>
      <c r="E690" s="65"/>
      <c r="F690" s="368"/>
    </row>
    <row r="691" spans="1:6" s="58" customFormat="1">
      <c r="A691" s="51"/>
      <c r="B691" s="51"/>
      <c r="C691" s="354"/>
      <c r="D691" s="354"/>
      <c r="E691" s="65"/>
      <c r="F691" s="368"/>
    </row>
    <row r="692" spans="1:6" s="58" customFormat="1">
      <c r="A692" s="51"/>
      <c r="B692" s="51"/>
      <c r="C692" s="354"/>
      <c r="D692" s="354"/>
      <c r="E692" s="65"/>
      <c r="F692" s="368"/>
    </row>
    <row r="693" spans="1:6" s="58" customFormat="1">
      <c r="A693" s="51"/>
      <c r="B693" s="51"/>
      <c r="C693" s="354"/>
      <c r="D693" s="354"/>
      <c r="E693" s="65"/>
      <c r="F693" s="368"/>
    </row>
    <row r="694" spans="1:6" s="58" customFormat="1">
      <c r="A694" s="51"/>
      <c r="B694" s="51"/>
      <c r="C694" s="354"/>
      <c r="D694" s="354"/>
      <c r="E694" s="65"/>
      <c r="F694" s="368"/>
    </row>
    <row r="695" spans="1:6" s="58" customFormat="1">
      <c r="A695" s="51"/>
      <c r="B695" s="51"/>
      <c r="C695" s="354"/>
      <c r="D695" s="354"/>
      <c r="E695" s="65"/>
      <c r="F695" s="368"/>
    </row>
    <row r="696" spans="1:6" s="58" customFormat="1">
      <c r="A696" s="51"/>
      <c r="B696" s="51"/>
      <c r="C696" s="354"/>
      <c r="D696" s="354"/>
      <c r="E696" s="65"/>
      <c r="F696" s="368"/>
    </row>
    <row r="697" spans="1:6" s="58" customFormat="1">
      <c r="A697" s="51"/>
      <c r="B697" s="51"/>
      <c r="C697" s="354"/>
      <c r="D697" s="354"/>
      <c r="E697" s="65"/>
      <c r="F697" s="368"/>
    </row>
    <row r="698" spans="1:6" s="58" customFormat="1">
      <c r="A698" s="51"/>
      <c r="B698" s="51"/>
      <c r="C698" s="354"/>
      <c r="D698" s="354"/>
      <c r="E698" s="65"/>
      <c r="F698" s="368"/>
    </row>
    <row r="699" spans="1:6" s="58" customFormat="1">
      <c r="A699" s="51"/>
      <c r="B699" s="51"/>
      <c r="C699" s="354"/>
      <c r="D699" s="354"/>
      <c r="E699" s="65"/>
      <c r="F699" s="368"/>
    </row>
    <row r="700" spans="1:6" s="58" customFormat="1">
      <c r="A700" s="51"/>
      <c r="B700" s="51"/>
      <c r="C700" s="354"/>
      <c r="D700" s="354"/>
      <c r="E700" s="65"/>
      <c r="F700" s="368"/>
    </row>
    <row r="701" spans="1:6" s="58" customFormat="1">
      <c r="A701" s="51"/>
      <c r="B701" s="51"/>
      <c r="C701" s="354"/>
      <c r="D701" s="354"/>
      <c r="E701" s="65"/>
      <c r="F701" s="368"/>
    </row>
    <row r="702" spans="1:6" s="58" customFormat="1">
      <c r="A702" s="51"/>
      <c r="B702" s="51"/>
      <c r="C702" s="354"/>
      <c r="D702" s="354"/>
      <c r="E702" s="65"/>
      <c r="F702" s="368"/>
    </row>
  </sheetData>
  <autoFilter ref="A4:N145">
    <filterColumn colId="10">
      <filters>
        <filter val="Ống đặt nội khí quản có bóng các cỡ"/>
        <filter val="Ống đặt nội khí quản có lò xo"/>
      </filters>
    </filterColumn>
  </autoFilter>
  <mergeCells count="2">
    <mergeCell ref="A2:M2"/>
    <mergeCell ref="A3:M3"/>
  </mergeCells>
  <pageMargins left="0.7" right="0.7" top="0.75" bottom="0.75" header="0.3" footer="0.3"/>
  <pageSetup scale="41"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31"/>
  <sheetViews>
    <sheetView topLeftCell="B1" workbookViewId="0"/>
  </sheetViews>
  <sheetFormatPr defaultColWidth="4.375" defaultRowHeight="15.75"/>
  <cols>
    <col min="1" max="1" width="8.125" style="67" hidden="1" customWidth="1"/>
    <col min="2" max="2" width="8.125" style="67" customWidth="1"/>
    <col min="3" max="3" width="9.125" style="67" customWidth="1"/>
    <col min="4" max="4" width="15.125" style="67" customWidth="1"/>
    <col min="5" max="5" width="34.625" style="354" customWidth="1"/>
    <col min="6" max="6" width="10.5" style="68" customWidth="1"/>
    <col min="7" max="7" width="10" style="68" customWidth="1"/>
    <col min="8" max="8" width="17" style="66" customWidth="1"/>
    <col min="9" max="9" width="14.625" style="371" customWidth="1"/>
    <col min="10" max="10" width="33.875" style="149" customWidth="1"/>
    <col min="11" max="16384" width="4.375" style="66"/>
  </cols>
  <sheetData>
    <row r="1" spans="1:10" s="28" customFormat="1" ht="21" customHeight="1">
      <c r="A1" s="4" t="s">
        <v>286</v>
      </c>
      <c r="B1" s="705" t="s">
        <v>288</v>
      </c>
      <c r="C1" s="705"/>
      <c r="D1" s="705"/>
      <c r="E1" s="705"/>
      <c r="F1" s="705"/>
      <c r="G1" s="705"/>
      <c r="I1" s="30"/>
      <c r="J1" s="144"/>
    </row>
    <row r="2" spans="1:10" s="28" customFormat="1" ht="20.25" customHeight="1">
      <c r="A2" s="4" t="s">
        <v>290</v>
      </c>
      <c r="B2" s="703" t="s">
        <v>1832</v>
      </c>
      <c r="C2" s="703"/>
      <c r="D2" s="703"/>
      <c r="E2" s="703"/>
      <c r="F2" s="703"/>
      <c r="G2" s="703"/>
      <c r="I2" s="30"/>
      <c r="J2" s="144"/>
    </row>
    <row r="3" spans="1:10" s="38" customFormat="1" ht="20.25">
      <c r="A3" s="348"/>
      <c r="B3" s="704" t="s">
        <v>3854</v>
      </c>
      <c r="C3" s="704"/>
      <c r="D3" s="704"/>
      <c r="E3" s="704"/>
      <c r="F3" s="704"/>
      <c r="G3" s="704"/>
      <c r="I3" s="359"/>
      <c r="J3" s="145"/>
    </row>
    <row r="4" spans="1:10" s="38" customFormat="1" ht="12.95" customHeight="1">
      <c r="A4" s="348"/>
      <c r="B4" s="515"/>
      <c r="C4" s="515"/>
      <c r="D4" s="515"/>
      <c r="E4" s="515"/>
      <c r="F4" s="515"/>
      <c r="G4" s="515"/>
      <c r="I4" s="359"/>
      <c r="J4" s="145"/>
    </row>
    <row r="5" spans="1:10" s="342" customFormat="1" ht="42" customHeight="1">
      <c r="A5" s="25"/>
      <c r="B5" s="25" t="s">
        <v>0</v>
      </c>
      <c r="C5" s="25" t="s">
        <v>284</v>
      </c>
      <c r="D5" s="25"/>
      <c r="E5" s="25" t="s">
        <v>1</v>
      </c>
      <c r="F5" s="25" t="s">
        <v>2</v>
      </c>
      <c r="G5" s="25" t="s">
        <v>1161</v>
      </c>
      <c r="H5" s="25" t="s">
        <v>3827</v>
      </c>
      <c r="I5" s="447" t="s">
        <v>1977</v>
      </c>
      <c r="J5" s="147"/>
    </row>
    <row r="6" spans="1:10" s="342" customFormat="1" ht="16.5" customHeight="1">
      <c r="A6" s="69"/>
      <c r="B6" s="69" t="s">
        <v>135</v>
      </c>
      <c r="C6" s="69" t="s">
        <v>196</v>
      </c>
      <c r="D6" s="69"/>
      <c r="E6" s="351" t="s">
        <v>136</v>
      </c>
      <c r="F6" s="25" t="s">
        <v>137</v>
      </c>
      <c r="G6" s="25" t="s">
        <v>138</v>
      </c>
      <c r="H6" s="349"/>
      <c r="I6" s="364"/>
      <c r="J6" s="147"/>
    </row>
    <row r="7" spans="1:10" s="27" customFormat="1" ht="24.95" customHeight="1">
      <c r="A7" s="5"/>
      <c r="B7" s="13" t="s">
        <v>6</v>
      </c>
      <c r="C7" s="22" t="s">
        <v>7</v>
      </c>
      <c r="D7" s="22"/>
      <c r="E7" s="251"/>
      <c r="F7" s="22"/>
      <c r="G7" s="22"/>
      <c r="H7" s="5"/>
      <c r="I7" s="366"/>
      <c r="J7" s="46"/>
    </row>
    <row r="8" spans="1:10" s="27" customFormat="1" ht="30" customHeight="1">
      <c r="A8" s="15" t="s">
        <v>6</v>
      </c>
      <c r="B8" s="15">
        <f>IF(D8="","",SUBTOTAL(3,$D$8:D8))</f>
        <v>1</v>
      </c>
      <c r="C8" s="15" t="str">
        <f t="shared" ref="C8:C32" si="0">A8&amp;"."&amp;B8</f>
        <v>N01.1</v>
      </c>
      <c r="D8" s="15" t="s">
        <v>292</v>
      </c>
      <c r="E8" s="265" t="s">
        <v>8</v>
      </c>
      <c r="F8" s="15" t="s">
        <v>3</v>
      </c>
      <c r="G8" s="15"/>
      <c r="H8" s="5">
        <f>VLOOKUP($D8,'tồn kho 6.11 10h22 100225'!$C$10:$G$154,5,0)</f>
        <v>2003</v>
      </c>
      <c r="I8" s="366">
        <f>VLOOKUP($D8,'DM-TRUNGTHAU_TD thầu'!$E$9:$AD$127,23,0)</f>
        <v>9540</v>
      </c>
      <c r="J8" s="46"/>
    </row>
    <row r="9" spans="1:10" s="27" customFormat="1" ht="30" customHeight="1">
      <c r="A9" s="15" t="s">
        <v>6</v>
      </c>
      <c r="B9" s="15">
        <f>IF(D9="","",SUBTOTAL(3,$D$8:D9))</f>
        <v>2</v>
      </c>
      <c r="C9" s="15" t="str">
        <f t="shared" si="0"/>
        <v>N01.2</v>
      </c>
      <c r="D9" s="15" t="s">
        <v>293</v>
      </c>
      <c r="E9" s="265" t="s">
        <v>9</v>
      </c>
      <c r="F9" s="15" t="s">
        <v>3</v>
      </c>
      <c r="G9" s="15"/>
      <c r="H9" s="5">
        <f>VLOOKUP($D9,'tồn kho 6.11 10h22 100225'!$C$10:$G$154,5,0)</f>
        <v>329</v>
      </c>
      <c r="I9" s="366">
        <f>VLOOKUP($D9,'DM-TRUNGTHAU_TD thầu'!$E$9:$AD$127,23,0)</f>
        <v>4670</v>
      </c>
      <c r="J9" s="46"/>
    </row>
    <row r="10" spans="1:10" s="27" customFormat="1" ht="30" customHeight="1">
      <c r="A10" s="15" t="s">
        <v>6</v>
      </c>
      <c r="B10" s="15">
        <f>IF(D10="","",SUBTOTAL(3,$D$8:D10))</f>
        <v>3</v>
      </c>
      <c r="C10" s="15" t="str">
        <f t="shared" si="0"/>
        <v>N01.3</v>
      </c>
      <c r="D10" s="15" t="s">
        <v>294</v>
      </c>
      <c r="E10" s="265" t="s">
        <v>246</v>
      </c>
      <c r="F10" s="15" t="s">
        <v>3</v>
      </c>
      <c r="G10" s="15"/>
      <c r="H10" s="5">
        <f>VLOOKUP($D10,'tồn kho 6.11 10h22 100225'!$C$10:$G$154,5,0)</f>
        <v>314</v>
      </c>
      <c r="I10" s="366">
        <f>VLOOKUP($D10,'DM-TRUNGTHAU_TD thầu'!$E$9:$AD$127,23,0)</f>
        <v>3188</v>
      </c>
      <c r="J10" s="46"/>
    </row>
    <row r="11" spans="1:10" s="27" customFormat="1" ht="30" customHeight="1">
      <c r="A11" s="15" t="s">
        <v>6</v>
      </c>
      <c r="B11" s="15">
        <f>IF(D11="","",SUBTOTAL(3,$D$8:D11))</f>
        <v>4</v>
      </c>
      <c r="C11" s="15" t="str">
        <f t="shared" si="0"/>
        <v>N01.4</v>
      </c>
      <c r="D11" s="15" t="s">
        <v>295</v>
      </c>
      <c r="E11" s="265" t="s">
        <v>10</v>
      </c>
      <c r="F11" s="15" t="s">
        <v>3</v>
      </c>
      <c r="G11" s="15"/>
      <c r="H11" s="5">
        <f>VLOOKUP($D11,'tồn kho 6.11 10h22 100225'!$C$10:$G$154,5,0)</f>
        <v>400</v>
      </c>
      <c r="I11" s="366">
        <f>VLOOKUP($D11,'DM-TRUNGTHAU_TD thầu'!$E$9:$AD$127,23,0)</f>
        <v>620</v>
      </c>
      <c r="J11" s="46"/>
    </row>
    <row r="12" spans="1:10" s="27" customFormat="1" ht="30" customHeight="1">
      <c r="A12" s="15" t="s">
        <v>6</v>
      </c>
      <c r="B12" s="15">
        <f>IF(D12="","",SUBTOTAL(3,$D$8:D12))</f>
        <v>5</v>
      </c>
      <c r="C12" s="15" t="str">
        <f t="shared" si="0"/>
        <v>N01.5</v>
      </c>
      <c r="D12" s="15" t="s">
        <v>297</v>
      </c>
      <c r="E12" s="265" t="s">
        <v>11</v>
      </c>
      <c r="F12" s="15" t="s">
        <v>3</v>
      </c>
      <c r="G12" s="15"/>
      <c r="H12" s="5">
        <f>VLOOKUP($D12,'tồn kho 6.11 10h22 100225'!$C$10:$G$154,5,0)</f>
        <v>8310</v>
      </c>
      <c r="I12" s="366">
        <f>VLOOKUP($D12,'DM-TRUNGTHAU_TD thầu'!$E$9:$AD$127,23,0)</f>
        <v>13000</v>
      </c>
      <c r="J12" s="46"/>
    </row>
    <row r="13" spans="1:10" s="27" customFormat="1" ht="30" customHeight="1">
      <c r="A13" s="15" t="s">
        <v>6</v>
      </c>
      <c r="B13" s="15">
        <f>IF(D13="","",SUBTOTAL(3,$D$8:D13))</f>
        <v>6</v>
      </c>
      <c r="C13" s="15" t="str">
        <f t="shared" si="0"/>
        <v>N01.6</v>
      </c>
      <c r="D13" s="15" t="s">
        <v>298</v>
      </c>
      <c r="E13" s="265" t="s">
        <v>12</v>
      </c>
      <c r="F13" s="15" t="s">
        <v>3</v>
      </c>
      <c r="G13" s="15"/>
      <c r="H13" s="5">
        <f>VLOOKUP($D13,'tồn kho 6.11 10h22 100225'!$C$10:$G$154,5,0)</f>
        <v>800</v>
      </c>
      <c r="I13" s="366">
        <f>VLOOKUP($D13,'DM-TRUNGTHAU_TD thầu'!$E$9:$AD$127,23,0)</f>
        <v>6700</v>
      </c>
      <c r="J13" s="46"/>
    </row>
    <row r="14" spans="1:10" s="27" customFormat="1" ht="30" customHeight="1">
      <c r="A14" s="15" t="s">
        <v>6</v>
      </c>
      <c r="B14" s="15">
        <f>IF(D14="","",SUBTOTAL(3,$D$8:D14))</f>
        <v>7</v>
      </c>
      <c r="C14" s="15" t="str">
        <f t="shared" si="0"/>
        <v>N01.7</v>
      </c>
      <c r="D14" s="15" t="s">
        <v>299</v>
      </c>
      <c r="E14" s="265" t="s">
        <v>13</v>
      </c>
      <c r="F14" s="15" t="s">
        <v>3</v>
      </c>
      <c r="G14" s="15"/>
      <c r="H14" s="5">
        <f>VLOOKUP($D14,'tồn kho 6.11 10h22 100225'!$C$10:$G$154,5,0)</f>
        <v>10735</v>
      </c>
      <c r="I14" s="366">
        <f>VLOOKUP($D14,'DM-TRUNGTHAU_TD thầu'!$E$9:$AD$127,23,0)</f>
        <v>73879</v>
      </c>
      <c r="J14" s="46"/>
    </row>
    <row r="15" spans="1:10" s="27" customFormat="1" ht="30" customHeight="1">
      <c r="A15" s="15" t="s">
        <v>6</v>
      </c>
      <c r="B15" s="15">
        <f>IF(D15="","",SUBTOTAL(3,$D$8:D15))</f>
        <v>8</v>
      </c>
      <c r="C15" s="15" t="str">
        <f t="shared" si="0"/>
        <v>N01.8</v>
      </c>
      <c r="D15" s="15" t="s">
        <v>300</v>
      </c>
      <c r="E15" s="265" t="s">
        <v>301</v>
      </c>
      <c r="F15" s="15" t="s">
        <v>3</v>
      </c>
      <c r="G15" s="15"/>
      <c r="H15" s="5">
        <f>VLOOKUP($D15,'tồn kho 6.11 10h22 100225'!$C$10:$G$154,5,0)</f>
        <v>9</v>
      </c>
      <c r="I15" s="366">
        <f>VLOOKUP($D15,'DM-TRUNGTHAU_TD thầu'!$E$9:$AD$127,23,0)</f>
        <v>491</v>
      </c>
      <c r="J15" s="46"/>
    </row>
    <row r="16" spans="1:10" s="27" customFormat="1" ht="30" customHeight="1">
      <c r="A16" s="15" t="s">
        <v>6</v>
      </c>
      <c r="B16" s="15">
        <f>IF(D16="","",SUBTOTAL(3,$D$8:D16))</f>
        <v>9</v>
      </c>
      <c r="C16" s="15" t="str">
        <f t="shared" si="0"/>
        <v>N01.9</v>
      </c>
      <c r="D16" s="15" t="s">
        <v>302</v>
      </c>
      <c r="E16" s="265" t="s">
        <v>15</v>
      </c>
      <c r="F16" s="15" t="s">
        <v>3</v>
      </c>
      <c r="G16" s="15"/>
      <c r="H16" s="5"/>
      <c r="I16" s="366">
        <f>VLOOKUP($D16,'DM-TRUNGTHAU_TD thầu'!$E$9:$AD$127,23,0)</f>
        <v>41</v>
      </c>
      <c r="J16" s="46"/>
    </row>
    <row r="17" spans="1:10" s="27" customFormat="1" ht="30" customHeight="1">
      <c r="A17" s="15" t="s">
        <v>6</v>
      </c>
      <c r="B17" s="15">
        <f>IF(D17="","",SUBTOTAL(3,$D$8:D17))</f>
        <v>10</v>
      </c>
      <c r="C17" s="15" t="str">
        <f t="shared" si="0"/>
        <v>N01.10</v>
      </c>
      <c r="D17" s="15" t="s">
        <v>303</v>
      </c>
      <c r="E17" s="265" t="s">
        <v>16</v>
      </c>
      <c r="F17" s="15" t="s">
        <v>3</v>
      </c>
      <c r="G17" s="15"/>
      <c r="H17" s="5">
        <f>VLOOKUP($D17,'tồn kho 6.11 10h22 100225'!$C$10:$G$154,5,0)</f>
        <v>6901</v>
      </c>
      <c r="I17" s="366">
        <f>VLOOKUP($D17,'DM-TRUNGTHAU_TD thầu'!$E$9:$AD$127,23,0)</f>
        <v>64800</v>
      </c>
      <c r="J17" s="46"/>
    </row>
    <row r="18" spans="1:10" s="27" customFormat="1" ht="30" customHeight="1">
      <c r="A18" s="15" t="s">
        <v>6</v>
      </c>
      <c r="B18" s="15">
        <f>IF(D18="","",SUBTOTAL(3,$D$8:D18))</f>
        <v>11</v>
      </c>
      <c r="C18" s="15" t="str">
        <f t="shared" si="0"/>
        <v>N01.11</v>
      </c>
      <c r="D18" s="15" t="s">
        <v>304</v>
      </c>
      <c r="E18" s="265" t="s">
        <v>17</v>
      </c>
      <c r="F18" s="15" t="s">
        <v>3</v>
      </c>
      <c r="G18" s="15"/>
      <c r="H18" s="5">
        <f>VLOOKUP($D18,'tồn kho 6.11 10h22 100225'!$C$10:$G$154,5,0)</f>
        <v>1315</v>
      </c>
      <c r="I18" s="366">
        <f>VLOOKUP($D18,'DM-TRUNGTHAU_TD thầu'!$E$9:$AD$127,23,0)</f>
        <v>9902</v>
      </c>
      <c r="J18" s="46"/>
    </row>
    <row r="19" spans="1:10" s="27" customFormat="1" ht="30" customHeight="1">
      <c r="A19" s="15" t="s">
        <v>6</v>
      </c>
      <c r="B19" s="15">
        <f>IF(D19="","",SUBTOTAL(3,$D$8:D19))</f>
        <v>12</v>
      </c>
      <c r="C19" s="15" t="str">
        <f t="shared" si="0"/>
        <v>N01.12</v>
      </c>
      <c r="D19" s="15" t="s">
        <v>305</v>
      </c>
      <c r="E19" s="265" t="s">
        <v>306</v>
      </c>
      <c r="F19" s="15" t="s">
        <v>3</v>
      </c>
      <c r="G19" s="15"/>
      <c r="H19" s="5">
        <f>VLOOKUP($D19,'tồn kho 6.11 10h22 100225'!$C$10:$G$154,5,0)</f>
        <v>1100</v>
      </c>
      <c r="I19" s="366"/>
      <c r="J19" s="46"/>
    </row>
    <row r="20" spans="1:10" s="27" customFormat="1" ht="30" customHeight="1">
      <c r="A20" s="15" t="s">
        <v>6</v>
      </c>
      <c r="B20" s="15">
        <f>IF(D20="","",SUBTOTAL(3,$D$8:D20))</f>
        <v>13</v>
      </c>
      <c r="C20" s="15" t="str">
        <f t="shared" si="0"/>
        <v>N01.13</v>
      </c>
      <c r="D20" s="15" t="s">
        <v>307</v>
      </c>
      <c r="E20" s="265" t="s">
        <v>18</v>
      </c>
      <c r="F20" s="15" t="s">
        <v>3</v>
      </c>
      <c r="G20" s="15"/>
      <c r="H20" s="5">
        <f>VLOOKUP($D20,'tồn kho 6.11 10h22 100225'!$C$10:$G$154,5,0)</f>
        <v>200</v>
      </c>
      <c r="I20" s="366">
        <f>VLOOKUP($D20,'DM-TRUNGTHAU_TD thầu'!$E$9:$AD$127,23,0)</f>
        <v>1000</v>
      </c>
      <c r="J20" s="46"/>
    </row>
    <row r="21" spans="1:10" s="27" customFormat="1" ht="30" customHeight="1">
      <c r="A21" s="15" t="s">
        <v>6</v>
      </c>
      <c r="B21" s="15">
        <f>IF(D21="","",SUBTOTAL(3,$D$8:D21))</f>
        <v>14</v>
      </c>
      <c r="C21" s="15" t="str">
        <f t="shared" si="0"/>
        <v>N01.14</v>
      </c>
      <c r="D21" s="15" t="s">
        <v>308</v>
      </c>
      <c r="E21" s="265" t="s">
        <v>123</v>
      </c>
      <c r="F21" s="15" t="s">
        <v>3</v>
      </c>
      <c r="G21" s="15"/>
      <c r="H21" s="5">
        <f>VLOOKUP($D21,'tồn kho 6.11 10h22 100225'!$C$10:$G$154,5,0)</f>
        <v>158</v>
      </c>
      <c r="I21" s="366">
        <f>VLOOKUP($D21,'DM-TRUNGTHAU_TD thầu'!$E$9:$AD$127,23,0)</f>
        <v>920</v>
      </c>
      <c r="J21" s="46"/>
    </row>
    <row r="22" spans="1:10" s="27" customFormat="1" ht="30" customHeight="1">
      <c r="A22" s="15" t="s">
        <v>6</v>
      </c>
      <c r="B22" s="15">
        <f>IF(D22="","",SUBTOTAL(3,$D$8:D22))</f>
        <v>15</v>
      </c>
      <c r="C22" s="15" t="str">
        <f t="shared" si="0"/>
        <v>N01.15</v>
      </c>
      <c r="D22" s="15" t="s">
        <v>309</v>
      </c>
      <c r="E22" s="265" t="s">
        <v>247</v>
      </c>
      <c r="F22" s="15" t="s">
        <v>3</v>
      </c>
      <c r="G22" s="15"/>
      <c r="H22" s="5">
        <f>VLOOKUP($D22,'tồn kho 6.11 10h22 100225'!$C$10:$G$154,5,0)</f>
        <v>21</v>
      </c>
      <c r="I22" s="366">
        <f>VLOOKUP($D22,'DM-TRUNGTHAU_TD thầu'!$E$9:$AD$127,23,0)</f>
        <v>120</v>
      </c>
      <c r="J22" s="46"/>
    </row>
    <row r="23" spans="1:10" s="27" customFormat="1" ht="53.25" customHeight="1">
      <c r="A23" s="15" t="s">
        <v>6</v>
      </c>
      <c r="B23" s="15">
        <f>IF(D23="","",SUBTOTAL(3,$D$8:D23))</f>
        <v>16</v>
      </c>
      <c r="C23" s="15" t="str">
        <f t="shared" si="0"/>
        <v>N01.16</v>
      </c>
      <c r="D23" s="15" t="s">
        <v>310</v>
      </c>
      <c r="E23" s="265" t="s">
        <v>268</v>
      </c>
      <c r="F23" s="15" t="s">
        <v>3</v>
      </c>
      <c r="G23" s="15"/>
      <c r="H23" s="5">
        <f>VLOOKUP($D23,'tồn kho 6.11 10h22 100225'!$C$10:$G$154,5,0)</f>
        <v>50</v>
      </c>
      <c r="I23" s="366">
        <f>VLOOKUP($D23,'DM-TRUNGTHAU_TD thầu'!$E$9:$AD$127,23,0)</f>
        <v>9</v>
      </c>
      <c r="J23" s="46"/>
    </row>
    <row r="24" spans="1:10" s="27" customFormat="1" ht="53.25" customHeight="1">
      <c r="A24" s="15" t="s">
        <v>6</v>
      </c>
      <c r="B24" s="15">
        <f>IF(D24="","",SUBTOTAL(3,$D$8:D24))</f>
        <v>17</v>
      </c>
      <c r="C24" s="15" t="str">
        <f t="shared" si="0"/>
        <v>N01.17</v>
      </c>
      <c r="D24" s="15" t="s">
        <v>311</v>
      </c>
      <c r="E24" s="265" t="s">
        <v>265</v>
      </c>
      <c r="F24" s="15" t="s">
        <v>3</v>
      </c>
      <c r="G24" s="15"/>
      <c r="H24" s="5"/>
      <c r="I24" s="366">
        <f>VLOOKUP($D24,'DM-TRUNGTHAU_TD thầu'!$E$9:$AD$127,23,0)</f>
        <v>850</v>
      </c>
      <c r="J24" s="46"/>
    </row>
    <row r="25" spans="1:10" s="27" customFormat="1" ht="53.25" customHeight="1">
      <c r="A25" s="15" t="s">
        <v>6</v>
      </c>
      <c r="B25" s="15">
        <f>IF(D25="","",SUBTOTAL(3,$D$8:D25))</f>
        <v>18</v>
      </c>
      <c r="C25" s="15" t="str">
        <f t="shared" si="0"/>
        <v>N01.18</v>
      </c>
      <c r="D25" s="15" t="s">
        <v>312</v>
      </c>
      <c r="E25" s="265" t="s">
        <v>266</v>
      </c>
      <c r="F25" s="15" t="s">
        <v>3</v>
      </c>
      <c r="G25" s="15"/>
      <c r="H25" s="5">
        <f>VLOOKUP($D25,'tồn kho 6.11 10h22 100225'!$C$10:$G$154,5,0)</f>
        <v>1019</v>
      </c>
      <c r="I25" s="366">
        <f>VLOOKUP($D25,'DM-TRUNGTHAU_TD thầu'!$E$9:$AD$127,23,0)</f>
        <v>8760</v>
      </c>
      <c r="J25" s="46"/>
    </row>
    <row r="26" spans="1:10" s="27" customFormat="1" ht="53.25" customHeight="1">
      <c r="A26" s="15" t="s">
        <v>6</v>
      </c>
      <c r="B26" s="15">
        <f>IF(D26="","",SUBTOTAL(3,$D$8:D26))</f>
        <v>19</v>
      </c>
      <c r="C26" s="15" t="str">
        <f t="shared" si="0"/>
        <v>N01.19</v>
      </c>
      <c r="D26" s="15" t="s">
        <v>313</v>
      </c>
      <c r="E26" s="265" t="s">
        <v>267</v>
      </c>
      <c r="F26" s="15" t="s">
        <v>3</v>
      </c>
      <c r="G26" s="15"/>
      <c r="H26" s="5">
        <f>VLOOKUP($D26,'tồn kho 6.11 10h22 100225'!$C$10:$G$154,5,0)</f>
        <v>215</v>
      </c>
      <c r="I26" s="366">
        <f>VLOOKUP($D26,'DM-TRUNGTHAU_TD thầu'!$E$9:$AD$127,23,0)</f>
        <v>860</v>
      </c>
      <c r="J26" s="46"/>
    </row>
    <row r="27" spans="1:10" s="27" customFormat="1" ht="30" customHeight="1">
      <c r="A27" s="15" t="s">
        <v>6</v>
      </c>
      <c r="B27" s="15">
        <f>IF(D27="","",SUBTOTAL(3,$D$8:D27))</f>
        <v>20</v>
      </c>
      <c r="C27" s="15" t="str">
        <f t="shared" si="0"/>
        <v>N01.20</v>
      </c>
      <c r="D27" s="15" t="s">
        <v>314</v>
      </c>
      <c r="E27" s="265" t="s">
        <v>19</v>
      </c>
      <c r="F27" s="15" t="s">
        <v>3</v>
      </c>
      <c r="G27" s="15"/>
      <c r="H27" s="5">
        <f>VLOOKUP($D27,'tồn kho 6.11 10h22 100225'!$C$10:$G$154,5,0)</f>
        <v>20</v>
      </c>
      <c r="I27" s="366" t="s">
        <v>1842</v>
      </c>
      <c r="J27" s="46"/>
    </row>
    <row r="28" spans="1:10" s="27" customFormat="1" ht="30" customHeight="1">
      <c r="A28" s="15" t="s">
        <v>6</v>
      </c>
      <c r="B28" s="15">
        <f>IF(D28="","",SUBTOTAL(3,$D$8:D28))</f>
        <v>21</v>
      </c>
      <c r="C28" s="15" t="str">
        <f t="shared" si="0"/>
        <v>N01.21</v>
      </c>
      <c r="D28" s="15" t="s">
        <v>315</v>
      </c>
      <c r="E28" s="265" t="s">
        <v>134</v>
      </c>
      <c r="F28" s="15" t="s">
        <v>3</v>
      </c>
      <c r="G28" s="15"/>
      <c r="H28" s="5"/>
      <c r="I28" s="366">
        <f>VLOOKUP($D28,'DM-TRUNGTHAU_TD thầu'!$E$9:$AD$127,23,0)</f>
        <v>10</v>
      </c>
      <c r="J28" s="46"/>
    </row>
    <row r="29" spans="1:10" s="27" customFormat="1" ht="46.5" customHeight="1">
      <c r="A29" s="15" t="s">
        <v>6</v>
      </c>
      <c r="B29" s="15">
        <f>IF(D29="","",SUBTOTAL(3,$D$8:D29))</f>
        <v>22</v>
      </c>
      <c r="C29" s="15" t="str">
        <f t="shared" si="0"/>
        <v>N01.22</v>
      </c>
      <c r="D29" s="15" t="s">
        <v>316</v>
      </c>
      <c r="E29" s="265" t="s">
        <v>273</v>
      </c>
      <c r="F29" s="47" t="s">
        <v>4</v>
      </c>
      <c r="G29" s="15"/>
      <c r="H29" s="5">
        <f>VLOOKUP($D29,'tồn kho 6.11 10h22 100225'!$C$10:$G$154,5,0)</f>
        <v>20000</v>
      </c>
      <c r="I29" s="366">
        <f>VLOOKUP($D29,'DM-TRUNGTHAU_TD thầu'!$E$9:$AD$127,23,0)</f>
        <v>550000</v>
      </c>
      <c r="J29" s="46"/>
    </row>
    <row r="30" spans="1:10" s="27" customFormat="1" ht="46.5" customHeight="1">
      <c r="A30" s="15" t="s">
        <v>6</v>
      </c>
      <c r="B30" s="15">
        <f>IF(D30="","",SUBTOTAL(3,$D$8:D30))</f>
        <v>23</v>
      </c>
      <c r="C30" s="15" t="str">
        <f t="shared" si="0"/>
        <v>N01.23</v>
      </c>
      <c r="D30" s="15" t="s">
        <v>317</v>
      </c>
      <c r="E30" s="265" t="s">
        <v>272</v>
      </c>
      <c r="F30" s="47" t="s">
        <v>4</v>
      </c>
      <c r="G30" s="15"/>
      <c r="H30" s="5">
        <f>VLOOKUP($D30,'tồn kho 6.11 10h22 100225'!$C$10:$G$154,5,0)</f>
        <v>2000</v>
      </c>
      <c r="I30" s="366">
        <f>VLOOKUP($D30,'DM-TRUNGTHAU_TD thầu'!$E$9:$AD$127,23,0)</f>
        <v>56000</v>
      </c>
      <c r="J30" s="46"/>
    </row>
    <row r="31" spans="1:10" s="27" customFormat="1" ht="46.5" customHeight="1">
      <c r="A31" s="15" t="s">
        <v>6</v>
      </c>
      <c r="B31" s="15">
        <f>IF(D31="","",SUBTOTAL(3,$D$8:D31))</f>
        <v>24</v>
      </c>
      <c r="C31" s="15" t="str">
        <f t="shared" si="0"/>
        <v>N01.24</v>
      </c>
      <c r="D31" s="15" t="s">
        <v>318</v>
      </c>
      <c r="E31" s="265" t="s">
        <v>20</v>
      </c>
      <c r="F31" s="47" t="s">
        <v>3</v>
      </c>
      <c r="G31" s="15"/>
      <c r="H31" s="5">
        <f>VLOOKUP($D31,'tồn kho 6.11 10h22 100225'!$C$10:$G$154,5,0)</f>
        <v>238</v>
      </c>
      <c r="I31" s="366">
        <f>VLOOKUP($D31,'DM-TRUNGTHAU_TD thầu'!$E$9:$AD$127,23,0)</f>
        <v>5560</v>
      </c>
      <c r="J31" s="46"/>
    </row>
    <row r="32" spans="1:10" s="27" customFormat="1" ht="46.5" customHeight="1">
      <c r="A32" s="15" t="s">
        <v>6</v>
      </c>
      <c r="B32" s="15">
        <f>IF(D32="","",SUBTOTAL(3,$D$8:D32))</f>
        <v>25</v>
      </c>
      <c r="C32" s="15" t="str">
        <f t="shared" si="0"/>
        <v>N01.25</v>
      </c>
      <c r="D32" s="15" t="s">
        <v>319</v>
      </c>
      <c r="E32" s="17" t="s">
        <v>320</v>
      </c>
      <c r="F32" s="47"/>
      <c r="G32" s="15"/>
      <c r="H32" s="5">
        <f>VLOOKUP($D32,'tồn kho 6.11 10h22 100225'!$C$10:$G$154,5,0)</f>
        <v>400</v>
      </c>
      <c r="I32" s="366" t="s">
        <v>1842</v>
      </c>
      <c r="J32" s="46"/>
    </row>
    <row r="33" spans="1:10" s="27" customFormat="1" ht="30" customHeight="1">
      <c r="A33" s="5"/>
      <c r="B33" s="13" t="s">
        <v>21</v>
      </c>
      <c r="C33" s="22" t="s">
        <v>22</v>
      </c>
      <c r="D33" s="22"/>
      <c r="E33" s="251"/>
      <c r="F33" s="22"/>
      <c r="G33" s="15"/>
      <c r="H33" s="5"/>
      <c r="I33" s="366"/>
      <c r="J33" s="46"/>
    </row>
    <row r="34" spans="1:10" s="27" customFormat="1" ht="43.5" customHeight="1">
      <c r="A34" s="15" t="s">
        <v>21</v>
      </c>
      <c r="B34" s="15">
        <f>IF(D34="","",SUBTOTAL(3,$D$8:D34))</f>
        <v>26</v>
      </c>
      <c r="C34" s="15" t="str">
        <f t="shared" ref="C34:C52" si="1">A34&amp;"."&amp;B34</f>
        <v>N02.26</v>
      </c>
      <c r="D34" s="15" t="s">
        <v>321</v>
      </c>
      <c r="E34" s="265" t="s">
        <v>322</v>
      </c>
      <c r="F34" s="47" t="s">
        <v>113</v>
      </c>
      <c r="G34" s="15"/>
      <c r="H34" s="5">
        <f>VLOOKUP($D34,'tồn kho 6.11 10h22 100225'!$C$10:$G$154,5,0)</f>
        <v>20</v>
      </c>
      <c r="I34" s="366">
        <f>VLOOKUP($D34,'DM-TRUNGTHAU_TD thầu'!$E$9:$AD$127,23,0)</f>
        <v>120</v>
      </c>
      <c r="J34" s="46"/>
    </row>
    <row r="35" spans="1:10" s="27" customFormat="1" ht="43.5" customHeight="1">
      <c r="A35" s="15" t="s">
        <v>21</v>
      </c>
      <c r="B35" s="15">
        <f>IF(D35="","",SUBTOTAL(3,$D$8:D35))</f>
        <v>27</v>
      </c>
      <c r="C35" s="15" t="str">
        <f t="shared" si="1"/>
        <v>N02.27</v>
      </c>
      <c r="D35" s="15" t="s">
        <v>323</v>
      </c>
      <c r="E35" s="265" t="s">
        <v>324</v>
      </c>
      <c r="F35" s="47" t="s">
        <v>113</v>
      </c>
      <c r="G35" s="15"/>
      <c r="H35" s="5">
        <f>VLOOKUP($D35,'tồn kho 6.11 10h22 100225'!$C$10:$G$154,5,0)</f>
        <v>22</v>
      </c>
      <c r="I35" s="366">
        <f>VLOOKUP($D35,'DM-TRUNGTHAU_TD thầu'!$E$9:$AD$127,23,0)</f>
        <v>60</v>
      </c>
      <c r="J35" s="46"/>
    </row>
    <row r="36" spans="1:10" s="27" customFormat="1" ht="43.5" customHeight="1">
      <c r="A36" s="15" t="s">
        <v>21</v>
      </c>
      <c r="B36" s="15">
        <f>IF(D36="","",SUBTOTAL(3,$D$8:D36))</f>
        <v>28</v>
      </c>
      <c r="C36" s="15" t="str">
        <f t="shared" si="1"/>
        <v>N02.28</v>
      </c>
      <c r="D36" s="15" t="s">
        <v>325</v>
      </c>
      <c r="E36" s="265" t="s">
        <v>326</v>
      </c>
      <c r="F36" s="47" t="s">
        <v>113</v>
      </c>
      <c r="G36" s="15"/>
      <c r="H36" s="5">
        <f>VLOOKUP($D36,'tồn kho 6.11 10h22 100225'!$C$10:$G$154,5,0)</f>
        <v>21</v>
      </c>
      <c r="I36" s="366">
        <f>VLOOKUP($D36,'DM-TRUNGTHAU_TD thầu'!$E$9:$AD$127,23,0)</f>
        <v>58</v>
      </c>
      <c r="J36" s="46"/>
    </row>
    <row r="37" spans="1:10" s="27" customFormat="1" ht="43.5" customHeight="1">
      <c r="A37" s="15" t="s">
        <v>21</v>
      </c>
      <c r="B37" s="15">
        <f>IF(D37="","",SUBTOTAL(3,$D$8:D37))</f>
        <v>29</v>
      </c>
      <c r="C37" s="15" t="str">
        <f t="shared" si="1"/>
        <v>N02.29</v>
      </c>
      <c r="D37" s="15" t="s">
        <v>327</v>
      </c>
      <c r="E37" s="265" t="s">
        <v>328</v>
      </c>
      <c r="F37" s="47" t="s">
        <v>113</v>
      </c>
      <c r="G37" s="15"/>
      <c r="H37" s="5">
        <f>VLOOKUP($D37,'tồn kho 6.11 10h22 100225'!$C$10:$G$154,5,0)</f>
        <v>31</v>
      </c>
      <c r="I37" s="366">
        <f>VLOOKUP($D37,'DM-TRUNGTHAU_TD thầu'!$E$9:$AD$127,23,0)</f>
        <v>244</v>
      </c>
      <c r="J37" s="46"/>
    </row>
    <row r="38" spans="1:10" s="27" customFormat="1" ht="43.5" customHeight="1">
      <c r="A38" s="15" t="s">
        <v>21</v>
      </c>
      <c r="B38" s="15">
        <f>IF(D38="","",SUBTOTAL(3,$D$8:D38))</f>
        <v>30</v>
      </c>
      <c r="C38" s="15" t="str">
        <f t="shared" si="1"/>
        <v>N02.30</v>
      </c>
      <c r="D38" s="15" t="s">
        <v>329</v>
      </c>
      <c r="E38" s="265" t="s">
        <v>330</v>
      </c>
      <c r="F38" s="47" t="s">
        <v>113</v>
      </c>
      <c r="G38" s="15"/>
      <c r="H38" s="5">
        <f>VLOOKUP($D38,'tồn kho 6.11 10h22 100225'!$C$10:$G$154,5,0)</f>
        <v>24</v>
      </c>
      <c r="I38" s="366">
        <f>VLOOKUP($D38,'DM-TRUNGTHAU_TD thầu'!$E$9:$AD$127,23,0)</f>
        <v>72</v>
      </c>
      <c r="J38" s="46"/>
    </row>
    <row r="39" spans="1:10" s="27" customFormat="1" ht="43.5" customHeight="1">
      <c r="A39" s="15" t="s">
        <v>21</v>
      </c>
      <c r="B39" s="15">
        <f>IF(D39="","",SUBTOTAL(3,$D$8:D39))</f>
        <v>31</v>
      </c>
      <c r="C39" s="15" t="str">
        <f t="shared" si="1"/>
        <v>N02.31</v>
      </c>
      <c r="D39" s="15" t="s">
        <v>331</v>
      </c>
      <c r="E39" s="265" t="s">
        <v>332</v>
      </c>
      <c r="F39" s="47" t="s">
        <v>113</v>
      </c>
      <c r="G39" s="15"/>
      <c r="H39" s="5">
        <f>VLOOKUP($D39,'tồn kho 6.11 10h22 100225'!$C$10:$G$154,5,0)</f>
        <v>11</v>
      </c>
      <c r="I39" s="366">
        <f>VLOOKUP($D39,'DM-TRUNGTHAU_TD thầu'!$E$9:$AD$127,23,0)</f>
        <v>16</v>
      </c>
      <c r="J39" s="46"/>
    </row>
    <row r="40" spans="1:10" s="27" customFormat="1" ht="43.5" customHeight="1">
      <c r="A40" s="15" t="s">
        <v>21</v>
      </c>
      <c r="B40" s="15">
        <f>IF(D40="","",SUBTOTAL(3,$D$8:D40))</f>
        <v>32</v>
      </c>
      <c r="C40" s="15" t="str">
        <f t="shared" si="1"/>
        <v>N02.32</v>
      </c>
      <c r="D40" s="15" t="s">
        <v>333</v>
      </c>
      <c r="E40" s="265" t="s">
        <v>334</v>
      </c>
      <c r="F40" s="47"/>
      <c r="G40" s="15"/>
      <c r="H40" s="5">
        <f>VLOOKUP($D40,'tồn kho 6.11 10h22 100225'!$C$10:$G$154,5,0)</f>
        <v>8</v>
      </c>
      <c r="I40" s="366" t="s">
        <v>1837</v>
      </c>
      <c r="J40" s="46"/>
    </row>
    <row r="41" spans="1:10" s="27" customFormat="1" ht="43.5" customHeight="1">
      <c r="A41" s="15" t="s">
        <v>21</v>
      </c>
      <c r="B41" s="15">
        <f>IF(D41="","",SUBTOTAL(3,$D$8:D41))</f>
        <v>33</v>
      </c>
      <c r="C41" s="15" t="str">
        <f t="shared" si="1"/>
        <v>N02.33</v>
      </c>
      <c r="D41" s="15" t="s">
        <v>335</v>
      </c>
      <c r="E41" s="265" t="s">
        <v>336</v>
      </c>
      <c r="F41" s="47" t="s">
        <v>113</v>
      </c>
      <c r="G41" s="15"/>
      <c r="H41" s="5">
        <f>VLOOKUP($D41,'tồn kho 6.11 10h22 100225'!$C$10:$G$154,5,0)</f>
        <v>27</v>
      </c>
      <c r="I41" s="366">
        <f>VLOOKUP($D41,'DM-TRUNGTHAU_TD thầu'!$E$9:$AD$127,23,0)</f>
        <v>216</v>
      </c>
      <c r="J41" s="46"/>
    </row>
    <row r="42" spans="1:10" s="27" customFormat="1" ht="43.5" customHeight="1">
      <c r="A42" s="15" t="s">
        <v>21</v>
      </c>
      <c r="B42" s="15">
        <f>IF(D42="","",SUBTOTAL(3,$D$8:D42))</f>
        <v>34</v>
      </c>
      <c r="C42" s="15" t="str">
        <f t="shared" si="1"/>
        <v>N02.34</v>
      </c>
      <c r="D42" s="15" t="s">
        <v>337</v>
      </c>
      <c r="E42" s="265" t="s">
        <v>338</v>
      </c>
      <c r="F42" s="47" t="s">
        <v>113</v>
      </c>
      <c r="G42" s="15"/>
      <c r="H42" s="5">
        <f>VLOOKUP($D42,'tồn kho 6.11 10h22 100225'!$C$10:$G$154,5,0)</f>
        <v>47</v>
      </c>
      <c r="I42" s="366" t="s">
        <v>1837</v>
      </c>
      <c r="J42" s="46"/>
    </row>
    <row r="43" spans="1:10" s="27" customFormat="1" ht="43.5" customHeight="1">
      <c r="A43" s="15" t="s">
        <v>21</v>
      </c>
      <c r="B43" s="15">
        <f>IF(D43="","",SUBTOTAL(3,$D$8:D43))</f>
        <v>35</v>
      </c>
      <c r="C43" s="15" t="str">
        <f t="shared" si="1"/>
        <v>N02.35</v>
      </c>
      <c r="D43" s="15" t="s">
        <v>339</v>
      </c>
      <c r="E43" s="265" t="s">
        <v>340</v>
      </c>
      <c r="F43" s="47" t="s">
        <v>113</v>
      </c>
      <c r="G43" s="15"/>
      <c r="H43" s="5">
        <f>VLOOKUP($D43,'tồn kho 6.11 10h22 100225'!$C$10:$G$154,5,0)</f>
        <v>166</v>
      </c>
      <c r="I43" s="366" t="s">
        <v>1837</v>
      </c>
      <c r="J43" s="46"/>
    </row>
    <row r="44" spans="1:10" s="27" customFormat="1" ht="43.5" customHeight="1">
      <c r="A44" s="15" t="s">
        <v>21</v>
      </c>
      <c r="B44" s="15">
        <f>IF(D44="","",SUBTOTAL(3,$D$8:D44))</f>
        <v>36</v>
      </c>
      <c r="C44" s="15" t="str">
        <f t="shared" si="1"/>
        <v>N02.36</v>
      </c>
      <c r="D44" s="15" t="s">
        <v>341</v>
      </c>
      <c r="E44" s="265" t="s">
        <v>342</v>
      </c>
      <c r="F44" s="47" t="s">
        <v>113</v>
      </c>
      <c r="G44" s="15"/>
      <c r="H44" s="5">
        <f>VLOOKUP($D44,'tồn kho 6.11 10h22 100225'!$C$10:$G$154,5,0)</f>
        <v>104</v>
      </c>
      <c r="I44" s="366">
        <f>VLOOKUP($D44,'DM-TRUNGTHAU_TD thầu'!$E$9:$AD$127,23,0)</f>
        <v>1217</v>
      </c>
      <c r="J44" s="46"/>
    </row>
    <row r="45" spans="1:10" s="27" customFormat="1" ht="43.5" customHeight="1">
      <c r="A45" s="15" t="s">
        <v>21</v>
      </c>
      <c r="B45" s="15">
        <f>IF(D45="","",SUBTOTAL(3,$D$8:D45))</f>
        <v>37</v>
      </c>
      <c r="C45" s="15" t="str">
        <f t="shared" si="1"/>
        <v>N02.37</v>
      </c>
      <c r="D45" s="15" t="s">
        <v>343</v>
      </c>
      <c r="E45" s="265" t="s">
        <v>344</v>
      </c>
      <c r="F45" s="47" t="s">
        <v>113</v>
      </c>
      <c r="G45" s="15"/>
      <c r="H45" s="5">
        <f>VLOOKUP($D45,'tồn kho 6.11 10h22 100225'!$C$10:$G$154,5,0)</f>
        <v>41</v>
      </c>
      <c r="I45" s="366">
        <f>VLOOKUP($D45,'DM-TRUNGTHAU_TD thầu'!$E$9:$AD$127,23,0)</f>
        <v>90</v>
      </c>
      <c r="J45" s="46"/>
    </row>
    <row r="46" spans="1:10" s="27" customFormat="1" ht="43.5" customHeight="1">
      <c r="A46" s="15" t="s">
        <v>21</v>
      </c>
      <c r="B46" s="15">
        <f>IF(D46="","",SUBTOTAL(3,$D$8:D46))</f>
        <v>38</v>
      </c>
      <c r="C46" s="15" t="str">
        <f t="shared" si="1"/>
        <v>N02.38</v>
      </c>
      <c r="D46" s="15" t="s">
        <v>345</v>
      </c>
      <c r="E46" s="265" t="s">
        <v>346</v>
      </c>
      <c r="F46" s="47" t="s">
        <v>113</v>
      </c>
      <c r="G46" s="15"/>
      <c r="H46" s="5">
        <f>VLOOKUP($D46,'tồn kho 6.11 10h22 100225'!$C$10:$G$154,5,0)</f>
        <v>4</v>
      </c>
      <c r="I46" s="366">
        <f>VLOOKUP($D46,'DM-TRUNGTHAU_TD thầu'!$E$9:$AD$127,23,0)</f>
        <v>60</v>
      </c>
      <c r="J46" s="46"/>
    </row>
    <row r="47" spans="1:10" s="27" customFormat="1" ht="43.5" customHeight="1">
      <c r="A47" s="15" t="s">
        <v>21</v>
      </c>
      <c r="B47" s="15">
        <f>IF(D47="","",SUBTOTAL(3,$D$8:D47))</f>
        <v>39</v>
      </c>
      <c r="C47" s="15" t="str">
        <f t="shared" si="1"/>
        <v>N02.39</v>
      </c>
      <c r="D47" s="15" t="s">
        <v>347</v>
      </c>
      <c r="E47" s="265" t="s">
        <v>348</v>
      </c>
      <c r="F47" s="47" t="s">
        <v>113</v>
      </c>
      <c r="G47" s="15"/>
      <c r="H47" s="5">
        <f>VLOOKUP($D47,'tồn kho 6.11 10h22 100225'!$C$10:$G$154,5,0)</f>
        <v>16</v>
      </c>
      <c r="I47" s="366">
        <f>VLOOKUP($D47,'DM-TRUNGTHAU_TD thầu'!$E$9:$AD$127,23,0)</f>
        <v>192</v>
      </c>
      <c r="J47" s="46"/>
    </row>
    <row r="48" spans="1:10" s="27" customFormat="1" ht="43.5" customHeight="1">
      <c r="A48" s="15" t="s">
        <v>21</v>
      </c>
      <c r="B48" s="15">
        <f>IF(D48="","",SUBTOTAL(3,$D$8:D48))</f>
        <v>40</v>
      </c>
      <c r="C48" s="15" t="str">
        <f t="shared" si="1"/>
        <v>N02.40</v>
      </c>
      <c r="D48" s="15" t="s">
        <v>349</v>
      </c>
      <c r="E48" s="265" t="s">
        <v>350</v>
      </c>
      <c r="F48" s="47" t="s">
        <v>113</v>
      </c>
      <c r="G48" s="15"/>
      <c r="H48" s="5"/>
      <c r="I48" s="366" t="s">
        <v>1842</v>
      </c>
      <c r="J48" s="46"/>
    </row>
    <row r="49" spans="1:10" s="27" customFormat="1" ht="43.5" customHeight="1">
      <c r="A49" s="15" t="s">
        <v>21</v>
      </c>
      <c r="B49" s="15">
        <f>IF(D49="","",SUBTOTAL(3,$D$8:D49))</f>
        <v>41</v>
      </c>
      <c r="C49" s="15" t="str">
        <f t="shared" si="1"/>
        <v>N02.41</v>
      </c>
      <c r="D49" s="15" t="s">
        <v>351</v>
      </c>
      <c r="E49" s="265" t="s">
        <v>352</v>
      </c>
      <c r="F49" s="47" t="s">
        <v>113</v>
      </c>
      <c r="G49" s="15"/>
      <c r="H49" s="5">
        <f>VLOOKUP($D49,'tồn kho 6.11 10h22 100225'!$C$10:$G$154,5,0)</f>
        <v>7</v>
      </c>
      <c r="I49" s="366">
        <f>VLOOKUP($D49,'DM-TRUNGTHAU_TD thầu'!$E$9:$AD$127,23,0)</f>
        <v>240</v>
      </c>
      <c r="J49" s="46"/>
    </row>
    <row r="50" spans="1:10" s="27" customFormat="1" ht="60" customHeight="1">
      <c r="A50" s="15" t="s">
        <v>21</v>
      </c>
      <c r="B50" s="15">
        <f>IF(D50="","",SUBTOTAL(3,$D$8:D50))</f>
        <v>42</v>
      </c>
      <c r="C50" s="15" t="str">
        <f t="shared" si="1"/>
        <v>N02.42</v>
      </c>
      <c r="D50" s="15" t="s">
        <v>353</v>
      </c>
      <c r="E50" s="265" t="s">
        <v>354</v>
      </c>
      <c r="F50" s="47" t="s">
        <v>113</v>
      </c>
      <c r="G50" s="15"/>
      <c r="H50" s="5">
        <f>VLOOKUP($D50,'tồn kho 6.11 10h22 100225'!$C$10:$G$154,5,0)</f>
        <v>22</v>
      </c>
      <c r="I50" s="366">
        <f>VLOOKUP($D50,'DM-TRUNGTHAU_TD thầu'!$E$9:$AD$127,23,0)</f>
        <v>324</v>
      </c>
      <c r="J50" s="46"/>
    </row>
    <row r="51" spans="1:10" s="27" customFormat="1" ht="60" customHeight="1">
      <c r="A51" s="15" t="s">
        <v>21</v>
      </c>
      <c r="B51" s="15">
        <f>IF(D51="","",SUBTOTAL(3,$D$8:D51))</f>
        <v>43</v>
      </c>
      <c r="C51" s="15" t="str">
        <f t="shared" si="1"/>
        <v>N02.43</v>
      </c>
      <c r="D51" s="15" t="s">
        <v>355</v>
      </c>
      <c r="E51" s="265" t="s">
        <v>356</v>
      </c>
      <c r="F51" s="47" t="s">
        <v>113</v>
      </c>
      <c r="G51" s="15"/>
      <c r="H51" s="5">
        <f>VLOOKUP($D51,'tồn kho 6.11 10h22 100225'!$C$10:$G$154,5,0)</f>
        <v>20</v>
      </c>
      <c r="I51" s="366" t="s">
        <v>1842</v>
      </c>
      <c r="J51" s="46"/>
    </row>
    <row r="52" spans="1:10" s="27" customFormat="1" ht="60" customHeight="1">
      <c r="A52" s="15" t="s">
        <v>21</v>
      </c>
      <c r="B52" s="15">
        <f>IF(D52="","",SUBTOTAL(3,$D$8:D52))</f>
        <v>44</v>
      </c>
      <c r="C52" s="15" t="str">
        <f t="shared" si="1"/>
        <v>N02.44</v>
      </c>
      <c r="D52" s="15" t="s">
        <v>357</v>
      </c>
      <c r="E52" s="265" t="s">
        <v>358</v>
      </c>
      <c r="F52" s="47" t="s">
        <v>113</v>
      </c>
      <c r="G52" s="15"/>
      <c r="H52" s="5">
        <f>VLOOKUP($D52,'tồn kho 6.11 10h22 100225'!$C$10:$G$154,5,0)</f>
        <v>2</v>
      </c>
      <c r="I52" s="366">
        <f>VLOOKUP($D52,'DM-TRUNGTHAU_TD thầu'!$E$9:$AD$127,23,0)</f>
        <v>36</v>
      </c>
      <c r="J52" s="46"/>
    </row>
    <row r="53" spans="1:10" s="27" customFormat="1" ht="30" customHeight="1">
      <c r="A53" s="5"/>
      <c r="B53" s="13" t="s">
        <v>32</v>
      </c>
      <c r="C53" s="22" t="s">
        <v>33</v>
      </c>
      <c r="D53" s="22"/>
      <c r="E53" s="251"/>
      <c r="F53" s="22"/>
      <c r="G53" s="15"/>
      <c r="H53" s="5"/>
      <c r="I53" s="366"/>
      <c r="J53" s="46"/>
    </row>
    <row r="54" spans="1:10" s="27" customFormat="1" ht="30" customHeight="1">
      <c r="A54" s="5" t="s">
        <v>32</v>
      </c>
      <c r="B54" s="15">
        <f>IF(D54="","",SUBTOTAL(3,$D$8:D54))</f>
        <v>45</v>
      </c>
      <c r="C54" s="15" t="str">
        <f t="shared" ref="C54:C66" si="2">A54&amp;"."&amp;B54</f>
        <v>N03.45</v>
      </c>
      <c r="D54" s="15" t="s">
        <v>359</v>
      </c>
      <c r="E54" s="265" t="s">
        <v>34</v>
      </c>
      <c r="F54" s="47" t="s">
        <v>114</v>
      </c>
      <c r="G54" s="15"/>
      <c r="H54" s="5">
        <f>VLOOKUP($D54,'tồn kho 6.11 10h22 100225'!$C$10:$G$154,5,0)</f>
        <v>1612</v>
      </c>
      <c r="I54" s="366">
        <f>VLOOKUP($D54,'DM-TRUNGTHAU_TD thầu'!$E$9:$AD$127,23,0)</f>
        <v>12910</v>
      </c>
      <c r="J54" s="46"/>
    </row>
    <row r="55" spans="1:10" s="27" customFormat="1" ht="30" customHeight="1">
      <c r="A55" s="5" t="s">
        <v>32</v>
      </c>
      <c r="B55" s="15">
        <f>IF(D55="","",SUBTOTAL(3,$D$8:D55))</f>
        <v>46</v>
      </c>
      <c r="C55" s="15" t="str">
        <f t="shared" si="2"/>
        <v>N03.46</v>
      </c>
      <c r="D55" s="15" t="s">
        <v>360</v>
      </c>
      <c r="E55" s="265" t="s">
        <v>35</v>
      </c>
      <c r="F55" s="47" t="s">
        <v>3</v>
      </c>
      <c r="G55" s="15"/>
      <c r="H55" s="5"/>
      <c r="I55" s="366">
        <f>VLOOKUP($D55,'DM-TRUNGTHAU_TD thầu'!$E$9:$AD$127,23,0)</f>
        <v>195</v>
      </c>
      <c r="J55" s="46"/>
    </row>
    <row r="56" spans="1:10" s="27" customFormat="1" ht="30" customHeight="1">
      <c r="A56" s="5" t="s">
        <v>32</v>
      </c>
      <c r="B56" s="15">
        <f>IF(D56="","",SUBTOTAL(3,$D$8:D56))</f>
        <v>47</v>
      </c>
      <c r="C56" s="15" t="str">
        <f t="shared" si="2"/>
        <v>N03.47</v>
      </c>
      <c r="D56" s="15" t="s">
        <v>361</v>
      </c>
      <c r="E56" s="265" t="s">
        <v>36</v>
      </c>
      <c r="F56" s="47" t="s">
        <v>3</v>
      </c>
      <c r="G56" s="15"/>
      <c r="H56" s="5">
        <f>VLOOKUP($D56,'tồn kho 6.11 10h22 100225'!$C$10:$G$154,5,0)</f>
        <v>12</v>
      </c>
      <c r="I56" s="366">
        <f>VLOOKUP($D56,'DM-TRUNGTHAU_TD thầu'!$E$9:$AD$127,23,0)</f>
        <v>25</v>
      </c>
      <c r="J56" s="46"/>
    </row>
    <row r="57" spans="1:10" s="27" customFormat="1" ht="30" customHeight="1">
      <c r="A57" s="5" t="s">
        <v>32</v>
      </c>
      <c r="B57" s="15">
        <f>IF(D57="","",SUBTOTAL(3,$D$8:D57))</f>
        <v>48</v>
      </c>
      <c r="C57" s="15" t="str">
        <f t="shared" si="2"/>
        <v>N03.48</v>
      </c>
      <c r="D57" s="15" t="s">
        <v>362</v>
      </c>
      <c r="E57" s="265" t="s">
        <v>37</v>
      </c>
      <c r="F57" s="47" t="s">
        <v>3</v>
      </c>
      <c r="G57" s="15"/>
      <c r="H57" s="5">
        <f>VLOOKUP($D57,'tồn kho 6.11 10h22 100225'!$C$10:$G$154,5,0)</f>
        <v>264</v>
      </c>
      <c r="I57" s="366">
        <f>VLOOKUP($D57,'DM-TRUNGTHAU_TD thầu'!$E$9:$AD$127,23,0)</f>
        <v>1360</v>
      </c>
      <c r="J57" s="46"/>
    </row>
    <row r="58" spans="1:10" s="27" customFormat="1" ht="30" customHeight="1">
      <c r="A58" s="5" t="s">
        <v>32</v>
      </c>
      <c r="B58" s="15">
        <f>IF(D58="","",SUBTOTAL(3,$D$8:D58))</f>
        <v>49</v>
      </c>
      <c r="C58" s="15" t="str">
        <f t="shared" si="2"/>
        <v>N03.49</v>
      </c>
      <c r="D58" s="15" t="s">
        <v>363</v>
      </c>
      <c r="E58" s="265" t="s">
        <v>128</v>
      </c>
      <c r="F58" s="47" t="s">
        <v>243</v>
      </c>
      <c r="G58" s="15"/>
      <c r="H58" s="5">
        <f>VLOOKUP($D58,'tồn kho 6.11 10h22 100225'!$C$10:$G$154,5,0)</f>
        <v>11</v>
      </c>
      <c r="I58" s="366">
        <f>VLOOKUP($D58,'DM-TRUNGTHAU_TD thầu'!$E$9:$AD$127,23,0)</f>
        <v>20</v>
      </c>
      <c r="J58" s="46"/>
    </row>
    <row r="59" spans="1:10" s="27" customFormat="1" ht="30" customHeight="1">
      <c r="A59" s="5" t="s">
        <v>32</v>
      </c>
      <c r="B59" s="15">
        <f>IF(D59="","",SUBTOTAL(3,$D$8:D59))</f>
        <v>50</v>
      </c>
      <c r="C59" s="15" t="str">
        <f t="shared" si="2"/>
        <v>N03.50</v>
      </c>
      <c r="D59" s="15" t="s">
        <v>364</v>
      </c>
      <c r="E59" s="265" t="s">
        <v>38</v>
      </c>
      <c r="F59" s="47" t="s">
        <v>3</v>
      </c>
      <c r="G59" s="15"/>
      <c r="H59" s="5">
        <f>VLOOKUP($D59,'tồn kho 6.11 10h22 100225'!$C$10:$G$154,5,0)</f>
        <v>31</v>
      </c>
      <c r="I59" s="366">
        <f>VLOOKUP($D59,'DM-TRUNGTHAU_TD thầu'!$E$9:$AD$127,23,0)</f>
        <v>450</v>
      </c>
      <c r="J59" s="46"/>
    </row>
    <row r="60" spans="1:10" s="27" customFormat="1" ht="30" customHeight="1">
      <c r="A60" s="5" t="s">
        <v>32</v>
      </c>
      <c r="B60" s="15">
        <f>IF(D60="","",SUBTOTAL(3,$D$8:D60))</f>
        <v>51</v>
      </c>
      <c r="C60" s="15" t="str">
        <f t="shared" si="2"/>
        <v>N03.51</v>
      </c>
      <c r="D60" s="15" t="s">
        <v>365</v>
      </c>
      <c r="E60" s="265" t="s">
        <v>39</v>
      </c>
      <c r="F60" s="47" t="s">
        <v>3</v>
      </c>
      <c r="G60" s="15"/>
      <c r="H60" s="5">
        <f>VLOOKUP($D60,'tồn kho 6.11 10h22 100225'!$C$10:$G$154,5,0)</f>
        <v>14</v>
      </c>
      <c r="I60" s="366">
        <f>VLOOKUP($D60,'DM-TRUNGTHAU_TD thầu'!$E$9:$AD$127,23,0)</f>
        <v>34</v>
      </c>
      <c r="J60" s="46"/>
    </row>
    <row r="61" spans="1:10" s="27" customFormat="1" ht="30" customHeight="1">
      <c r="A61" s="5" t="s">
        <v>32</v>
      </c>
      <c r="B61" s="15">
        <f>IF(D61="","",SUBTOTAL(3,$D$8:D61))</f>
        <v>52</v>
      </c>
      <c r="C61" s="15" t="str">
        <f t="shared" si="2"/>
        <v>N03.52</v>
      </c>
      <c r="D61" s="15" t="s">
        <v>366</v>
      </c>
      <c r="E61" s="265" t="s">
        <v>40</v>
      </c>
      <c r="F61" s="47" t="s">
        <v>3</v>
      </c>
      <c r="G61" s="15"/>
      <c r="H61" s="5">
        <f>VLOOKUP($D61,'tồn kho 6.11 10h22 100225'!$C$10:$G$154,5,0)</f>
        <v>32</v>
      </c>
      <c r="I61" s="366">
        <f>VLOOKUP($D61,'DM-TRUNGTHAU_TD thầu'!$E$9:$AD$127,23,0)</f>
        <v>94</v>
      </c>
      <c r="J61" s="46"/>
    </row>
    <row r="62" spans="1:10" s="27" customFormat="1" ht="30" customHeight="1">
      <c r="A62" s="5" t="s">
        <v>32</v>
      </c>
      <c r="B62" s="15">
        <f>IF(D62="","",SUBTOTAL(3,$D$8:D62))</f>
        <v>53</v>
      </c>
      <c r="C62" s="15" t="str">
        <f t="shared" si="2"/>
        <v>N03.53</v>
      </c>
      <c r="D62" s="15" t="s">
        <v>367</v>
      </c>
      <c r="E62" s="265" t="s">
        <v>41</v>
      </c>
      <c r="F62" s="47" t="s">
        <v>3</v>
      </c>
      <c r="G62" s="15"/>
      <c r="H62" s="5">
        <f>VLOOKUP($D62,'tồn kho 6.11 10h22 100225'!$C$10:$G$154,5,0)</f>
        <v>7</v>
      </c>
      <c r="I62" s="366">
        <f>VLOOKUP($D62,'DM-TRUNGTHAU_TD thầu'!$E$9:$AD$127,23,0)</f>
        <v>30</v>
      </c>
      <c r="J62" s="46"/>
    </row>
    <row r="63" spans="1:10" s="27" customFormat="1" ht="59.25" customHeight="1">
      <c r="A63" s="5" t="s">
        <v>32</v>
      </c>
      <c r="B63" s="44">
        <f>IF(D63="","",SUBTOTAL(3,$D$8:D63))</f>
        <v>54</v>
      </c>
      <c r="C63" s="44" t="str">
        <f t="shared" si="2"/>
        <v>N03.54</v>
      </c>
      <c r="D63" s="44" t="s">
        <v>368</v>
      </c>
      <c r="E63" s="261" t="s">
        <v>1844</v>
      </c>
      <c r="F63" s="49" t="s">
        <v>3</v>
      </c>
      <c r="G63" s="44"/>
      <c r="H63" s="5">
        <f>VLOOKUP($D63,'tồn kho 6.11 10h22 100225'!$C$10:$G$154,5,0)</f>
        <v>27</v>
      </c>
      <c r="I63" s="367">
        <f>VLOOKUP($D63,'DM-TRUNGTHAU_TD thầu'!$E$9:$AD$127,23,0)</f>
        <v>150</v>
      </c>
      <c r="J63" s="46"/>
    </row>
    <row r="64" spans="1:10" s="27" customFormat="1" ht="30" customHeight="1">
      <c r="A64" s="5" t="s">
        <v>32</v>
      </c>
      <c r="B64" s="15">
        <f>IF(D64="","",SUBTOTAL(3,$D$8:D64))</f>
        <v>55</v>
      </c>
      <c r="C64" s="15" t="str">
        <f t="shared" si="2"/>
        <v>N03.55</v>
      </c>
      <c r="D64" s="15" t="s">
        <v>369</v>
      </c>
      <c r="E64" s="265" t="s">
        <v>42</v>
      </c>
      <c r="F64" s="47" t="s">
        <v>3</v>
      </c>
      <c r="G64" s="15"/>
      <c r="H64" s="5"/>
      <c r="I64" s="366">
        <f>VLOOKUP($D64,'DM-TRUNGTHAU_TD thầu'!$E$9:$AD$127,23,0)</f>
        <v>4</v>
      </c>
      <c r="J64" s="46"/>
    </row>
    <row r="65" spans="1:10" s="27" customFormat="1" ht="30" customHeight="1">
      <c r="A65" s="5" t="s">
        <v>32</v>
      </c>
      <c r="B65" s="15">
        <f>IF(D65="","",SUBTOTAL(3,$D$8:D65))</f>
        <v>56</v>
      </c>
      <c r="C65" s="15" t="str">
        <f t="shared" si="2"/>
        <v>N03.56</v>
      </c>
      <c r="D65" s="15" t="s">
        <v>370</v>
      </c>
      <c r="E65" s="265" t="s">
        <v>43</v>
      </c>
      <c r="F65" s="47" t="s">
        <v>3</v>
      </c>
      <c r="G65" s="15"/>
      <c r="H65" s="5">
        <f>VLOOKUP($D65,'tồn kho 6.11 10h22 100225'!$C$10:$G$154,5,0)</f>
        <v>10</v>
      </c>
      <c r="I65" s="366">
        <f>VLOOKUP($D65,'DM-TRUNGTHAU_TD thầu'!$E$9:$AD$127,23,0)</f>
        <v>55</v>
      </c>
      <c r="J65" s="46"/>
    </row>
    <row r="66" spans="1:10" s="27" customFormat="1" ht="30" customHeight="1">
      <c r="A66" s="5" t="s">
        <v>32</v>
      </c>
      <c r="B66" s="15">
        <f>IF(D66="","",SUBTOTAL(3,$D$8:D66))</f>
        <v>57</v>
      </c>
      <c r="C66" s="15" t="str">
        <f t="shared" si="2"/>
        <v>N03.57</v>
      </c>
      <c r="D66" s="15" t="s">
        <v>371</v>
      </c>
      <c r="E66" s="265" t="s">
        <v>44</v>
      </c>
      <c r="F66" s="47" t="s">
        <v>5</v>
      </c>
      <c r="G66" s="15"/>
      <c r="H66" s="5"/>
      <c r="I66" s="366" t="s">
        <v>1837</v>
      </c>
      <c r="J66" s="46"/>
    </row>
    <row r="67" spans="1:10" s="27" customFormat="1" ht="30" customHeight="1">
      <c r="A67" s="5"/>
      <c r="B67" s="13" t="s">
        <v>45</v>
      </c>
      <c r="C67" s="22" t="s">
        <v>46</v>
      </c>
      <c r="D67" s="22"/>
      <c r="E67" s="251"/>
      <c r="F67" s="22"/>
      <c r="G67" s="15"/>
      <c r="H67" s="5"/>
      <c r="I67" s="366"/>
      <c r="J67" s="46"/>
    </row>
    <row r="68" spans="1:10" s="27" customFormat="1" ht="33">
      <c r="A68" s="5" t="s">
        <v>45</v>
      </c>
      <c r="B68" s="15">
        <f>IF(D68="","",SUBTOTAL(3,$D$8:D68))</f>
        <v>58</v>
      </c>
      <c r="C68" s="15" t="str">
        <f t="shared" ref="C68:C79" si="3">A68&amp;"."&amp;B68</f>
        <v>N04.58</v>
      </c>
      <c r="D68" s="15" t="s">
        <v>372</v>
      </c>
      <c r="E68" s="265" t="s">
        <v>47</v>
      </c>
      <c r="F68" s="47" t="s">
        <v>3</v>
      </c>
      <c r="G68" s="15"/>
      <c r="H68" s="5">
        <f>VLOOKUP($D68,'tồn kho 6.11 10h22 100225'!$C$10:$G$154,5,0)</f>
        <v>22</v>
      </c>
      <c r="I68" s="366" t="s">
        <v>1837</v>
      </c>
      <c r="J68" s="46"/>
    </row>
    <row r="69" spans="1:10" s="27" customFormat="1" ht="30" customHeight="1">
      <c r="A69" s="5" t="s">
        <v>45</v>
      </c>
      <c r="B69" s="15">
        <f>IF(D69="","",SUBTOTAL(3,$D$8:D69))</f>
        <v>59</v>
      </c>
      <c r="C69" s="15" t="str">
        <f t="shared" si="3"/>
        <v>N04.59</v>
      </c>
      <c r="D69" s="15" t="s">
        <v>373</v>
      </c>
      <c r="E69" s="265" t="s">
        <v>131</v>
      </c>
      <c r="F69" s="47" t="s">
        <v>3</v>
      </c>
      <c r="G69" s="15"/>
      <c r="H69" s="5">
        <f>VLOOKUP($D69,'tồn kho 6.11 10h22 100225'!$C$10:$G$154,5,0)</f>
        <v>6</v>
      </c>
      <c r="I69" s="366" t="s">
        <v>1837</v>
      </c>
      <c r="J69" s="46"/>
    </row>
    <row r="70" spans="1:10" s="27" customFormat="1" ht="30" customHeight="1">
      <c r="A70" s="5" t="s">
        <v>45</v>
      </c>
      <c r="B70" s="15">
        <f>IF(D70="","",SUBTOTAL(3,$D$8:D70))</f>
        <v>60</v>
      </c>
      <c r="C70" s="15" t="str">
        <f t="shared" si="3"/>
        <v>N04.60</v>
      </c>
      <c r="D70" s="15" t="s">
        <v>374</v>
      </c>
      <c r="E70" s="265" t="s">
        <v>48</v>
      </c>
      <c r="F70" s="47" t="s">
        <v>5</v>
      </c>
      <c r="G70" s="15"/>
      <c r="H70" s="5">
        <f>VLOOKUP($D70,'tồn kho 6.11 10h22 100225'!$C$10:$G$154,5,0)</f>
        <v>7</v>
      </c>
      <c r="I70" s="366">
        <f>VLOOKUP($D70,'DM-TRUNGTHAU_TD thầu'!$E$9:$AD$127,23,0)</f>
        <v>40</v>
      </c>
      <c r="J70" s="46"/>
    </row>
    <row r="71" spans="1:10" s="27" customFormat="1" ht="30" customHeight="1">
      <c r="A71" s="5" t="s">
        <v>45</v>
      </c>
      <c r="B71" s="15">
        <f>IF(D71="","",SUBTOTAL(3,$D$8:D71))</f>
        <v>61</v>
      </c>
      <c r="C71" s="15" t="str">
        <f t="shared" si="3"/>
        <v>N04.61</v>
      </c>
      <c r="D71" s="15" t="s">
        <v>375</v>
      </c>
      <c r="E71" s="265" t="s">
        <v>49</v>
      </c>
      <c r="F71" s="47" t="s">
        <v>114</v>
      </c>
      <c r="G71" s="15"/>
      <c r="H71" s="5">
        <f>VLOOKUP($D71,'tồn kho 6.11 10h22 100225'!$C$10:$G$154,5,0)</f>
        <v>0</v>
      </c>
      <c r="I71" s="366" t="s">
        <v>1837</v>
      </c>
      <c r="J71" s="46"/>
    </row>
    <row r="72" spans="1:10" s="27" customFormat="1" ht="30" customHeight="1">
      <c r="A72" s="5" t="s">
        <v>45</v>
      </c>
      <c r="B72" s="15">
        <f>IF(D72="","",SUBTOTAL(3,$D$8:D72))</f>
        <v>62</v>
      </c>
      <c r="C72" s="15" t="str">
        <f t="shared" si="3"/>
        <v>N04.62</v>
      </c>
      <c r="D72" s="15" t="s">
        <v>376</v>
      </c>
      <c r="E72" s="265" t="s">
        <v>50</v>
      </c>
      <c r="F72" s="47" t="s">
        <v>114</v>
      </c>
      <c r="G72" s="15"/>
      <c r="H72" s="5">
        <f>VLOOKUP($D72,'tồn kho 6.11 10h22 100225'!$C$10:$G$154,5,0)</f>
        <v>3</v>
      </c>
      <c r="I72" s="366" t="s">
        <v>1837</v>
      </c>
      <c r="J72" s="46"/>
    </row>
    <row r="73" spans="1:10" s="27" customFormat="1" ht="33">
      <c r="A73" s="5" t="s">
        <v>45</v>
      </c>
      <c r="B73" s="15">
        <f>IF(D73="","",SUBTOTAL(3,$D$8:D73))</f>
        <v>63</v>
      </c>
      <c r="C73" s="15" t="str">
        <f t="shared" si="3"/>
        <v>N04.63</v>
      </c>
      <c r="D73" s="15" t="s">
        <v>377</v>
      </c>
      <c r="E73" s="265" t="s">
        <v>51</v>
      </c>
      <c r="F73" s="47" t="s">
        <v>3</v>
      </c>
      <c r="G73" s="15"/>
      <c r="H73" s="5"/>
      <c r="I73" s="366" t="s">
        <v>1837</v>
      </c>
      <c r="J73" s="46"/>
    </row>
    <row r="74" spans="1:10" s="27" customFormat="1" ht="33">
      <c r="A74" s="5" t="s">
        <v>45</v>
      </c>
      <c r="B74" s="15">
        <f>IF(D74="","",SUBTOTAL(3,$D$8:D74))</f>
        <v>64</v>
      </c>
      <c r="C74" s="15" t="str">
        <f t="shared" si="3"/>
        <v>N04.64</v>
      </c>
      <c r="D74" s="15" t="s">
        <v>378</v>
      </c>
      <c r="E74" s="265" t="s">
        <v>52</v>
      </c>
      <c r="F74" s="47" t="s">
        <v>3</v>
      </c>
      <c r="G74" s="15"/>
      <c r="H74" s="5"/>
      <c r="I74" s="366">
        <f>VLOOKUP($D74,'DM-TRUNGTHAU_TD thầu'!$E$9:$AD$127,23,0)</f>
        <v>30</v>
      </c>
      <c r="J74" s="46"/>
    </row>
    <row r="75" spans="1:10" s="27" customFormat="1" ht="30" customHeight="1">
      <c r="A75" s="5" t="s">
        <v>45</v>
      </c>
      <c r="B75" s="15">
        <f>IF(D75="","",SUBTOTAL(3,$D$8:D75))</f>
        <v>65</v>
      </c>
      <c r="C75" s="15" t="str">
        <f t="shared" si="3"/>
        <v>N04.65</v>
      </c>
      <c r="D75" s="15" t="s">
        <v>379</v>
      </c>
      <c r="E75" s="265" t="s">
        <v>53</v>
      </c>
      <c r="F75" s="47" t="s">
        <v>3</v>
      </c>
      <c r="G75" s="15"/>
      <c r="H75" s="5">
        <f>VLOOKUP($D75,'tồn kho 6.11 10h22 100225'!$C$10:$G$154,5,0)</f>
        <v>59</v>
      </c>
      <c r="I75" s="366">
        <f>VLOOKUP($D75,'DM-TRUNGTHAU_TD thầu'!$E$9:$AD$127,23,0)</f>
        <v>250</v>
      </c>
      <c r="J75" s="46"/>
    </row>
    <row r="76" spans="1:10" s="27" customFormat="1" ht="30" customHeight="1">
      <c r="A76" s="5" t="s">
        <v>45</v>
      </c>
      <c r="B76" s="15">
        <f>IF(D76="","",SUBTOTAL(3,$D$8:D76))</f>
        <v>66</v>
      </c>
      <c r="C76" s="15" t="str">
        <f t="shared" si="3"/>
        <v>N04.66</v>
      </c>
      <c r="D76" s="15" t="s">
        <v>380</v>
      </c>
      <c r="E76" s="265" t="s">
        <v>54</v>
      </c>
      <c r="F76" s="47" t="s">
        <v>3</v>
      </c>
      <c r="G76" s="15"/>
      <c r="H76" s="5">
        <f>VLOOKUP($D76,'tồn kho 6.11 10h22 100225'!$C$10:$G$154,5,0)</f>
        <v>61</v>
      </c>
      <c r="I76" s="366">
        <f>VLOOKUP($D76,'DM-TRUNGTHAU_TD thầu'!$E$9:$AD$127,23,0)</f>
        <v>300</v>
      </c>
      <c r="J76" s="46"/>
    </row>
    <row r="77" spans="1:10" s="27" customFormat="1" ht="30" customHeight="1">
      <c r="A77" s="5" t="s">
        <v>45</v>
      </c>
      <c r="B77" s="15">
        <f>IF(D77="","",SUBTOTAL(3,$D$8:D77))</f>
        <v>67</v>
      </c>
      <c r="C77" s="15" t="str">
        <f t="shared" si="3"/>
        <v>N04.67</v>
      </c>
      <c r="D77" s="15" t="s">
        <v>381</v>
      </c>
      <c r="E77" s="265" t="s">
        <v>55</v>
      </c>
      <c r="F77" s="47" t="s">
        <v>3</v>
      </c>
      <c r="G77" s="15"/>
      <c r="H77" s="5">
        <f>VLOOKUP($D77,'tồn kho 6.11 10h22 100225'!$C$10:$G$154,5,0)</f>
        <v>24</v>
      </c>
      <c r="I77" s="366">
        <f>VLOOKUP($D77,'DM-TRUNGTHAU_TD thầu'!$E$9:$AD$127,23,0)</f>
        <v>0</v>
      </c>
      <c r="J77" s="46"/>
    </row>
    <row r="78" spans="1:10" s="27" customFormat="1" ht="30" customHeight="1">
      <c r="A78" s="5" t="s">
        <v>45</v>
      </c>
      <c r="B78" s="15">
        <f>IF(D78="","",SUBTOTAL(3,$D$8:D78))</f>
        <v>68</v>
      </c>
      <c r="C78" s="15" t="str">
        <f t="shared" si="3"/>
        <v>N04.68</v>
      </c>
      <c r="D78" s="15" t="s">
        <v>382</v>
      </c>
      <c r="E78" s="265" t="s">
        <v>56</v>
      </c>
      <c r="F78" s="47" t="s">
        <v>3</v>
      </c>
      <c r="G78" s="15"/>
      <c r="H78" s="5"/>
      <c r="I78" s="366">
        <f>VLOOKUP($D78,'DM-TRUNGTHAU_TD thầu'!$E$9:$AD$127,23,0)</f>
        <v>7</v>
      </c>
      <c r="J78" s="46"/>
    </row>
    <row r="79" spans="1:10" s="27" customFormat="1" ht="30" customHeight="1">
      <c r="A79" s="5" t="s">
        <v>45</v>
      </c>
      <c r="B79" s="15">
        <f>IF(D79="","",SUBTOTAL(3,$D$8:D79))</f>
        <v>69</v>
      </c>
      <c r="C79" s="15" t="str">
        <f t="shared" si="3"/>
        <v>N04.69</v>
      </c>
      <c r="D79" s="15" t="s">
        <v>383</v>
      </c>
      <c r="E79" s="265" t="s">
        <v>57</v>
      </c>
      <c r="F79" s="47" t="s">
        <v>3</v>
      </c>
      <c r="G79" s="15"/>
      <c r="H79" s="5">
        <f>VLOOKUP($D79,'tồn kho 6.11 10h22 100225'!$C$10:$G$154,5,0)</f>
        <v>253</v>
      </c>
      <c r="I79" s="366">
        <f>VLOOKUP($D79,'DM-TRUNGTHAU_TD thầu'!$E$9:$AD$127,23,0)</f>
        <v>300</v>
      </c>
      <c r="J79" s="46"/>
    </row>
    <row r="80" spans="1:10" s="27" customFormat="1" ht="30" customHeight="1">
      <c r="A80" s="5"/>
      <c r="B80" s="13" t="s">
        <v>58</v>
      </c>
      <c r="C80" s="24" t="s">
        <v>59</v>
      </c>
      <c r="D80" s="24"/>
      <c r="E80" s="352"/>
      <c r="F80" s="22"/>
      <c r="G80" s="15"/>
      <c r="H80" s="5"/>
      <c r="I80" s="366"/>
      <c r="J80" s="46"/>
    </row>
    <row r="81" spans="1:10" s="27" customFormat="1" ht="42.75" customHeight="1">
      <c r="A81" s="5" t="s">
        <v>58</v>
      </c>
      <c r="B81" s="15">
        <f>IF(D81="","",SUBTOTAL(3,$D$8:D81))</f>
        <v>70</v>
      </c>
      <c r="C81" s="15" t="str">
        <f>A81&amp;"."&amp;B81</f>
        <v>N05.70</v>
      </c>
      <c r="D81" s="15" t="s">
        <v>384</v>
      </c>
      <c r="E81" s="265" t="s">
        <v>60</v>
      </c>
      <c r="F81" s="47" t="s">
        <v>3</v>
      </c>
      <c r="G81" s="15"/>
      <c r="H81" s="5">
        <f>VLOOKUP($D81,'tồn kho 6.11 10h22 100225'!$C$10:$G$154,5,0)</f>
        <v>7</v>
      </c>
      <c r="I81" s="366">
        <f>VLOOKUP($D81,'DM-TRUNGTHAU_TD thầu'!$E$9:$AD$127,23,0)</f>
        <v>120</v>
      </c>
      <c r="J81" s="46"/>
    </row>
    <row r="82" spans="1:10" s="27" customFormat="1" ht="42.75" customHeight="1">
      <c r="A82" s="5" t="s">
        <v>58</v>
      </c>
      <c r="B82" s="15">
        <f>IF(D82="","",SUBTOTAL(3,$D$8:D82))</f>
        <v>71</v>
      </c>
      <c r="C82" s="15" t="str">
        <f>A82&amp;"."&amp;B82</f>
        <v>N05.71</v>
      </c>
      <c r="D82" s="15" t="s">
        <v>385</v>
      </c>
      <c r="E82" s="265" t="s">
        <v>193</v>
      </c>
      <c r="F82" s="47" t="s">
        <v>3</v>
      </c>
      <c r="G82" s="15"/>
      <c r="H82" s="5">
        <f>VLOOKUP($D82,'tồn kho 6.11 10h22 100225'!$C$10:$G$154,5,0)</f>
        <v>359</v>
      </c>
      <c r="I82" s="366">
        <f>VLOOKUP($D82,'DM-TRUNGTHAU_TD thầu'!$E$9:$AD$127,23,0)</f>
        <v>3358</v>
      </c>
      <c r="J82" s="46"/>
    </row>
    <row r="83" spans="1:10" s="27" customFormat="1" ht="42.75" customHeight="1">
      <c r="A83" s="5" t="s">
        <v>58</v>
      </c>
      <c r="B83" s="15">
        <f>IF(D83="","",SUBTOTAL(3,$D$8:D83))</f>
        <v>72</v>
      </c>
      <c r="C83" s="15" t="str">
        <f>A83&amp;"."&amp;B83</f>
        <v>N05.72</v>
      </c>
      <c r="D83" s="15" t="s">
        <v>386</v>
      </c>
      <c r="E83" s="265" t="s">
        <v>238</v>
      </c>
      <c r="F83" s="47" t="s">
        <v>3</v>
      </c>
      <c r="G83" s="15"/>
      <c r="H83" s="5"/>
      <c r="I83" s="366" t="s">
        <v>1842</v>
      </c>
      <c r="J83" s="46"/>
    </row>
    <row r="84" spans="1:10" s="27" customFormat="1" ht="42.75" customHeight="1">
      <c r="A84" s="5" t="s">
        <v>58</v>
      </c>
      <c r="B84" s="15">
        <f>IF(D84="","",SUBTOTAL(3,$D$8:D84))</f>
        <v>73</v>
      </c>
      <c r="C84" s="15" t="str">
        <f>A84&amp;"."&amp;B84</f>
        <v>N05.73</v>
      </c>
      <c r="D84" s="15" t="s">
        <v>387</v>
      </c>
      <c r="E84" s="265" t="s">
        <v>61</v>
      </c>
      <c r="F84" s="47" t="s">
        <v>3</v>
      </c>
      <c r="G84" s="15"/>
      <c r="H84" s="5">
        <f>VLOOKUP($D84,'tồn kho 6.11 10h22 100225'!$C$10:$G$154,5,0)</f>
        <v>405</v>
      </c>
      <c r="I84" s="366">
        <f>VLOOKUP($D84,'DM-TRUNGTHAU_TD thầu'!$E$9:$AD$127,23,0)</f>
        <v>1498</v>
      </c>
      <c r="J84" s="46"/>
    </row>
    <row r="85" spans="1:10" s="27" customFormat="1" ht="30" customHeight="1">
      <c r="A85" s="5"/>
      <c r="B85" s="13" t="s">
        <v>62</v>
      </c>
      <c r="C85" s="24" t="s">
        <v>63</v>
      </c>
      <c r="D85" s="24"/>
      <c r="E85" s="352"/>
      <c r="F85" s="22"/>
      <c r="G85" s="15"/>
      <c r="H85" s="5"/>
      <c r="I85" s="366"/>
      <c r="J85" s="46"/>
    </row>
    <row r="86" spans="1:10" s="27" customFormat="1" ht="30" customHeight="1">
      <c r="A86" s="5" t="s">
        <v>62</v>
      </c>
      <c r="B86" s="15">
        <f>IF(D86="","",SUBTOTAL(3,$D$8:D86))</f>
        <v>74</v>
      </c>
      <c r="C86" s="15" t="str">
        <f t="shared" ref="C86:C94" si="4">A86&amp;"."&amp;B86</f>
        <v>N06.74</v>
      </c>
      <c r="D86" s="15" t="s">
        <v>388</v>
      </c>
      <c r="E86" s="265" t="s">
        <v>64</v>
      </c>
      <c r="F86" s="47" t="s">
        <v>115</v>
      </c>
      <c r="G86" s="15"/>
      <c r="H86" s="5">
        <f>VLOOKUP($D86,'tồn kho 6.11 10h22 100225'!$C$10:$G$154,5,0)</f>
        <v>230</v>
      </c>
      <c r="I86" s="366">
        <f>VLOOKUP($D86,'DM-TRUNGTHAU_TD thầu'!$E$9:$AD$127,23,0)</f>
        <v>840</v>
      </c>
      <c r="J86" s="46"/>
    </row>
    <row r="87" spans="1:10" s="27" customFormat="1" ht="30" customHeight="1">
      <c r="A87" s="5" t="s">
        <v>62</v>
      </c>
      <c r="B87" s="15">
        <f>IF(D87="","",SUBTOTAL(3,$D$8:D87))</f>
        <v>75</v>
      </c>
      <c r="C87" s="15" t="str">
        <f t="shared" si="4"/>
        <v>N06.75</v>
      </c>
      <c r="D87" s="15" t="s">
        <v>389</v>
      </c>
      <c r="E87" s="265" t="s">
        <v>65</v>
      </c>
      <c r="F87" s="47" t="s">
        <v>115</v>
      </c>
      <c r="G87" s="15"/>
      <c r="H87" s="5">
        <f>VLOOKUP($D87,'tồn kho 6.11 10h22 100225'!$C$10:$G$154,5,0)</f>
        <v>300</v>
      </c>
      <c r="I87" s="366">
        <f>VLOOKUP($D87,'DM-TRUNGTHAU_TD thầu'!$E$9:$AD$127,23,0)</f>
        <v>400</v>
      </c>
      <c r="J87" s="46"/>
    </row>
    <row r="88" spans="1:10" s="27" customFormat="1" ht="30" customHeight="1">
      <c r="A88" s="5" t="s">
        <v>62</v>
      </c>
      <c r="B88" s="15">
        <f>IF(D88="","",SUBTOTAL(3,$D$8:D88))</f>
        <v>76</v>
      </c>
      <c r="C88" s="15" t="str">
        <f t="shared" si="4"/>
        <v>N06.76</v>
      </c>
      <c r="D88" s="15" t="s">
        <v>390</v>
      </c>
      <c r="E88" s="265" t="s">
        <v>66</v>
      </c>
      <c r="F88" s="47" t="s">
        <v>115</v>
      </c>
      <c r="G88" s="15"/>
      <c r="H88" s="5">
        <f>VLOOKUP($D88,'tồn kho 6.11 10h22 100225'!$C$10:$G$154,5,0)</f>
        <v>30</v>
      </c>
      <c r="I88" s="366">
        <f>VLOOKUP($D88,'DM-TRUNGTHAU_TD thầu'!$E$9:$AD$127,23,0)</f>
        <v>159</v>
      </c>
      <c r="J88" s="46"/>
    </row>
    <row r="89" spans="1:10" s="27" customFormat="1" ht="30" customHeight="1">
      <c r="A89" s="5" t="s">
        <v>62</v>
      </c>
      <c r="B89" s="15">
        <f>IF(D89="","",SUBTOTAL(3,$D$8:D89))</f>
        <v>77</v>
      </c>
      <c r="C89" s="15" t="str">
        <f t="shared" si="4"/>
        <v>N06.77</v>
      </c>
      <c r="D89" s="15" t="s">
        <v>391</v>
      </c>
      <c r="E89" s="265" t="s">
        <v>67</v>
      </c>
      <c r="F89" s="47" t="s">
        <v>115</v>
      </c>
      <c r="G89" s="15"/>
      <c r="H89" s="5">
        <f>VLOOKUP($D89,'tồn kho 6.11 10h22 100225'!$C$10:$G$154,5,0)</f>
        <v>106</v>
      </c>
      <c r="I89" s="366">
        <f>VLOOKUP($D89,'DM-TRUNGTHAU_TD thầu'!$E$9:$AD$127,23,0)</f>
        <v>190</v>
      </c>
      <c r="J89" s="46"/>
    </row>
    <row r="90" spans="1:10" s="27" customFormat="1" ht="30" customHeight="1">
      <c r="A90" s="5" t="s">
        <v>62</v>
      </c>
      <c r="B90" s="15">
        <f>IF(D90="","",SUBTOTAL(3,$D$8:D90))</f>
        <v>78</v>
      </c>
      <c r="C90" s="15" t="str">
        <f t="shared" si="4"/>
        <v>N06.78</v>
      </c>
      <c r="D90" s="15" t="s">
        <v>392</v>
      </c>
      <c r="E90" s="265" t="s">
        <v>68</v>
      </c>
      <c r="F90" s="47" t="s">
        <v>115</v>
      </c>
      <c r="G90" s="15"/>
      <c r="H90" s="5">
        <f>VLOOKUP($D90,'tồn kho 6.11 10h22 100225'!$C$10:$G$154,5,0)</f>
        <v>200</v>
      </c>
      <c r="I90" s="366" t="s">
        <v>1837</v>
      </c>
      <c r="J90" s="46"/>
    </row>
    <row r="91" spans="1:10" s="27" customFormat="1" ht="33">
      <c r="A91" s="5" t="s">
        <v>62</v>
      </c>
      <c r="B91" s="15">
        <f>IF(D91="","",SUBTOTAL(3,$D$8:D91))</f>
        <v>79</v>
      </c>
      <c r="C91" s="15" t="str">
        <f t="shared" si="4"/>
        <v>N06.79</v>
      </c>
      <c r="D91" s="15" t="s">
        <v>393</v>
      </c>
      <c r="E91" s="265" t="s">
        <v>69</v>
      </c>
      <c r="F91" s="47" t="s">
        <v>115</v>
      </c>
      <c r="G91" s="15"/>
      <c r="H91" s="5">
        <f>VLOOKUP($D91,'tồn kho 6.11 10h22 100225'!$C$10:$G$154,5,0)</f>
        <v>2</v>
      </c>
      <c r="I91" s="366">
        <f>VLOOKUP($D91,'DM-TRUNGTHAU_TD thầu'!$E$9:$AD$127,23,0)</f>
        <v>15</v>
      </c>
      <c r="J91" s="46"/>
    </row>
    <row r="92" spans="1:10" s="27" customFormat="1" ht="30" customHeight="1">
      <c r="A92" s="5" t="s">
        <v>62</v>
      </c>
      <c r="B92" s="15">
        <f>IF(D92="","",SUBTOTAL(3,$D$8:D92))</f>
        <v>80</v>
      </c>
      <c r="C92" s="15" t="str">
        <f t="shared" si="4"/>
        <v>N06.80</v>
      </c>
      <c r="D92" s="15" t="s">
        <v>394</v>
      </c>
      <c r="E92" s="265" t="s">
        <v>70</v>
      </c>
      <c r="F92" s="47" t="s">
        <v>115</v>
      </c>
      <c r="G92" s="15"/>
      <c r="H92" s="5">
        <f>VLOOKUP($D92,'tồn kho 6.11 10h22 100225'!$C$10:$G$154,5,0)</f>
        <v>268</v>
      </c>
      <c r="I92" s="366">
        <f>VLOOKUP($D92,'DM-TRUNGTHAU_TD thầu'!$E$9:$AD$127,23,0)</f>
        <v>2507</v>
      </c>
      <c r="J92" s="46"/>
    </row>
    <row r="93" spans="1:10" s="27" customFormat="1" ht="30" customHeight="1">
      <c r="A93" s="5" t="s">
        <v>62</v>
      </c>
      <c r="B93" s="15">
        <f>IF(D93="","",SUBTOTAL(3,$D$8:D93))</f>
        <v>81</v>
      </c>
      <c r="C93" s="15" t="str">
        <f t="shared" si="4"/>
        <v>N06.81</v>
      </c>
      <c r="D93" s="15" t="s">
        <v>395</v>
      </c>
      <c r="E93" s="265" t="s">
        <v>71</v>
      </c>
      <c r="F93" s="47" t="s">
        <v>116</v>
      </c>
      <c r="G93" s="15"/>
      <c r="H93" s="5">
        <f>VLOOKUP($D93,'tồn kho 6.11 10h22 100225'!$C$10:$G$154,5,0)</f>
        <v>8</v>
      </c>
      <c r="I93" s="366">
        <f>VLOOKUP($D93,'DM-TRUNGTHAU_TD thầu'!$E$9:$AD$127,23,0)</f>
        <v>2500</v>
      </c>
      <c r="J93" s="46"/>
    </row>
    <row r="94" spans="1:10" s="27" customFormat="1" ht="30" customHeight="1">
      <c r="A94" s="5" t="s">
        <v>62</v>
      </c>
      <c r="B94" s="15">
        <f>IF(D94="","",SUBTOTAL(3,$D$8:D94))</f>
        <v>82</v>
      </c>
      <c r="C94" s="15" t="str">
        <f t="shared" si="4"/>
        <v>N06.82</v>
      </c>
      <c r="D94" s="15" t="s">
        <v>396</v>
      </c>
      <c r="E94" s="265" t="s">
        <v>72</v>
      </c>
      <c r="F94" s="47" t="s">
        <v>114</v>
      </c>
      <c r="G94" s="15"/>
      <c r="H94" s="5">
        <f>VLOOKUP($D94,'tồn kho 6.11 10h22 100225'!$C$10:$G$154,5,0)</f>
        <v>95</v>
      </c>
      <c r="I94" s="366" t="s">
        <v>1837</v>
      </c>
      <c r="J94" s="46"/>
    </row>
    <row r="95" spans="1:10" s="27" customFormat="1" ht="30" customHeight="1">
      <c r="A95" s="5"/>
      <c r="B95" s="13" t="s">
        <v>73</v>
      </c>
      <c r="C95" s="24" t="s">
        <v>74</v>
      </c>
      <c r="D95" s="5"/>
      <c r="E95" s="14"/>
      <c r="F95" s="22"/>
      <c r="G95" s="15"/>
      <c r="H95" s="5"/>
      <c r="I95" s="366"/>
      <c r="J95" s="46"/>
    </row>
    <row r="96" spans="1:10" s="27" customFormat="1" ht="30" customHeight="1">
      <c r="A96" s="5" t="s">
        <v>73</v>
      </c>
      <c r="B96" s="15">
        <f>IF(D96="","",SUBTOTAL(3,$D$8:D96))</f>
        <v>83</v>
      </c>
      <c r="C96" s="15" t="str">
        <f>A96&amp;"."&amp;B96</f>
        <v>N07.83</v>
      </c>
      <c r="D96" s="15" t="s">
        <v>397</v>
      </c>
      <c r="E96" s="265" t="s">
        <v>75</v>
      </c>
      <c r="F96" s="47" t="s">
        <v>117</v>
      </c>
      <c r="G96" s="15"/>
      <c r="H96" s="5">
        <f>VLOOKUP($D96,'tồn kho 6.11 10h22 100225'!$C$10:$G$154,5,0)</f>
        <v>805</v>
      </c>
      <c r="I96" s="366">
        <f>VLOOKUP($D96,'DM-TRUNGTHAU_TD thầu'!$E$9:$AD$127,23,0)</f>
        <v>4027</v>
      </c>
      <c r="J96" s="46"/>
    </row>
    <row r="97" spans="1:10" s="27" customFormat="1" ht="30" customHeight="1">
      <c r="A97" s="5" t="s">
        <v>73</v>
      </c>
      <c r="B97" s="15">
        <f>IF(D97="","",SUBTOTAL(3,$D$8:D97))</f>
        <v>84</v>
      </c>
      <c r="C97" s="15" t="str">
        <f>A97&amp;"."&amp;B97</f>
        <v>N07.84</v>
      </c>
      <c r="D97" s="15" t="s">
        <v>398</v>
      </c>
      <c r="E97" s="265" t="s">
        <v>399</v>
      </c>
      <c r="F97" s="47" t="s">
        <v>117</v>
      </c>
      <c r="G97" s="15"/>
      <c r="H97" s="5">
        <f>VLOOKUP($D97,'tồn kho 6.11 10h22 100225'!$C$10:$G$154,5,0)</f>
        <v>200</v>
      </c>
      <c r="I97" s="366" t="s">
        <v>1837</v>
      </c>
      <c r="J97" s="46"/>
    </row>
    <row r="98" spans="1:10" s="27" customFormat="1" ht="30" customHeight="1">
      <c r="A98" s="5" t="s">
        <v>73</v>
      </c>
      <c r="B98" s="15">
        <f>IF(D98="","",SUBTOTAL(3,$D$8:D98))</f>
        <v>85</v>
      </c>
      <c r="C98" s="15" t="str">
        <f>A98&amp;"."&amp;B98</f>
        <v>N07.85</v>
      </c>
      <c r="D98" s="15" t="s">
        <v>400</v>
      </c>
      <c r="E98" s="265" t="s">
        <v>76</v>
      </c>
      <c r="F98" s="47" t="s">
        <v>117</v>
      </c>
      <c r="G98" s="15"/>
      <c r="H98" s="5">
        <f>VLOOKUP($D98,'tồn kho 6.11 10h22 100225'!$C$10:$G$154,5,0)</f>
        <v>9650</v>
      </c>
      <c r="I98" s="366">
        <f>VLOOKUP($D98,'DM-TRUNGTHAU_TD thầu'!$E$9:$AD$127,23,0)</f>
        <v>203500</v>
      </c>
      <c r="J98" s="46"/>
    </row>
    <row r="99" spans="1:10" s="27" customFormat="1" ht="30" customHeight="1">
      <c r="A99" s="5"/>
      <c r="B99" s="13" t="s">
        <v>77</v>
      </c>
      <c r="C99" s="26" t="s">
        <v>78</v>
      </c>
      <c r="D99" s="26"/>
      <c r="E99" s="352"/>
      <c r="F99" s="22"/>
      <c r="G99" s="15"/>
      <c r="H99" s="5"/>
      <c r="I99" s="366"/>
      <c r="J99" s="46"/>
    </row>
    <row r="100" spans="1:10" s="27" customFormat="1" ht="30" customHeight="1">
      <c r="A100" s="5" t="s">
        <v>77</v>
      </c>
      <c r="B100" s="15">
        <f>IF(D100="","",SUBTOTAL(3,$D$8:D100))</f>
        <v>86</v>
      </c>
      <c r="C100" s="15" t="str">
        <f t="shared" ref="C100:C107" si="5">A100&amp;"."&amp;B100</f>
        <v>N08.86</v>
      </c>
      <c r="D100" s="15" t="s">
        <v>401</v>
      </c>
      <c r="E100" s="265" t="s">
        <v>402</v>
      </c>
      <c r="F100" s="47" t="s">
        <v>118</v>
      </c>
      <c r="G100" s="15"/>
      <c r="H100" s="5">
        <f>VLOOKUP($D100,'tồn kho 6.11 10h22 100225'!$C$10:$G$154,5,0)</f>
        <v>18</v>
      </c>
      <c r="I100" s="366">
        <f>VLOOKUP($D100,'DM-TRUNGTHAU_TD thầu'!$E$9:$AD$127,23,0)</f>
        <v>206</v>
      </c>
      <c r="J100" s="46"/>
    </row>
    <row r="101" spans="1:10" s="27" customFormat="1" ht="30" customHeight="1">
      <c r="A101" s="5" t="s">
        <v>77</v>
      </c>
      <c r="B101" s="15">
        <f>IF(D101="","",SUBTOTAL(3,$D$8:D101))</f>
        <v>87</v>
      </c>
      <c r="C101" s="15" t="str">
        <f t="shared" si="5"/>
        <v>N08.87</v>
      </c>
      <c r="D101" s="15" t="s">
        <v>403</v>
      </c>
      <c r="E101" s="265" t="s">
        <v>404</v>
      </c>
      <c r="F101" s="47" t="s">
        <v>118</v>
      </c>
      <c r="G101" s="15"/>
      <c r="H101" s="5">
        <f>VLOOKUP($D101,'tồn kho 6.11 10h22 100225'!$C$10:$G$154,5,0)</f>
        <v>1</v>
      </c>
      <c r="I101" s="366">
        <f>VLOOKUP($D101,'DM-TRUNGTHAU_TD thầu'!$E$9:$AD$127,23,0)</f>
        <v>26</v>
      </c>
      <c r="J101" s="46"/>
    </row>
    <row r="102" spans="1:10" s="27" customFormat="1" ht="30" customHeight="1">
      <c r="A102" s="5" t="s">
        <v>77</v>
      </c>
      <c r="B102" s="15">
        <f>IF(D102="","",SUBTOTAL(3,$D$8:D102))</f>
        <v>88</v>
      </c>
      <c r="C102" s="15" t="str">
        <f t="shared" si="5"/>
        <v>N08.88</v>
      </c>
      <c r="D102" s="15" t="s">
        <v>405</v>
      </c>
      <c r="E102" s="265" t="s">
        <v>406</v>
      </c>
      <c r="F102" s="47" t="s">
        <v>116</v>
      </c>
      <c r="G102" s="15"/>
      <c r="H102" s="5">
        <f>VLOOKUP($D102,'tồn kho 6.11 10h22 100225'!$C$10:$G$154,5,0)</f>
        <v>9070</v>
      </c>
      <c r="I102" s="366">
        <f>VLOOKUP($D102,'DM-TRUNGTHAU_TD thầu'!$E$9:$AD$127,23,0)</f>
        <v>189390</v>
      </c>
      <c r="J102" s="46"/>
    </row>
    <row r="103" spans="1:10" s="27" customFormat="1" ht="30" customHeight="1">
      <c r="A103" s="5" t="s">
        <v>77</v>
      </c>
      <c r="B103" s="15">
        <f>IF(D103="","",SUBTOTAL(3,$D$8:D103))</f>
        <v>89</v>
      </c>
      <c r="C103" s="15" t="str">
        <f t="shared" si="5"/>
        <v>N08.89</v>
      </c>
      <c r="D103" s="15" t="s">
        <v>407</v>
      </c>
      <c r="E103" s="265" t="s">
        <v>408</v>
      </c>
      <c r="F103" s="47" t="s">
        <v>116</v>
      </c>
      <c r="G103" s="15"/>
      <c r="H103" s="5"/>
      <c r="I103" s="366" t="s">
        <v>1837</v>
      </c>
      <c r="J103" s="46"/>
    </row>
    <row r="104" spans="1:10" s="27" customFormat="1" ht="30" customHeight="1">
      <c r="A104" s="5" t="s">
        <v>77</v>
      </c>
      <c r="B104" s="15">
        <f>IF(D104="","",SUBTOTAL(3,$D$8:D104))</f>
        <v>90</v>
      </c>
      <c r="C104" s="15" t="str">
        <f t="shared" si="5"/>
        <v>N08.90</v>
      </c>
      <c r="D104" s="15" t="s">
        <v>409</v>
      </c>
      <c r="E104" s="265" t="s">
        <v>81</v>
      </c>
      <c r="F104" s="47" t="s">
        <v>116</v>
      </c>
      <c r="G104" s="15"/>
      <c r="H104" s="5"/>
      <c r="I104" s="366" t="s">
        <v>1842</v>
      </c>
      <c r="J104" s="46"/>
    </row>
    <row r="105" spans="1:10" s="27" customFormat="1" ht="30" customHeight="1">
      <c r="A105" s="5" t="s">
        <v>77</v>
      </c>
      <c r="B105" s="15">
        <f>IF(D105="","",SUBTOTAL(3,$D$8:D105))</f>
        <v>91</v>
      </c>
      <c r="C105" s="15" t="str">
        <f t="shared" si="5"/>
        <v>N08.91</v>
      </c>
      <c r="D105" s="15" t="s">
        <v>410</v>
      </c>
      <c r="E105" s="265" t="s">
        <v>124</v>
      </c>
      <c r="F105" s="47" t="s">
        <v>125</v>
      </c>
      <c r="G105" s="15"/>
      <c r="H105" s="5"/>
      <c r="I105" s="366" t="s">
        <v>1837</v>
      </c>
      <c r="J105" s="46"/>
    </row>
    <row r="106" spans="1:10" s="27" customFormat="1" ht="30" customHeight="1">
      <c r="A106" s="5" t="s">
        <v>77</v>
      </c>
      <c r="B106" s="15">
        <f>IF(D106="","",SUBTOTAL(3,$D$8:D106))</f>
        <v>92</v>
      </c>
      <c r="C106" s="15" t="str">
        <f t="shared" si="5"/>
        <v>N08.92</v>
      </c>
      <c r="D106" s="15" t="s">
        <v>411</v>
      </c>
      <c r="E106" s="265" t="s">
        <v>82</v>
      </c>
      <c r="F106" s="47" t="s">
        <v>115</v>
      </c>
      <c r="G106" s="15"/>
      <c r="H106" s="5"/>
      <c r="I106" s="366" t="s">
        <v>1842</v>
      </c>
      <c r="J106" s="46"/>
    </row>
    <row r="107" spans="1:10" s="27" customFormat="1" ht="30" customHeight="1">
      <c r="A107" s="5" t="s">
        <v>77</v>
      </c>
      <c r="B107" s="15">
        <f>IF(D107="","",SUBTOTAL(3,$D$8:D107))</f>
        <v>93</v>
      </c>
      <c r="C107" s="15" t="str">
        <f t="shared" si="5"/>
        <v>N08.93</v>
      </c>
      <c r="D107" s="15" t="s">
        <v>412</v>
      </c>
      <c r="E107" s="265" t="s">
        <v>278</v>
      </c>
      <c r="F107" s="47" t="s">
        <v>116</v>
      </c>
      <c r="G107" s="15"/>
      <c r="H107" s="5">
        <f>VLOOKUP($D107,'tồn kho 6.11 10h22 100225'!$C$10:$G$154,5,0)</f>
        <v>17</v>
      </c>
      <c r="I107" s="366">
        <f>VLOOKUP($D107,'DM-TRUNGTHAU_TD thầu'!$E$9:$AD$127,23,0)</f>
        <v>170</v>
      </c>
      <c r="J107" s="46"/>
    </row>
    <row r="108" spans="1:10" s="27" customFormat="1" ht="30" customHeight="1">
      <c r="A108" s="5"/>
      <c r="B108" s="13" t="s">
        <v>83</v>
      </c>
      <c r="C108" s="24" t="s">
        <v>86</v>
      </c>
      <c r="D108" s="24"/>
      <c r="E108" s="352"/>
      <c r="F108" s="22"/>
      <c r="G108" s="15"/>
      <c r="H108" s="5"/>
      <c r="I108" s="366"/>
      <c r="J108" s="46"/>
    </row>
    <row r="109" spans="1:10" s="27" customFormat="1" ht="30" customHeight="1">
      <c r="A109" s="5" t="s">
        <v>83</v>
      </c>
      <c r="B109" s="15">
        <f>IF(D109="","",SUBTOTAL(3,$D$8:D109))</f>
        <v>94</v>
      </c>
      <c r="C109" s="15" t="str">
        <f>A109&amp;"."&amp;B109</f>
        <v>N09.94</v>
      </c>
      <c r="D109" s="15" t="s">
        <v>413</v>
      </c>
      <c r="E109" s="265" t="s">
        <v>87</v>
      </c>
      <c r="F109" s="47" t="s">
        <v>118</v>
      </c>
      <c r="G109" s="15"/>
      <c r="H109" s="5">
        <f>VLOOKUP($D109,'tồn kho 6.11 10h22 100225'!$C$10:$G$154,5,0)</f>
        <v>45</v>
      </c>
      <c r="I109" s="366" t="s">
        <v>1842</v>
      </c>
      <c r="J109" s="46"/>
    </row>
    <row r="110" spans="1:10" s="46" customFormat="1" ht="30" customHeight="1">
      <c r="A110" s="45" t="s">
        <v>83</v>
      </c>
      <c r="B110" s="44">
        <f>IF(D110="","",SUBTOTAL(3,$D$8:D110))</f>
        <v>95</v>
      </c>
      <c r="C110" s="44" t="str">
        <f>A110&amp;"."&amp;B110</f>
        <v>N09.95</v>
      </c>
      <c r="D110" s="44" t="s">
        <v>414</v>
      </c>
      <c r="E110" s="261" t="s">
        <v>264</v>
      </c>
      <c r="F110" s="49" t="s">
        <v>214</v>
      </c>
      <c r="G110" s="44"/>
      <c r="H110" s="5"/>
      <c r="I110" s="366" t="s">
        <v>1842</v>
      </c>
      <c r="J110" s="46" t="s">
        <v>1975</v>
      </c>
    </row>
    <row r="111" spans="1:10" s="27" customFormat="1" ht="30" customHeight="1">
      <c r="A111" s="5" t="s">
        <v>83</v>
      </c>
      <c r="B111" s="15">
        <f>IF(D111="","",SUBTOTAL(3,$D$8:D111))</f>
        <v>96</v>
      </c>
      <c r="C111" s="15" t="str">
        <f>A111&amp;"."&amp;B111</f>
        <v>N09.96</v>
      </c>
      <c r="D111" s="15" t="s">
        <v>415</v>
      </c>
      <c r="E111" s="265" t="s">
        <v>416</v>
      </c>
      <c r="F111" s="47" t="s">
        <v>119</v>
      </c>
      <c r="G111" s="15"/>
      <c r="H111" s="5">
        <f>VLOOKUP($D111,'tồn kho 6.11 10h22 100225'!$C$10:$G$154,5,0)</f>
        <v>800</v>
      </c>
      <c r="I111" s="366" t="s">
        <v>1842</v>
      </c>
      <c r="J111" s="46"/>
    </row>
    <row r="112" spans="1:10" s="27" customFormat="1" ht="30" customHeight="1">
      <c r="A112" s="13" t="s">
        <v>84</v>
      </c>
      <c r="B112" s="13" t="s">
        <v>84</v>
      </c>
      <c r="C112" s="24" t="s">
        <v>90</v>
      </c>
      <c r="D112" s="24"/>
      <c r="E112" s="352"/>
      <c r="F112" s="22"/>
      <c r="G112" s="15"/>
      <c r="H112" s="5"/>
      <c r="I112" s="366"/>
      <c r="J112" s="46"/>
    </row>
    <row r="113" spans="1:10" s="27" customFormat="1" ht="30" customHeight="1">
      <c r="A113" s="15" t="s">
        <v>84</v>
      </c>
      <c r="B113" s="15">
        <f>IF(D113="","",SUBTOTAL(3,$D$8:D113))</f>
        <v>97</v>
      </c>
      <c r="C113" s="15" t="str">
        <f>A113&amp;"."&amp;B113</f>
        <v>N10.97</v>
      </c>
      <c r="D113" s="15" t="s">
        <v>417</v>
      </c>
      <c r="E113" s="265" t="s">
        <v>91</v>
      </c>
      <c r="F113" s="47" t="s">
        <v>115</v>
      </c>
      <c r="G113" s="15"/>
      <c r="H113" s="5"/>
      <c r="I113" s="366">
        <f>VLOOKUP($D113,'DM-TRUNGTHAU_TD thầu'!$E$9:$AD$127,23,0)</f>
        <v>1045</v>
      </c>
      <c r="J113" s="46"/>
    </row>
    <row r="114" spans="1:10" s="27" customFormat="1" ht="30" customHeight="1">
      <c r="A114" s="15" t="s">
        <v>84</v>
      </c>
      <c r="B114" s="44">
        <f>IF(D114="","",SUBTOTAL(3,$D$8:D114))</f>
        <v>98</v>
      </c>
      <c r="C114" s="44" t="str">
        <f>A114&amp;"."&amp;B114</f>
        <v>N10.98</v>
      </c>
      <c r="D114" s="44" t="s">
        <v>418</v>
      </c>
      <c r="E114" s="261" t="s">
        <v>277</v>
      </c>
      <c r="F114" s="49" t="s">
        <v>115</v>
      </c>
      <c r="G114" s="44"/>
      <c r="H114" s="5">
        <f>VLOOKUP($D114,'tồn kho 6.11 10h22 100225'!$C$10:$G$154,5,0)</f>
        <v>5</v>
      </c>
      <c r="I114" s="367">
        <f>VLOOKUP($D114,'DM-TRUNGTHAU_TD thầu'!$E$9:$AD$127,23,0)</f>
        <v>72</v>
      </c>
      <c r="J114" s="46" t="s">
        <v>1975</v>
      </c>
    </row>
    <row r="115" spans="1:10" s="27" customFormat="1" ht="30" customHeight="1">
      <c r="A115" s="15" t="s">
        <v>84</v>
      </c>
      <c r="B115" s="44">
        <f>IF(D115="","",SUBTOTAL(3,$D$8:D115))</f>
        <v>99</v>
      </c>
      <c r="C115" s="44" t="str">
        <f>A115&amp;"."&amp;B115</f>
        <v>N10.99</v>
      </c>
      <c r="D115" s="44" t="s">
        <v>419</v>
      </c>
      <c r="E115" s="261" t="s">
        <v>257</v>
      </c>
      <c r="F115" s="49" t="s">
        <v>115</v>
      </c>
      <c r="G115" s="44"/>
      <c r="H115" s="5"/>
      <c r="I115" s="367" t="s">
        <v>1837</v>
      </c>
      <c r="J115" s="46" t="s">
        <v>1976</v>
      </c>
    </row>
    <row r="116" spans="1:10" s="27" customFormat="1" ht="30" customHeight="1">
      <c r="A116" s="15" t="s">
        <v>84</v>
      </c>
      <c r="B116" s="15">
        <f>IF(D116="","",SUBTOTAL(3,$D$8:D116))</f>
        <v>100</v>
      </c>
      <c r="C116" s="15" t="str">
        <f>A116&amp;"."&amp;B116</f>
        <v>N10.100</v>
      </c>
      <c r="D116" s="15" t="s">
        <v>420</v>
      </c>
      <c r="E116" s="265" t="s">
        <v>280</v>
      </c>
      <c r="F116" s="47" t="s">
        <v>120</v>
      </c>
      <c r="G116" s="15"/>
      <c r="H116" s="5"/>
      <c r="I116" s="366" t="s">
        <v>1837</v>
      </c>
      <c r="J116" s="46"/>
    </row>
    <row r="117" spans="1:10" s="27" customFormat="1" ht="30" customHeight="1">
      <c r="A117" s="15" t="s">
        <v>84</v>
      </c>
      <c r="B117" s="15">
        <f>IF(D117="","",SUBTOTAL(3,$D$8:D117))</f>
        <v>101</v>
      </c>
      <c r="C117" s="15" t="str">
        <f>A117&amp;"."&amp;B117</f>
        <v>N10.101</v>
      </c>
      <c r="D117" s="15" t="s">
        <v>421</v>
      </c>
      <c r="E117" s="265" t="s">
        <v>281</v>
      </c>
      <c r="F117" s="47" t="s">
        <v>120</v>
      </c>
      <c r="G117" s="15"/>
      <c r="H117" s="5">
        <f>VLOOKUP($D117,'tồn kho 6.11 10h22 100225'!$C$10:$G$154,5,0)</f>
        <v>2</v>
      </c>
      <c r="I117" s="366">
        <f>VLOOKUP($D117,'DM-TRUNGTHAU_TD thầu'!$E$9:$AD$127,23,0)</f>
        <v>38</v>
      </c>
      <c r="J117" s="46"/>
    </row>
    <row r="118" spans="1:10" s="27" customFormat="1" ht="30" customHeight="1">
      <c r="A118" s="5"/>
      <c r="B118" s="13" t="s">
        <v>85</v>
      </c>
      <c r="C118" s="24" t="s">
        <v>108</v>
      </c>
      <c r="D118" s="24"/>
      <c r="E118" s="352"/>
      <c r="F118" s="22"/>
      <c r="G118" s="15"/>
      <c r="H118" s="5"/>
      <c r="I118" s="366"/>
      <c r="J118" s="46"/>
    </row>
    <row r="119" spans="1:10" s="27" customFormat="1" ht="30" customHeight="1">
      <c r="A119" s="15" t="s">
        <v>85</v>
      </c>
      <c r="B119" s="15">
        <f>IF(D119="","",SUBTOTAL(3,$D$8:D119))</f>
        <v>102</v>
      </c>
      <c r="C119" s="15" t="str">
        <f>A119&amp;"."&amp;B119</f>
        <v>N11.102</v>
      </c>
      <c r="D119" s="15" t="s">
        <v>422</v>
      </c>
      <c r="E119" s="265" t="s">
        <v>109</v>
      </c>
      <c r="F119" s="47" t="s">
        <v>122</v>
      </c>
      <c r="G119" s="15"/>
      <c r="H119" s="5">
        <f>VLOOKUP($D119,'tồn kho 6.11 10h22 100225'!$C$10:$G$154,5,0)</f>
        <v>2977</v>
      </c>
      <c r="I119" s="366">
        <f>VLOOKUP($D119,'DM-TRUNGTHAU_TD thầu'!$E$9:$AD$127,23,0)</f>
        <v>11800</v>
      </c>
      <c r="J119" s="46"/>
    </row>
    <row r="120" spans="1:10" s="27" customFormat="1" ht="30" customHeight="1">
      <c r="A120" s="15" t="s">
        <v>85</v>
      </c>
      <c r="B120" s="15">
        <f>IF(D120="","",SUBTOTAL(3,$D$8:D120))</f>
        <v>103</v>
      </c>
      <c r="C120" s="15" t="str">
        <f>A120&amp;"."&amp;B120</f>
        <v>N11.103</v>
      </c>
      <c r="D120" s="15" t="s">
        <v>423</v>
      </c>
      <c r="E120" s="265" t="s">
        <v>110</v>
      </c>
      <c r="F120" s="47" t="s">
        <v>122</v>
      </c>
      <c r="G120" s="15"/>
      <c r="H120" s="5">
        <f>VLOOKUP($D120,'tồn kho 6.11 10h22 100225'!$C$10:$G$154,5,0)</f>
        <v>7565</v>
      </c>
      <c r="I120" s="366">
        <f>VLOOKUP($D120,'DM-TRUNGTHAU_TD thầu'!$E$9:$AD$127,23,0)</f>
        <v>67000</v>
      </c>
      <c r="J120" s="46"/>
    </row>
    <row r="121" spans="1:10" s="27" customFormat="1" ht="30" customHeight="1">
      <c r="A121" s="15" t="s">
        <v>85</v>
      </c>
      <c r="B121" s="15">
        <f>IF(D121="","",SUBTOTAL(3,$D$8:D121))</f>
        <v>104</v>
      </c>
      <c r="C121" s="15" t="str">
        <f>A121&amp;"."&amp;B121</f>
        <v>N11.104</v>
      </c>
      <c r="D121" s="15" t="s">
        <v>424</v>
      </c>
      <c r="E121" s="265" t="s">
        <v>111</v>
      </c>
      <c r="F121" s="47" t="s">
        <v>122</v>
      </c>
      <c r="G121" s="15"/>
      <c r="H121" s="5">
        <f>VLOOKUP($D121,'tồn kho 6.11 10h22 100225'!$C$10:$G$154,5,0)</f>
        <v>1257</v>
      </c>
      <c r="I121" s="366">
        <f>VLOOKUP($D121,'DM-TRUNGTHAU_TD thầu'!$E$9:$AD$127,23,0)</f>
        <v>11250</v>
      </c>
      <c r="J121" s="46"/>
    </row>
    <row r="122" spans="1:10" s="27" customFormat="1" ht="30" customHeight="1">
      <c r="A122" s="15" t="s">
        <v>85</v>
      </c>
      <c r="B122" s="15">
        <f>IF(D122="","",SUBTOTAL(3,$D$8:D122))</f>
        <v>105</v>
      </c>
      <c r="C122" s="15" t="str">
        <f>A122&amp;"."&amp;B122</f>
        <v>N11.105</v>
      </c>
      <c r="D122" s="15" t="s">
        <v>425</v>
      </c>
      <c r="E122" s="265" t="s">
        <v>112</v>
      </c>
      <c r="F122" s="47" t="s">
        <v>5</v>
      </c>
      <c r="G122" s="15"/>
      <c r="H122" s="5"/>
      <c r="I122" s="366" t="s">
        <v>1837</v>
      </c>
      <c r="J122" s="46"/>
    </row>
    <row r="123" spans="1:10" s="27" customFormat="1" ht="30" customHeight="1">
      <c r="A123" s="5"/>
      <c r="B123" s="13" t="s">
        <v>89</v>
      </c>
      <c r="C123" s="24" t="s">
        <v>262</v>
      </c>
      <c r="D123" s="24"/>
      <c r="E123" s="352"/>
      <c r="F123" s="22"/>
      <c r="G123" s="15"/>
      <c r="H123" s="5"/>
      <c r="I123" s="366"/>
      <c r="J123" s="46"/>
    </row>
    <row r="124" spans="1:10" s="27" customFormat="1" ht="30" customHeight="1">
      <c r="A124" s="15" t="s">
        <v>89</v>
      </c>
      <c r="B124" s="15">
        <f>IF(D124="","",SUBTOTAL(3,$D$8:D124))</f>
        <v>106</v>
      </c>
      <c r="C124" s="15" t="str">
        <f t="shared" ref="C124:C134" si="6">A124&amp;"."&amp;B124</f>
        <v>N12.106</v>
      </c>
      <c r="D124" s="15" t="s">
        <v>426</v>
      </c>
      <c r="E124" s="265" t="s">
        <v>205</v>
      </c>
      <c r="F124" s="47" t="s">
        <v>3</v>
      </c>
      <c r="G124" s="15"/>
      <c r="H124" s="5">
        <f>VLOOKUP($D124,'tồn kho 6.11 10h22 100225'!$C$10:$G$154,5,0)</f>
        <v>10</v>
      </c>
      <c r="I124" s="366">
        <f>VLOOKUP($D124,'DM-TRUNGTHAU_TD thầu'!$E$9:$AD$127,23,0)</f>
        <v>38</v>
      </c>
      <c r="J124" s="46"/>
    </row>
    <row r="125" spans="1:10" s="27" customFormat="1" ht="30" customHeight="1">
      <c r="A125" s="15" t="s">
        <v>89</v>
      </c>
      <c r="B125" s="15">
        <f>IF(D125="","",SUBTOTAL(3,$D$8:D125))</f>
        <v>107</v>
      </c>
      <c r="C125" s="15" t="str">
        <f t="shared" si="6"/>
        <v>N12.107</v>
      </c>
      <c r="D125" s="15" t="s">
        <v>427</v>
      </c>
      <c r="E125" s="265" t="s">
        <v>263</v>
      </c>
      <c r="F125" s="47" t="s">
        <v>3</v>
      </c>
      <c r="G125" s="15"/>
      <c r="H125" s="5">
        <f>VLOOKUP($D125,'tồn kho 6.11 10h22 100225'!$C$10:$G$154,5,0)</f>
        <v>2</v>
      </c>
      <c r="I125" s="366">
        <f>VLOOKUP($D125,'DM-TRUNGTHAU_TD thầu'!$E$9:$AD$127,23,0)</f>
        <v>10</v>
      </c>
      <c r="J125" s="46"/>
    </row>
    <row r="126" spans="1:10" s="27" customFormat="1" ht="30" customHeight="1">
      <c r="A126" s="15" t="s">
        <v>89</v>
      </c>
      <c r="B126" s="15">
        <f>IF(D126="","",SUBTOTAL(3,$D$8:D126))</f>
        <v>108</v>
      </c>
      <c r="C126" s="15" t="str">
        <f t="shared" si="6"/>
        <v>N12.108</v>
      </c>
      <c r="D126" s="15" t="s">
        <v>428</v>
      </c>
      <c r="E126" s="265" t="s">
        <v>206</v>
      </c>
      <c r="F126" s="47" t="s">
        <v>3</v>
      </c>
      <c r="G126" s="15"/>
      <c r="H126" s="5">
        <f>VLOOKUP($D126,'tồn kho 6.11 10h22 100225'!$C$10:$G$154,5,0)</f>
        <v>7</v>
      </c>
      <c r="I126" s="366">
        <f>VLOOKUP($D126,'DM-TRUNGTHAU_TD thầu'!$E$9:$AD$127,23,0)</f>
        <v>66</v>
      </c>
      <c r="J126" s="46"/>
    </row>
    <row r="127" spans="1:10" s="27" customFormat="1" ht="30" customHeight="1">
      <c r="A127" s="15" t="s">
        <v>89</v>
      </c>
      <c r="B127" s="15">
        <f>IF(D127="","",SUBTOTAL(3,$D$8:D127))</f>
        <v>109</v>
      </c>
      <c r="C127" s="15" t="str">
        <f t="shared" si="6"/>
        <v>N12.109</v>
      </c>
      <c r="D127" s="15" t="s">
        <v>429</v>
      </c>
      <c r="E127" s="265" t="s">
        <v>208</v>
      </c>
      <c r="F127" s="47" t="s">
        <v>3</v>
      </c>
      <c r="G127" s="15"/>
      <c r="H127" s="5">
        <f>VLOOKUP($D127,'tồn kho 6.11 10h22 100225'!$C$10:$G$154,5,0)</f>
        <v>9</v>
      </c>
      <c r="I127" s="366">
        <f>VLOOKUP($D127,'DM-TRUNGTHAU_TD thầu'!$E$9:$AD$127,23,0)</f>
        <v>98</v>
      </c>
      <c r="J127" s="46"/>
    </row>
    <row r="128" spans="1:10" s="27" customFormat="1" ht="30" customHeight="1">
      <c r="A128" s="15" t="s">
        <v>89</v>
      </c>
      <c r="B128" s="15">
        <f>IF(D128="","",SUBTOTAL(3,$D$8:D128))</f>
        <v>110</v>
      </c>
      <c r="C128" s="15" t="str">
        <f t="shared" si="6"/>
        <v>N12.110</v>
      </c>
      <c r="D128" s="15" t="s">
        <v>430</v>
      </c>
      <c r="E128" s="265" t="s">
        <v>250</v>
      </c>
      <c r="F128" s="47" t="s">
        <v>3</v>
      </c>
      <c r="G128" s="15"/>
      <c r="H128" s="5">
        <f>VLOOKUP($D128,'tồn kho 6.11 10h22 100225'!$C$10:$G$154,5,0)</f>
        <v>4</v>
      </c>
      <c r="I128" s="366">
        <f>VLOOKUP($D128,'DM-TRUNGTHAU_TD thầu'!$E$9:$AD$127,23,0)</f>
        <v>4</v>
      </c>
      <c r="J128" s="46"/>
    </row>
    <row r="129" spans="1:10" s="27" customFormat="1" ht="30" customHeight="1">
      <c r="A129" s="15" t="s">
        <v>89</v>
      </c>
      <c r="B129" s="15">
        <f>IF(D129="","",SUBTOTAL(3,$D$8:D129))</f>
        <v>111</v>
      </c>
      <c r="C129" s="15" t="str">
        <f t="shared" si="6"/>
        <v>N12.111</v>
      </c>
      <c r="D129" s="15" t="s">
        <v>431</v>
      </c>
      <c r="E129" s="265" t="s">
        <v>209</v>
      </c>
      <c r="F129" s="47" t="s">
        <v>3</v>
      </c>
      <c r="G129" s="15"/>
      <c r="H129" s="5">
        <f>VLOOKUP($D129,'tồn kho 6.11 10h22 100225'!$C$10:$G$154,5,0)</f>
        <v>3</v>
      </c>
      <c r="I129" s="366" t="s">
        <v>1842</v>
      </c>
      <c r="J129" s="46"/>
    </row>
    <row r="130" spans="1:10" s="27" customFormat="1" ht="30" customHeight="1">
      <c r="A130" s="15" t="s">
        <v>89</v>
      </c>
      <c r="B130" s="15">
        <f>IF(D130="","",SUBTOTAL(3,$D$8:D130))</f>
        <v>112</v>
      </c>
      <c r="C130" s="15" t="str">
        <f t="shared" si="6"/>
        <v>N12.112</v>
      </c>
      <c r="D130" s="15" t="s">
        <v>432</v>
      </c>
      <c r="E130" s="265" t="s">
        <v>210</v>
      </c>
      <c r="F130" s="47" t="s">
        <v>3</v>
      </c>
      <c r="G130" s="15"/>
      <c r="H130" s="5">
        <f>VLOOKUP($D130,'tồn kho 6.11 10h22 100225'!$C$10:$G$154,5,0)</f>
        <v>8</v>
      </c>
      <c r="I130" s="366">
        <f>VLOOKUP($D130,'DM-TRUNGTHAU_TD thầu'!$E$9:$AD$127,23,0)</f>
        <v>66</v>
      </c>
      <c r="J130" s="46"/>
    </row>
    <row r="131" spans="1:10" s="27" customFormat="1" ht="30" customHeight="1">
      <c r="A131" s="15" t="s">
        <v>89</v>
      </c>
      <c r="B131" s="15">
        <f>IF(D131="","",SUBTOTAL(3,$D$8:D131))</f>
        <v>113</v>
      </c>
      <c r="C131" s="15" t="str">
        <f t="shared" si="6"/>
        <v>N12.113</v>
      </c>
      <c r="D131" s="15" t="s">
        <v>433</v>
      </c>
      <c r="E131" s="265" t="s">
        <v>211</v>
      </c>
      <c r="F131" s="47" t="s">
        <v>3</v>
      </c>
      <c r="G131" s="15"/>
      <c r="H131" s="5">
        <f>VLOOKUP($D131,'tồn kho 6.11 10h22 100225'!$C$10:$G$154,5,0)</f>
        <v>9</v>
      </c>
      <c r="I131" s="366">
        <f>VLOOKUP($D131,'DM-TRUNGTHAU_TD thầu'!$E$9:$AD$127,23,0)</f>
        <v>34</v>
      </c>
      <c r="J131" s="46"/>
    </row>
    <row r="132" spans="1:10" s="27" customFormat="1" ht="30" customHeight="1">
      <c r="A132" s="15" t="s">
        <v>89</v>
      </c>
      <c r="B132" s="15">
        <f>IF(D132="","",SUBTOTAL(3,$D$8:D132))</f>
        <v>114</v>
      </c>
      <c r="C132" s="15" t="str">
        <f t="shared" si="6"/>
        <v>N12.114</v>
      </c>
      <c r="D132" s="15" t="s">
        <v>434</v>
      </c>
      <c r="E132" s="265" t="s">
        <v>212</v>
      </c>
      <c r="F132" s="47" t="s">
        <v>3</v>
      </c>
      <c r="G132" s="15"/>
      <c r="H132" s="5">
        <f>VLOOKUP($D132,'tồn kho 6.11 10h22 100225'!$C$10:$G$154,5,0)</f>
        <v>20</v>
      </c>
      <c r="I132" s="366">
        <f>VLOOKUP($D132,'DM-TRUNGTHAU_TD thầu'!$E$9:$AD$127,23,0)</f>
        <v>50</v>
      </c>
      <c r="J132" s="46"/>
    </row>
    <row r="133" spans="1:10" s="27" customFormat="1" ht="30" customHeight="1">
      <c r="A133" s="15" t="s">
        <v>89</v>
      </c>
      <c r="B133" s="15">
        <f>IF(D133="","",SUBTOTAL(3,$D$8:D133))</f>
        <v>115</v>
      </c>
      <c r="C133" s="15" t="str">
        <f t="shared" si="6"/>
        <v>N12.115</v>
      </c>
      <c r="D133" s="15" t="s">
        <v>435</v>
      </c>
      <c r="E133" s="265" t="s">
        <v>436</v>
      </c>
      <c r="F133" s="47" t="s">
        <v>3</v>
      </c>
      <c r="G133" s="15"/>
      <c r="H133" s="5">
        <f>VLOOKUP($D133,'tồn kho 6.11 10h22 100225'!$C$10:$G$154,5,0)</f>
        <v>32</v>
      </c>
      <c r="I133" s="366">
        <f>VLOOKUP($D133,'DM-TRUNGTHAU_TD thầu'!$E$9:$AD$127,23,0)</f>
        <v>80</v>
      </c>
      <c r="J133" s="46"/>
    </row>
    <row r="134" spans="1:10" s="27" customFormat="1" ht="30" customHeight="1">
      <c r="A134" s="15" t="s">
        <v>89</v>
      </c>
      <c r="B134" s="15">
        <f>IF(D134="","",SUBTOTAL(3,$D$8:D134))</f>
        <v>116</v>
      </c>
      <c r="C134" s="15" t="str">
        <f t="shared" si="6"/>
        <v>N12.116</v>
      </c>
      <c r="D134" s="15" t="s">
        <v>437</v>
      </c>
      <c r="E134" s="265" t="s">
        <v>236</v>
      </c>
      <c r="F134" s="47" t="s">
        <v>3</v>
      </c>
      <c r="G134" s="15"/>
      <c r="H134" s="5"/>
      <c r="I134" s="366">
        <f>VLOOKUP($D134,'DM-TRUNGTHAU_TD thầu'!$E$9:$AD$127,23,0)</f>
        <v>10</v>
      </c>
      <c r="J134" s="46"/>
    </row>
    <row r="135" spans="1:10" s="27" customFormat="1" ht="30" customHeight="1">
      <c r="A135" s="13" t="s">
        <v>92</v>
      </c>
      <c r="B135" s="13" t="s">
        <v>92</v>
      </c>
      <c r="C135" s="24" t="s">
        <v>285</v>
      </c>
      <c r="D135" s="24"/>
      <c r="E135" s="352"/>
      <c r="F135" s="22"/>
      <c r="G135" s="15"/>
      <c r="H135" s="5"/>
      <c r="I135" s="366"/>
      <c r="J135" s="46"/>
    </row>
    <row r="136" spans="1:10" s="27" customFormat="1" ht="30" customHeight="1">
      <c r="A136" s="13" t="s">
        <v>92</v>
      </c>
      <c r="B136" s="15">
        <f>IF(D136="","",SUBTOTAL(3,$D$8:D136))</f>
        <v>117</v>
      </c>
      <c r="C136" s="15" t="str">
        <f>A136&amp;"."&amp;B136</f>
        <v>N13.117</v>
      </c>
      <c r="D136" s="15" t="s">
        <v>438</v>
      </c>
      <c r="E136" s="265" t="s">
        <v>244</v>
      </c>
      <c r="F136" s="47" t="s">
        <v>115</v>
      </c>
      <c r="G136" s="15"/>
      <c r="H136" s="5">
        <f>VLOOKUP($D136,'tồn kho 6.11 10h22 100225'!$C$10:$G$154,5,0)</f>
        <v>2</v>
      </c>
      <c r="I136" s="366">
        <f>VLOOKUP($D136,'DM-TRUNGTHAU_TD thầu'!$E$9:$AD$127,23,0)</f>
        <v>4</v>
      </c>
      <c r="J136" s="46"/>
    </row>
    <row r="137" spans="1:10" s="27" customFormat="1" ht="30" customHeight="1">
      <c r="A137" s="13" t="s">
        <v>92</v>
      </c>
      <c r="B137" s="15">
        <f>IF(D137="","",SUBTOTAL(3,$D$8:D137))</f>
        <v>118</v>
      </c>
      <c r="C137" s="15" t="str">
        <f>A137&amp;"."&amp;B137</f>
        <v>N13.118</v>
      </c>
      <c r="D137" s="15" t="s">
        <v>439</v>
      </c>
      <c r="E137" s="265" t="s">
        <v>245</v>
      </c>
      <c r="F137" s="47" t="s">
        <v>115</v>
      </c>
      <c r="G137" s="15"/>
      <c r="H137" s="5">
        <f>VLOOKUP($D137,'tồn kho 6.11 10h22 100225'!$C$10:$G$154,5,0)</f>
        <v>2</v>
      </c>
      <c r="I137" s="366">
        <f>VLOOKUP($D137,'DM-TRUNGTHAU_TD thầu'!$E$9:$AD$127,23,0)</f>
        <v>4</v>
      </c>
      <c r="J137" s="46"/>
    </row>
    <row r="138" spans="1:10" s="27" customFormat="1" ht="30" customHeight="1">
      <c r="A138" s="13" t="s">
        <v>93</v>
      </c>
      <c r="B138" s="13" t="s">
        <v>93</v>
      </c>
      <c r="C138" s="24" t="s">
        <v>94</v>
      </c>
      <c r="D138" s="24"/>
      <c r="E138" s="352"/>
      <c r="F138" s="22"/>
      <c r="G138" s="15"/>
      <c r="H138" s="5"/>
      <c r="I138" s="366"/>
      <c r="J138" s="46"/>
    </row>
    <row r="139" spans="1:10" s="27" customFormat="1" ht="30" customHeight="1">
      <c r="A139" s="13" t="s">
        <v>93</v>
      </c>
      <c r="B139" s="15">
        <f>IF(D139="","",SUBTOTAL(3,$D$8:D139))</f>
        <v>119</v>
      </c>
      <c r="C139" s="15" t="str">
        <f>A139&amp;"."&amp;B139</f>
        <v>N14.119</v>
      </c>
      <c r="D139" s="15" t="s">
        <v>440</v>
      </c>
      <c r="E139" s="265" t="s">
        <v>254</v>
      </c>
      <c r="F139" s="47" t="s">
        <v>3</v>
      </c>
      <c r="G139" s="15"/>
      <c r="H139" s="5">
        <f>VLOOKUP($D139,'tồn kho 6.11 10h22 100225'!$C$10:$G$154,5,0)</f>
        <v>7300</v>
      </c>
      <c r="I139" s="366">
        <f>VLOOKUP($D139,'DM-TRUNGTHAU_TD thầu'!$E$9:$AD$127,23,0)</f>
        <v>72270</v>
      </c>
      <c r="J139" s="46"/>
    </row>
    <row r="140" spans="1:10" s="27" customFormat="1" ht="30" customHeight="1">
      <c r="A140" s="13" t="s">
        <v>93</v>
      </c>
      <c r="B140" s="15">
        <f>IF(D140="","",SUBTOTAL(3,$D$8:D140))</f>
        <v>120</v>
      </c>
      <c r="C140" s="15" t="str">
        <f>A140&amp;"."&amp;B140</f>
        <v>N14.120</v>
      </c>
      <c r="D140" s="15" t="s">
        <v>441</v>
      </c>
      <c r="E140" s="265" t="s">
        <v>95</v>
      </c>
      <c r="F140" s="47" t="s">
        <v>3</v>
      </c>
      <c r="G140" s="15"/>
      <c r="H140" s="5">
        <f>VLOOKUP($D140,'tồn kho 6.11 10h22 100225'!$C$10:$G$154,5,0)</f>
        <v>6181</v>
      </c>
      <c r="I140" s="366">
        <f>VLOOKUP($D140,'DM-TRUNGTHAU_TD thầu'!$E$9:$AD$127,23,0)</f>
        <v>99384</v>
      </c>
      <c r="J140" s="46"/>
    </row>
    <row r="141" spans="1:10" s="27" customFormat="1" ht="30" customHeight="1">
      <c r="A141" s="5"/>
      <c r="B141" s="13" t="s">
        <v>96</v>
      </c>
      <c r="C141" s="24" t="s">
        <v>97</v>
      </c>
      <c r="D141" s="24"/>
      <c r="E141" s="352"/>
      <c r="F141" s="22"/>
      <c r="G141" s="15"/>
      <c r="H141" s="5"/>
      <c r="I141" s="366"/>
      <c r="J141" s="46"/>
    </row>
    <row r="142" spans="1:10" s="27" customFormat="1" ht="30" customHeight="1">
      <c r="A142" s="15" t="s">
        <v>96</v>
      </c>
      <c r="B142" s="15">
        <f>IF(D142="","",SUBTOTAL(3,$D$8:D142))</f>
        <v>121</v>
      </c>
      <c r="C142" s="15" t="str">
        <f t="shared" ref="C142:C162" si="7">A142&amp;"."&amp;B142</f>
        <v>N15.121</v>
      </c>
      <c r="D142" s="15" t="s">
        <v>443</v>
      </c>
      <c r="E142" s="265" t="s">
        <v>98</v>
      </c>
      <c r="F142" s="47" t="s">
        <v>3</v>
      </c>
      <c r="G142" s="15"/>
      <c r="H142" s="5">
        <f>VLOOKUP($D142,'tồn kho 6.11 10h22 100225'!$C$10:$G$154,5,0)</f>
        <v>20</v>
      </c>
      <c r="I142" s="366" t="s">
        <v>1842</v>
      </c>
      <c r="J142" s="46"/>
    </row>
    <row r="143" spans="1:10" s="27" customFormat="1" ht="30" customHeight="1">
      <c r="A143" s="15" t="s">
        <v>96</v>
      </c>
      <c r="B143" s="15">
        <f>IF(D143="","",SUBTOTAL(3,$D$8:D143))</f>
        <v>122</v>
      </c>
      <c r="C143" s="15" t="str">
        <f t="shared" si="7"/>
        <v>N15.122</v>
      </c>
      <c r="D143" s="15" t="s">
        <v>444</v>
      </c>
      <c r="E143" s="265" t="s">
        <v>274</v>
      </c>
      <c r="F143" s="47" t="s">
        <v>5</v>
      </c>
      <c r="G143" s="15"/>
      <c r="H143" s="5"/>
      <c r="I143" s="366">
        <f>VLOOKUP($D143,'DM-TRUNGTHAU_TD thầu'!$E$9:$AD$127,23,0)</f>
        <v>2</v>
      </c>
      <c r="J143" s="46"/>
    </row>
    <row r="144" spans="1:10" s="27" customFormat="1" ht="30" customHeight="1">
      <c r="A144" s="15" t="s">
        <v>96</v>
      </c>
      <c r="B144" s="15">
        <f>IF(D144="","",SUBTOTAL(3,$D$8:D144))</f>
        <v>123</v>
      </c>
      <c r="C144" s="15" t="str">
        <f t="shared" si="7"/>
        <v>N15.123</v>
      </c>
      <c r="D144" s="15" t="s">
        <v>445</v>
      </c>
      <c r="E144" s="265" t="s">
        <v>275</v>
      </c>
      <c r="F144" s="47" t="s">
        <v>5</v>
      </c>
      <c r="G144" s="15"/>
      <c r="H144" s="5"/>
      <c r="I144" s="366">
        <f>VLOOKUP($D144,'DM-TRUNGTHAU_TD thầu'!$E$9:$AD$127,23,0)</f>
        <v>1</v>
      </c>
      <c r="J144" s="46"/>
    </row>
    <row r="145" spans="1:10" s="27" customFormat="1" ht="30" customHeight="1">
      <c r="A145" s="15" t="s">
        <v>96</v>
      </c>
      <c r="B145" s="15">
        <f>IF(D145="","",SUBTOTAL(3,$D$8:D145))</f>
        <v>124</v>
      </c>
      <c r="C145" s="15" t="str">
        <f t="shared" si="7"/>
        <v>N15.124</v>
      </c>
      <c r="D145" s="15" t="s">
        <v>446</v>
      </c>
      <c r="E145" s="265" t="s">
        <v>255</v>
      </c>
      <c r="F145" s="47" t="s">
        <v>3</v>
      </c>
      <c r="G145" s="15"/>
      <c r="H145" s="5">
        <f>VLOOKUP($D145,'tồn kho 6.11 10h22 100225'!$C$10:$G$154,5,0)</f>
        <v>8</v>
      </c>
      <c r="I145" s="366">
        <f>VLOOKUP($D145,'DM-TRUNGTHAU_TD thầu'!$E$9:$AD$127,23,0)</f>
        <v>20</v>
      </c>
      <c r="J145" s="46"/>
    </row>
    <row r="146" spans="1:10" s="27" customFormat="1" ht="30" customHeight="1">
      <c r="A146" s="15" t="s">
        <v>96</v>
      </c>
      <c r="B146" s="15">
        <f>IF(D146="","",SUBTOTAL(3,$D$8:D146))</f>
        <v>125</v>
      </c>
      <c r="C146" s="15" t="str">
        <f t="shared" si="7"/>
        <v>N15.125</v>
      </c>
      <c r="D146" s="15" t="s">
        <v>447</v>
      </c>
      <c r="E146" s="265" t="s">
        <v>251</v>
      </c>
      <c r="F146" s="47" t="s">
        <v>3</v>
      </c>
      <c r="G146" s="15"/>
      <c r="H146" s="5">
        <f>VLOOKUP($D146,'tồn kho 6.11 10h22 100225'!$C$10:$G$154,5,0)</f>
        <v>17</v>
      </c>
      <c r="I146" s="366">
        <f>VLOOKUP($D146,'DM-TRUNGTHAU_TD thầu'!$E$9:$AD$127,23,0)</f>
        <v>102</v>
      </c>
      <c r="J146" s="46"/>
    </row>
    <row r="147" spans="1:10" s="27" customFormat="1" ht="30" customHeight="1">
      <c r="A147" s="15" t="s">
        <v>96</v>
      </c>
      <c r="B147" s="15">
        <f>IF(D147="","",SUBTOTAL(3,$D$8:D147))</f>
        <v>126</v>
      </c>
      <c r="C147" s="15" t="str">
        <f t="shared" si="7"/>
        <v>N15.126</v>
      </c>
      <c r="D147" s="15" t="s">
        <v>448</v>
      </c>
      <c r="E147" s="265" t="s">
        <v>99</v>
      </c>
      <c r="F147" s="47" t="s">
        <v>3</v>
      </c>
      <c r="G147" s="15"/>
      <c r="H147" s="5">
        <f>VLOOKUP($D147,'tồn kho 6.11 10h22 100225'!$C$10:$G$154,5,0)</f>
        <v>8</v>
      </c>
      <c r="I147" s="366">
        <f>VLOOKUP($D147,'DM-TRUNGTHAU_TD thầu'!$E$9:$AD$127,23,0)</f>
        <v>36</v>
      </c>
      <c r="J147" s="46"/>
    </row>
    <row r="148" spans="1:10" s="27" customFormat="1" ht="30" customHeight="1">
      <c r="A148" s="15" t="s">
        <v>96</v>
      </c>
      <c r="B148" s="15">
        <f>IF(D148="","",SUBTOTAL(3,$D$8:D148))</f>
        <v>127</v>
      </c>
      <c r="C148" s="15" t="str">
        <f t="shared" si="7"/>
        <v>N15.127</v>
      </c>
      <c r="D148" s="15" t="s">
        <v>449</v>
      </c>
      <c r="E148" s="265" t="s">
        <v>215</v>
      </c>
      <c r="F148" s="47" t="s">
        <v>3</v>
      </c>
      <c r="G148" s="15"/>
      <c r="H148" s="5">
        <f>VLOOKUP($D148,'tồn kho 6.11 10h22 100225'!$C$10:$G$154,5,0)</f>
        <v>20</v>
      </c>
      <c r="I148" s="366">
        <f>VLOOKUP($D148,'DM-TRUNGTHAU_TD thầu'!$E$9:$AD$127,23,0)</f>
        <v>40</v>
      </c>
      <c r="J148" s="46"/>
    </row>
    <row r="149" spans="1:10" s="27" customFormat="1" ht="30" customHeight="1">
      <c r="A149" s="15" t="s">
        <v>96</v>
      </c>
      <c r="B149" s="15">
        <f>IF(D149="","",SUBTOTAL(3,$D$8:D149))</f>
        <v>128</v>
      </c>
      <c r="C149" s="15" t="str">
        <f t="shared" si="7"/>
        <v>N15.128</v>
      </c>
      <c r="D149" s="15" t="s">
        <v>450</v>
      </c>
      <c r="E149" s="265" t="s">
        <v>100</v>
      </c>
      <c r="F149" s="47" t="s">
        <v>3</v>
      </c>
      <c r="G149" s="15"/>
      <c r="H149" s="5">
        <f>VLOOKUP($D149,'tồn kho 6.11 10h22 100225'!$C$10:$G$154,5,0)</f>
        <v>538</v>
      </c>
      <c r="I149" s="366">
        <f>VLOOKUP($D149,'DM-TRUNGTHAU_TD thầu'!$E$9:$AD$127,23,0)</f>
        <v>5644</v>
      </c>
      <c r="J149" s="46"/>
    </row>
    <row r="150" spans="1:10" s="27" customFormat="1" ht="30" customHeight="1">
      <c r="A150" s="15" t="s">
        <v>96</v>
      </c>
      <c r="B150" s="15">
        <f>IF(D150="","",SUBTOTAL(3,$D$8:D150))</f>
        <v>129</v>
      </c>
      <c r="C150" s="15" t="str">
        <f t="shared" si="7"/>
        <v>N15.129</v>
      </c>
      <c r="D150" s="15" t="s">
        <v>451</v>
      </c>
      <c r="E150" s="265" t="s">
        <v>101</v>
      </c>
      <c r="F150" s="47" t="s">
        <v>3</v>
      </c>
      <c r="G150" s="15"/>
      <c r="H150" s="5">
        <f>VLOOKUP($D150,'tồn kho 6.11 10h22 100225'!$C$10:$G$154,5,0)</f>
        <v>68</v>
      </c>
      <c r="I150" s="366" t="s">
        <v>1842</v>
      </c>
      <c r="J150" s="46"/>
    </row>
    <row r="151" spans="1:10" s="27" customFormat="1" ht="30" customHeight="1">
      <c r="A151" s="15" t="s">
        <v>96</v>
      </c>
      <c r="B151" s="15">
        <f>IF(D151="","",SUBTOTAL(3,$D$8:D151))</f>
        <v>130</v>
      </c>
      <c r="C151" s="15" t="str">
        <f t="shared" si="7"/>
        <v>N15.130</v>
      </c>
      <c r="D151" s="15" t="s">
        <v>452</v>
      </c>
      <c r="E151" s="265" t="s">
        <v>102</v>
      </c>
      <c r="F151" s="47" t="s">
        <v>3</v>
      </c>
      <c r="G151" s="15"/>
      <c r="H151" s="5">
        <f>VLOOKUP($D151,'tồn kho 6.11 10h22 100225'!$C$10:$G$154,5,0)</f>
        <v>129</v>
      </c>
      <c r="I151" s="366" t="s">
        <v>1842</v>
      </c>
      <c r="J151" s="46"/>
    </row>
    <row r="152" spans="1:10" s="27" customFormat="1" ht="30" customHeight="1">
      <c r="A152" s="15" t="s">
        <v>96</v>
      </c>
      <c r="B152" s="15">
        <f>IF(D152="","",SUBTOTAL(3,$D$8:D152))</f>
        <v>131</v>
      </c>
      <c r="C152" s="15" t="str">
        <f t="shared" si="7"/>
        <v>N15.131</v>
      </c>
      <c r="D152" s="15" t="s">
        <v>453</v>
      </c>
      <c r="E152" s="265" t="s">
        <v>103</v>
      </c>
      <c r="F152" s="47" t="s">
        <v>3</v>
      </c>
      <c r="G152" s="15"/>
      <c r="H152" s="5">
        <f>VLOOKUP($D152,'tồn kho 6.11 10h22 100225'!$C$10:$G$154,5,0)</f>
        <v>232</v>
      </c>
      <c r="I152" s="366">
        <f>VLOOKUP($D152,'DM-TRUNGTHAU_TD thầu'!$E$9:$AD$127,23,0)</f>
        <v>300</v>
      </c>
      <c r="J152" s="46"/>
    </row>
    <row r="153" spans="1:10" s="27" customFormat="1" ht="30" customHeight="1">
      <c r="A153" s="15" t="s">
        <v>96</v>
      </c>
      <c r="B153" s="15">
        <f>IF(D153="","",SUBTOTAL(3,$D$8:D153))</f>
        <v>132</v>
      </c>
      <c r="C153" s="15" t="str">
        <f t="shared" si="7"/>
        <v>N15.132</v>
      </c>
      <c r="D153" s="15" t="s">
        <v>454</v>
      </c>
      <c r="E153" s="265" t="s">
        <v>104</v>
      </c>
      <c r="F153" s="47" t="s">
        <v>3</v>
      </c>
      <c r="G153" s="15"/>
      <c r="H153" s="5">
        <f>VLOOKUP($D153,'tồn kho 6.11 10h22 100225'!$C$10:$G$154,5,0)</f>
        <v>3950</v>
      </c>
      <c r="I153" s="366">
        <f>VLOOKUP($D153,'DM-TRUNGTHAU_TD thầu'!$E$9:$AD$127,23,0)</f>
        <v>23075</v>
      </c>
      <c r="J153" s="46"/>
    </row>
    <row r="154" spans="1:10" s="27" customFormat="1" ht="30" customHeight="1">
      <c r="A154" s="15" t="s">
        <v>96</v>
      </c>
      <c r="B154" s="15">
        <f>IF(D154="","",SUBTOTAL(3,$D$8:D154))</f>
        <v>133</v>
      </c>
      <c r="C154" s="15" t="str">
        <f t="shared" si="7"/>
        <v>N15.133</v>
      </c>
      <c r="D154" s="15" t="s">
        <v>455</v>
      </c>
      <c r="E154" s="265" t="s">
        <v>105</v>
      </c>
      <c r="F154" s="47" t="s">
        <v>3</v>
      </c>
      <c r="G154" s="15"/>
      <c r="H154" s="5">
        <f>VLOOKUP($D154,'tồn kho 6.11 10h22 100225'!$C$10:$G$154,5,0)</f>
        <v>100</v>
      </c>
      <c r="I154" s="366">
        <f>VLOOKUP($D154,'DM-TRUNGTHAU_TD thầu'!$E$9:$AD$127,23,0)</f>
        <v>6200</v>
      </c>
      <c r="J154" s="46"/>
    </row>
    <row r="155" spans="1:10" s="27" customFormat="1" ht="30" customHeight="1">
      <c r="A155" s="15" t="s">
        <v>96</v>
      </c>
      <c r="B155" s="15">
        <f>IF(D155="","",SUBTOTAL(3,$D$8:D155))</f>
        <v>134</v>
      </c>
      <c r="C155" s="15" t="str">
        <f t="shared" si="7"/>
        <v>N15.134</v>
      </c>
      <c r="D155" s="15" t="s">
        <v>456</v>
      </c>
      <c r="E155" s="265" t="s">
        <v>276</v>
      </c>
      <c r="F155" s="47" t="s">
        <v>3</v>
      </c>
      <c r="G155" s="15"/>
      <c r="H155" s="5">
        <f>VLOOKUP($D155,'tồn kho 6.11 10h22 100225'!$C$10:$G$154,5,0)</f>
        <v>200</v>
      </c>
      <c r="I155" s="366" t="s">
        <v>1842</v>
      </c>
      <c r="J155" s="46"/>
    </row>
    <row r="156" spans="1:10" s="27" customFormat="1" ht="30" customHeight="1">
      <c r="A156" s="15" t="s">
        <v>96</v>
      </c>
      <c r="B156" s="15">
        <f>IF(D156="","",SUBTOTAL(3,$D$8:D156))</f>
        <v>135</v>
      </c>
      <c r="C156" s="15" t="str">
        <f t="shared" si="7"/>
        <v>N15.135</v>
      </c>
      <c r="D156" s="15" t="s">
        <v>457</v>
      </c>
      <c r="E156" s="265" t="s">
        <v>106</v>
      </c>
      <c r="F156" s="47" t="s">
        <v>3</v>
      </c>
      <c r="G156" s="15"/>
      <c r="H156" s="5">
        <f>VLOOKUP($D156,'tồn kho 6.11 10h22 100225'!$C$10:$G$154,5,0)</f>
        <v>0</v>
      </c>
      <c r="I156" s="366" t="s">
        <v>1837</v>
      </c>
      <c r="J156" s="46"/>
    </row>
    <row r="157" spans="1:10" s="27" customFormat="1" ht="30" customHeight="1">
      <c r="A157" s="15" t="s">
        <v>96</v>
      </c>
      <c r="B157" s="15">
        <f>IF(D157="","",SUBTOTAL(3,$D$8:D157))</f>
        <v>136</v>
      </c>
      <c r="C157" s="15" t="str">
        <f t="shared" si="7"/>
        <v>N15.136</v>
      </c>
      <c r="D157" s="15" t="s">
        <v>458</v>
      </c>
      <c r="E157" s="265" t="s">
        <v>279</v>
      </c>
      <c r="F157" s="47" t="s">
        <v>3</v>
      </c>
      <c r="G157" s="15"/>
      <c r="H157" s="5">
        <f>VLOOKUP($D157,'tồn kho 6.11 10h22 100225'!$C$10:$G$154,5,0)</f>
        <v>61</v>
      </c>
      <c r="I157" s="366" t="s">
        <v>1837</v>
      </c>
      <c r="J157" s="46"/>
    </row>
    <row r="158" spans="1:10" s="27" customFormat="1" ht="30" customHeight="1">
      <c r="A158" s="15" t="s">
        <v>96</v>
      </c>
      <c r="B158" s="15">
        <f>IF(D158="","",SUBTOTAL(3,$D$8:D158))</f>
        <v>137</v>
      </c>
      <c r="C158" s="15" t="str">
        <f t="shared" si="7"/>
        <v>N15.137</v>
      </c>
      <c r="D158" s="15" t="s">
        <v>459</v>
      </c>
      <c r="E158" s="265" t="s">
        <v>256</v>
      </c>
      <c r="F158" s="47" t="s">
        <v>3</v>
      </c>
      <c r="G158" s="15"/>
      <c r="H158" s="5">
        <f>VLOOKUP($D158,'tồn kho 6.11 10h22 100225'!$C$10:$G$154,5,0)</f>
        <v>7</v>
      </c>
      <c r="I158" s="366" t="s">
        <v>1842</v>
      </c>
      <c r="J158" s="46"/>
    </row>
    <row r="159" spans="1:10" s="27" customFormat="1" ht="30" customHeight="1">
      <c r="A159" s="15" t="s">
        <v>96</v>
      </c>
      <c r="B159" s="15">
        <f>IF(D159="","",SUBTOTAL(3,$D$8:D159))</f>
        <v>138</v>
      </c>
      <c r="C159" s="15" t="str">
        <f t="shared" si="7"/>
        <v>N15.138</v>
      </c>
      <c r="D159" s="15" t="s">
        <v>460</v>
      </c>
      <c r="E159" s="265" t="s">
        <v>194</v>
      </c>
      <c r="F159" s="47" t="s">
        <v>3</v>
      </c>
      <c r="G159" s="15"/>
      <c r="H159" s="5">
        <f>VLOOKUP($D159,'tồn kho 6.11 10h22 100225'!$C$10:$G$154,5,0)</f>
        <v>9</v>
      </c>
      <c r="I159" s="366">
        <f>VLOOKUP($D159,'DM-TRUNGTHAU_TD thầu'!$E$9:$AD$127,23,0)</f>
        <v>124</v>
      </c>
      <c r="J159" s="46"/>
    </row>
    <row r="160" spans="1:10" s="27" customFormat="1" ht="30" customHeight="1">
      <c r="A160" s="15" t="s">
        <v>96</v>
      </c>
      <c r="B160" s="15">
        <f>IF(D160="","",SUBTOTAL(3,$D$8:D160))</f>
        <v>139</v>
      </c>
      <c r="C160" s="15" t="str">
        <f t="shared" si="7"/>
        <v>N15.139</v>
      </c>
      <c r="D160" s="15" t="s">
        <v>461</v>
      </c>
      <c r="E160" s="265" t="s">
        <v>271</v>
      </c>
      <c r="F160" s="47" t="s">
        <v>3</v>
      </c>
      <c r="G160" s="15"/>
      <c r="H160" s="5"/>
      <c r="I160" s="366">
        <f>VLOOKUP($D160,'DM-TRUNGTHAU_TD thầu'!$E$9:$AD$127,23,0)</f>
        <v>50</v>
      </c>
      <c r="J160" s="46"/>
    </row>
    <row r="161" spans="1:10" s="27" customFormat="1" ht="30" customHeight="1">
      <c r="A161" s="15" t="s">
        <v>96</v>
      </c>
      <c r="B161" s="15">
        <f>IF(D161="","",SUBTOTAL(3,$D$8:D161))</f>
        <v>140</v>
      </c>
      <c r="C161" s="15" t="str">
        <f t="shared" si="7"/>
        <v>N15.140</v>
      </c>
      <c r="D161" s="15" t="s">
        <v>462</v>
      </c>
      <c r="E161" s="265" t="s">
        <v>133</v>
      </c>
      <c r="F161" s="47" t="s">
        <v>3</v>
      </c>
      <c r="G161" s="15"/>
      <c r="H161" s="5">
        <f>VLOOKUP($D161,'tồn kho 6.11 10h22 100225'!$C$10:$G$154,5,0)</f>
        <v>40</v>
      </c>
      <c r="I161" s="366">
        <f>VLOOKUP($D161,'DM-TRUNGTHAU_TD thầu'!$E$9:$AD$127,23,0)</f>
        <v>240</v>
      </c>
      <c r="J161" s="46"/>
    </row>
    <row r="162" spans="1:10" s="27" customFormat="1" ht="30" customHeight="1">
      <c r="A162" s="15" t="s">
        <v>96</v>
      </c>
      <c r="B162" s="15">
        <f>IF(D162="","",SUBTOTAL(3,$D$8:D162))</f>
        <v>141</v>
      </c>
      <c r="C162" s="15" t="str">
        <f t="shared" si="7"/>
        <v>N15.141</v>
      </c>
      <c r="D162" s="15" t="s">
        <v>463</v>
      </c>
      <c r="E162" s="265" t="s">
        <v>270</v>
      </c>
      <c r="F162" s="47" t="s">
        <v>3</v>
      </c>
      <c r="G162" s="15"/>
      <c r="H162" s="5">
        <f>VLOOKUP($D162,'tồn kho 6.11 10h22 100225'!$C$10:$G$154,5,0)</f>
        <v>20</v>
      </c>
      <c r="I162" s="366" t="s">
        <v>1837</v>
      </c>
      <c r="J162" s="46"/>
    </row>
    <row r="163" spans="1:10" s="27" customFormat="1" ht="30" customHeight="1">
      <c r="A163" s="19"/>
      <c r="B163" s="303" t="s">
        <v>107</v>
      </c>
      <c r="C163" s="304" t="s">
        <v>464</v>
      </c>
      <c r="D163" s="19"/>
      <c r="E163" s="353"/>
      <c r="F163" s="19"/>
      <c r="G163" s="15"/>
      <c r="H163" s="5"/>
      <c r="I163" s="366"/>
      <c r="J163" s="46"/>
    </row>
    <row r="164" spans="1:10" s="27" customFormat="1" ht="30" customHeight="1">
      <c r="A164" s="19" t="s">
        <v>107</v>
      </c>
      <c r="B164" s="15">
        <f>IF(D164="","",SUBTOTAL(3,$D$8:D164))</f>
        <v>142</v>
      </c>
      <c r="C164" s="15" t="str">
        <f t="shared" ref="C164:C174" si="8">A164&amp;"."&amp;B164</f>
        <v>N16.142</v>
      </c>
      <c r="D164" s="19" t="s">
        <v>941</v>
      </c>
      <c r="E164" s="353" t="s">
        <v>1110</v>
      </c>
      <c r="F164" s="19" t="s">
        <v>3</v>
      </c>
      <c r="G164" s="15"/>
      <c r="H164" s="5"/>
      <c r="I164" s="366" t="s">
        <v>1836</v>
      </c>
      <c r="J164" s="46"/>
    </row>
    <row r="165" spans="1:10" s="27" customFormat="1" ht="30" customHeight="1">
      <c r="A165" s="19"/>
      <c r="B165" s="15">
        <f>IF(D165="","",SUBTOTAL(3,$D$8:D165))</f>
        <v>143</v>
      </c>
      <c r="C165" s="15" t="str">
        <f t="shared" si="8"/>
        <v>.143</v>
      </c>
      <c r="D165" s="19" t="s">
        <v>936</v>
      </c>
      <c r="E165" s="353" t="s">
        <v>1112</v>
      </c>
      <c r="F165" s="19" t="s">
        <v>3</v>
      </c>
      <c r="G165" s="15"/>
      <c r="H165" s="5"/>
      <c r="I165" s="366" t="s">
        <v>1836</v>
      </c>
      <c r="J165" s="46"/>
    </row>
    <row r="166" spans="1:10" s="27" customFormat="1" ht="30" customHeight="1">
      <c r="A166" s="19"/>
      <c r="B166" s="15">
        <f>IF(D166="","",SUBTOTAL(3,$D$8:D166))</f>
        <v>144</v>
      </c>
      <c r="C166" s="15" t="str">
        <f t="shared" si="8"/>
        <v>.144</v>
      </c>
      <c r="D166" s="19" t="s">
        <v>938</v>
      </c>
      <c r="E166" s="353" t="s">
        <v>1828</v>
      </c>
      <c r="F166" s="19"/>
      <c r="G166" s="15"/>
      <c r="H166" s="5"/>
      <c r="I166" s="366" t="s">
        <v>1836</v>
      </c>
      <c r="J166" s="46"/>
    </row>
    <row r="167" spans="1:10" s="27" customFormat="1" ht="30" customHeight="1">
      <c r="A167" s="19" t="s">
        <v>107</v>
      </c>
      <c r="B167" s="15">
        <f>IF(D167="","",SUBTOTAL(3,$D$8:D167))</f>
        <v>145</v>
      </c>
      <c r="C167" s="15" t="str">
        <f t="shared" si="8"/>
        <v>N16.145</v>
      </c>
      <c r="D167" s="19" t="s">
        <v>937</v>
      </c>
      <c r="E167" s="353" t="s">
        <v>929</v>
      </c>
      <c r="F167" s="19"/>
      <c r="G167" s="15"/>
      <c r="H167" s="5"/>
      <c r="I167" s="366" t="s">
        <v>1836</v>
      </c>
      <c r="J167" s="46"/>
    </row>
    <row r="168" spans="1:10" s="27" customFormat="1" ht="30" customHeight="1">
      <c r="A168" s="19" t="s">
        <v>107</v>
      </c>
      <c r="B168" s="15">
        <f>IF(D168="","",SUBTOTAL(3,$D$8:D168))</f>
        <v>146</v>
      </c>
      <c r="C168" s="15" t="str">
        <f t="shared" si="8"/>
        <v>N16.146</v>
      </c>
      <c r="D168" s="19" t="s">
        <v>939</v>
      </c>
      <c r="E168" s="353" t="s">
        <v>1114</v>
      </c>
      <c r="F168" s="19"/>
      <c r="G168" s="15"/>
      <c r="H168" s="5"/>
      <c r="I168" s="366" t="s">
        <v>1836</v>
      </c>
      <c r="J168" s="46"/>
    </row>
    <row r="169" spans="1:10" s="27" customFormat="1" ht="30" customHeight="1">
      <c r="A169" s="19" t="s">
        <v>107</v>
      </c>
      <c r="B169" s="15">
        <f>IF(D169="","",SUBTOTAL(3,$D$8:D169))</f>
        <v>147</v>
      </c>
      <c r="C169" s="15" t="str">
        <f t="shared" si="8"/>
        <v>N16.147</v>
      </c>
      <c r="D169" s="19" t="s">
        <v>940</v>
      </c>
      <c r="E169" s="353" t="s">
        <v>933</v>
      </c>
      <c r="F169" s="19"/>
      <c r="G169" s="15"/>
      <c r="H169" s="5"/>
      <c r="I169" s="366" t="s">
        <v>1836</v>
      </c>
      <c r="J169" s="46"/>
    </row>
    <row r="170" spans="1:10" s="46" customFormat="1" ht="30" customHeight="1">
      <c r="A170" s="306" t="s">
        <v>107</v>
      </c>
      <c r="B170" s="44">
        <f>IF(D170="","",SUBTOTAL(3,$D$8:D170))</f>
        <v>148</v>
      </c>
      <c r="C170" s="44" t="str">
        <f t="shared" si="8"/>
        <v>N16.148</v>
      </c>
      <c r="D170" s="306" t="s">
        <v>1096</v>
      </c>
      <c r="E170" s="372" t="s">
        <v>1806</v>
      </c>
      <c r="F170" s="306" t="s">
        <v>3</v>
      </c>
      <c r="G170" s="44"/>
      <c r="H170" s="5"/>
      <c r="I170" s="367" t="s">
        <v>1836</v>
      </c>
      <c r="J170" s="46" t="s">
        <v>1838</v>
      </c>
    </row>
    <row r="171" spans="1:10" s="46" customFormat="1" ht="30" customHeight="1">
      <c r="A171" s="306" t="s">
        <v>107</v>
      </c>
      <c r="B171" s="44">
        <f>IF(D171="","",SUBTOTAL(3,$D$8:D171))</f>
        <v>149</v>
      </c>
      <c r="C171" s="44" t="str">
        <f t="shared" si="8"/>
        <v>N16.149</v>
      </c>
      <c r="D171" s="306" t="s">
        <v>1101</v>
      </c>
      <c r="E171" s="372" t="s">
        <v>239</v>
      </c>
      <c r="F171" s="306" t="s">
        <v>3</v>
      </c>
      <c r="G171" s="44"/>
      <c r="H171" s="5"/>
      <c r="I171" s="367" t="s">
        <v>1836</v>
      </c>
      <c r="J171" s="46" t="s">
        <v>1839</v>
      </c>
    </row>
    <row r="172" spans="1:10" s="46" customFormat="1" ht="30" customHeight="1">
      <c r="A172" s="306" t="s">
        <v>107</v>
      </c>
      <c r="B172" s="44">
        <f>IF(D172="","",SUBTOTAL(3,$D$8:D172))</f>
        <v>150</v>
      </c>
      <c r="C172" s="44" t="str">
        <f t="shared" si="8"/>
        <v>N16.150</v>
      </c>
      <c r="D172" s="306" t="s">
        <v>1102</v>
      </c>
      <c r="E172" s="372" t="s">
        <v>240</v>
      </c>
      <c r="F172" s="306" t="s">
        <v>3</v>
      </c>
      <c r="G172" s="44"/>
      <c r="H172" s="5"/>
      <c r="I172" s="367" t="s">
        <v>1836</v>
      </c>
      <c r="J172" s="46" t="s">
        <v>1839</v>
      </c>
    </row>
    <row r="173" spans="1:10" s="27" customFormat="1" ht="30" customHeight="1">
      <c r="A173" s="19" t="s">
        <v>107</v>
      </c>
      <c r="B173" s="15">
        <f>IF(D173="","",SUBTOTAL(3,$D$8:D173))</f>
        <v>151</v>
      </c>
      <c r="C173" s="15" t="str">
        <f t="shared" si="8"/>
        <v>N16.151</v>
      </c>
      <c r="D173" s="19" t="s">
        <v>1108</v>
      </c>
      <c r="E173" s="353" t="s">
        <v>898</v>
      </c>
      <c r="F173" s="19" t="s">
        <v>3</v>
      </c>
      <c r="G173" s="15"/>
      <c r="H173" s="5"/>
      <c r="I173" s="366" t="s">
        <v>1836</v>
      </c>
      <c r="J173" s="46"/>
    </row>
    <row r="174" spans="1:10" s="27" customFormat="1" ht="30" customHeight="1">
      <c r="A174" s="19" t="s">
        <v>107</v>
      </c>
      <c r="B174" s="15">
        <f>IF(D174="","",SUBTOTAL(3,$D$8:D174))</f>
        <v>152</v>
      </c>
      <c r="C174" s="15" t="str">
        <f t="shared" si="8"/>
        <v>N16.152</v>
      </c>
      <c r="D174" s="19" t="s">
        <v>1109</v>
      </c>
      <c r="E174" s="353" t="s">
        <v>1103</v>
      </c>
      <c r="F174" s="19"/>
      <c r="G174" s="15"/>
      <c r="H174" s="5"/>
      <c r="I174" s="366" t="s">
        <v>1836</v>
      </c>
      <c r="J174" s="46"/>
    </row>
    <row r="175" spans="1:10" s="58" customFormat="1">
      <c r="A175" s="51"/>
      <c r="B175" s="51"/>
      <c r="C175" s="51"/>
      <c r="D175" s="51"/>
      <c r="E175" s="354"/>
      <c r="F175" s="65"/>
      <c r="G175" s="65"/>
      <c r="I175" s="369"/>
      <c r="J175" s="148"/>
    </row>
    <row r="176" spans="1:10" s="58" customFormat="1">
      <c r="A176" s="51"/>
      <c r="B176" s="51"/>
      <c r="C176" s="51"/>
      <c r="D176" s="51"/>
      <c r="E176" s="354"/>
      <c r="F176" s="65"/>
      <c r="G176" s="65"/>
      <c r="I176" s="369"/>
      <c r="J176" s="148"/>
    </row>
    <row r="177" spans="1:10" s="58" customFormat="1">
      <c r="A177" s="51"/>
      <c r="B177" s="51"/>
      <c r="C177" s="51"/>
      <c r="D177" s="51"/>
      <c r="E177" s="354"/>
      <c r="F177" s="65"/>
      <c r="G177" s="65"/>
      <c r="I177" s="369"/>
      <c r="J177" s="148"/>
    </row>
    <row r="178" spans="1:10" s="58" customFormat="1">
      <c r="A178" s="51"/>
      <c r="B178" s="51"/>
      <c r="C178" s="51"/>
      <c r="D178" s="51"/>
      <c r="E178" s="354"/>
      <c r="F178" s="65"/>
      <c r="G178" s="65"/>
      <c r="I178" s="369"/>
      <c r="J178" s="148"/>
    </row>
    <row r="179" spans="1:10" s="58" customFormat="1">
      <c r="A179" s="51"/>
      <c r="B179" s="51"/>
      <c r="C179" s="51"/>
      <c r="D179" s="51"/>
      <c r="E179" s="354"/>
      <c r="F179" s="65"/>
      <c r="G179" s="65"/>
      <c r="I179" s="369"/>
      <c r="J179" s="148"/>
    </row>
    <row r="180" spans="1:10" s="58" customFormat="1">
      <c r="A180" s="51"/>
      <c r="B180" s="51"/>
      <c r="C180" s="51"/>
      <c r="D180" s="51"/>
      <c r="E180" s="354"/>
      <c r="F180" s="65"/>
      <c r="G180" s="65"/>
      <c r="I180" s="369"/>
      <c r="J180" s="148"/>
    </row>
    <row r="181" spans="1:10" s="58" customFormat="1">
      <c r="A181" s="51"/>
      <c r="B181" s="51"/>
      <c r="C181" s="51"/>
      <c r="D181" s="51"/>
      <c r="E181" s="354"/>
      <c r="F181" s="65"/>
      <c r="G181" s="65"/>
      <c r="I181" s="369"/>
      <c r="J181" s="148"/>
    </row>
    <row r="182" spans="1:10" s="58" customFormat="1">
      <c r="A182" s="51"/>
      <c r="B182" s="51"/>
      <c r="C182" s="51"/>
      <c r="D182" s="51"/>
      <c r="E182" s="354"/>
      <c r="F182" s="65"/>
      <c r="G182" s="65"/>
      <c r="I182" s="369"/>
      <c r="J182" s="148"/>
    </row>
    <row r="183" spans="1:10" s="58" customFormat="1">
      <c r="A183" s="51"/>
      <c r="B183" s="51"/>
      <c r="C183" s="51"/>
      <c r="D183" s="51"/>
      <c r="E183" s="354"/>
      <c r="F183" s="65"/>
      <c r="G183" s="65"/>
      <c r="I183" s="369"/>
      <c r="J183" s="148"/>
    </row>
    <row r="184" spans="1:10" s="58" customFormat="1">
      <c r="A184" s="51"/>
      <c r="B184" s="51"/>
      <c r="C184" s="51"/>
      <c r="D184" s="51"/>
      <c r="E184" s="354"/>
      <c r="F184" s="65"/>
      <c r="G184" s="65"/>
      <c r="I184" s="369"/>
      <c r="J184" s="148"/>
    </row>
    <row r="185" spans="1:10" s="58" customFormat="1">
      <c r="A185" s="51"/>
      <c r="B185" s="51"/>
      <c r="C185" s="51"/>
      <c r="D185" s="51"/>
      <c r="E185" s="354"/>
      <c r="F185" s="65"/>
      <c r="G185" s="65"/>
      <c r="I185" s="369"/>
      <c r="J185" s="148"/>
    </row>
    <row r="186" spans="1:10" s="58" customFormat="1">
      <c r="A186" s="51"/>
      <c r="B186" s="51"/>
      <c r="C186" s="51"/>
      <c r="D186" s="51"/>
      <c r="E186" s="354"/>
      <c r="F186" s="65"/>
      <c r="G186" s="65"/>
      <c r="I186" s="369"/>
      <c r="J186" s="148"/>
    </row>
    <row r="187" spans="1:10" s="58" customFormat="1">
      <c r="A187" s="51"/>
      <c r="B187" s="51"/>
      <c r="C187" s="51"/>
      <c r="D187" s="51"/>
      <c r="E187" s="354"/>
      <c r="F187" s="65"/>
      <c r="G187" s="65"/>
      <c r="I187" s="369"/>
      <c r="J187" s="148"/>
    </row>
    <row r="188" spans="1:10" s="58" customFormat="1">
      <c r="A188" s="51"/>
      <c r="B188" s="51"/>
      <c r="C188" s="51"/>
      <c r="D188" s="51"/>
      <c r="E188" s="354"/>
      <c r="F188" s="65"/>
      <c r="G188" s="65"/>
      <c r="I188" s="369"/>
      <c r="J188" s="148"/>
    </row>
    <row r="189" spans="1:10" s="58" customFormat="1">
      <c r="A189" s="51"/>
      <c r="B189" s="51"/>
      <c r="C189" s="51"/>
      <c r="D189" s="51"/>
      <c r="E189" s="354"/>
      <c r="F189" s="65"/>
      <c r="G189" s="65"/>
      <c r="I189" s="369"/>
      <c r="J189" s="148"/>
    </row>
    <row r="190" spans="1:10" s="58" customFormat="1">
      <c r="A190" s="51"/>
      <c r="B190" s="51"/>
      <c r="C190" s="51"/>
      <c r="D190" s="51"/>
      <c r="E190" s="354"/>
      <c r="F190" s="65"/>
      <c r="G190" s="65"/>
      <c r="I190" s="369"/>
      <c r="J190" s="148"/>
    </row>
    <row r="191" spans="1:10" s="58" customFormat="1">
      <c r="A191" s="51"/>
      <c r="B191" s="51"/>
      <c r="C191" s="51"/>
      <c r="D191" s="51"/>
      <c r="E191" s="354"/>
      <c r="F191" s="65"/>
      <c r="G191" s="65"/>
      <c r="I191" s="369"/>
      <c r="J191" s="148"/>
    </row>
    <row r="192" spans="1:10" s="58" customFormat="1">
      <c r="A192" s="51"/>
      <c r="B192" s="51"/>
      <c r="C192" s="51"/>
      <c r="D192" s="51"/>
      <c r="E192" s="354"/>
      <c r="F192" s="65"/>
      <c r="G192" s="65"/>
      <c r="I192" s="369"/>
      <c r="J192" s="148"/>
    </row>
    <row r="193" spans="1:10" s="58" customFormat="1">
      <c r="A193" s="51"/>
      <c r="B193" s="51"/>
      <c r="C193" s="51"/>
      <c r="D193" s="51"/>
      <c r="E193" s="354"/>
      <c r="F193" s="65"/>
      <c r="G193" s="65"/>
      <c r="I193" s="369"/>
      <c r="J193" s="148"/>
    </row>
    <row r="194" spans="1:10" s="58" customFormat="1">
      <c r="A194" s="51"/>
      <c r="B194" s="51"/>
      <c r="C194" s="51"/>
      <c r="D194" s="51"/>
      <c r="E194" s="354"/>
      <c r="F194" s="65"/>
      <c r="G194" s="65"/>
      <c r="I194" s="369"/>
      <c r="J194" s="148"/>
    </row>
    <row r="195" spans="1:10" s="58" customFormat="1">
      <c r="A195" s="51"/>
      <c r="B195" s="51"/>
      <c r="C195" s="51"/>
      <c r="D195" s="51"/>
      <c r="E195" s="354"/>
      <c r="F195" s="65"/>
      <c r="G195" s="65"/>
      <c r="I195" s="369"/>
      <c r="J195" s="148"/>
    </row>
    <row r="196" spans="1:10" s="58" customFormat="1">
      <c r="A196" s="51"/>
      <c r="B196" s="51"/>
      <c r="C196" s="51"/>
      <c r="D196" s="51"/>
      <c r="E196" s="354"/>
      <c r="F196" s="65"/>
      <c r="G196" s="65"/>
      <c r="I196" s="369"/>
      <c r="J196" s="148"/>
    </row>
    <row r="197" spans="1:10" s="58" customFormat="1">
      <c r="A197" s="51"/>
      <c r="B197" s="51"/>
      <c r="C197" s="51"/>
      <c r="D197" s="51"/>
      <c r="E197" s="354"/>
      <c r="F197" s="65"/>
      <c r="G197" s="65"/>
      <c r="I197" s="369"/>
      <c r="J197" s="148"/>
    </row>
    <row r="198" spans="1:10" s="58" customFormat="1">
      <c r="A198" s="51"/>
      <c r="B198" s="51"/>
      <c r="C198" s="51"/>
      <c r="D198" s="51"/>
      <c r="E198" s="354"/>
      <c r="F198" s="65"/>
      <c r="G198" s="65"/>
      <c r="I198" s="369"/>
      <c r="J198" s="148"/>
    </row>
    <row r="199" spans="1:10" s="58" customFormat="1">
      <c r="A199" s="51"/>
      <c r="B199" s="51"/>
      <c r="C199" s="51"/>
      <c r="D199" s="51"/>
      <c r="E199" s="354"/>
      <c r="F199" s="65"/>
      <c r="G199" s="65"/>
      <c r="I199" s="369"/>
      <c r="J199" s="148"/>
    </row>
    <row r="200" spans="1:10" s="58" customFormat="1">
      <c r="A200" s="51"/>
      <c r="B200" s="51"/>
      <c r="C200" s="51"/>
      <c r="D200" s="51"/>
      <c r="E200" s="354"/>
      <c r="F200" s="65"/>
      <c r="G200" s="65"/>
      <c r="I200" s="369"/>
      <c r="J200" s="148"/>
    </row>
    <row r="201" spans="1:10" s="58" customFormat="1">
      <c r="A201" s="51"/>
      <c r="B201" s="51"/>
      <c r="C201" s="51"/>
      <c r="D201" s="51"/>
      <c r="E201" s="354"/>
      <c r="F201" s="65"/>
      <c r="G201" s="65"/>
      <c r="I201" s="369"/>
      <c r="J201" s="148"/>
    </row>
    <row r="202" spans="1:10" s="58" customFormat="1">
      <c r="A202" s="51"/>
      <c r="B202" s="51"/>
      <c r="C202" s="51"/>
      <c r="D202" s="51"/>
      <c r="E202" s="354"/>
      <c r="F202" s="65"/>
      <c r="G202" s="65"/>
      <c r="I202" s="369"/>
      <c r="J202" s="148"/>
    </row>
    <row r="203" spans="1:10" s="58" customFormat="1">
      <c r="A203" s="51"/>
      <c r="B203" s="51"/>
      <c r="C203" s="51"/>
      <c r="D203" s="51"/>
      <c r="E203" s="354"/>
      <c r="F203" s="65"/>
      <c r="G203" s="65"/>
      <c r="I203" s="369"/>
      <c r="J203" s="148"/>
    </row>
    <row r="204" spans="1:10" s="58" customFormat="1">
      <c r="A204" s="51"/>
      <c r="B204" s="51"/>
      <c r="C204" s="51"/>
      <c r="D204" s="51"/>
      <c r="E204" s="354"/>
      <c r="F204" s="65"/>
      <c r="G204" s="65"/>
      <c r="I204" s="369"/>
      <c r="J204" s="148"/>
    </row>
    <row r="205" spans="1:10" s="58" customFormat="1">
      <c r="A205" s="51"/>
      <c r="B205" s="51"/>
      <c r="C205" s="51"/>
      <c r="D205" s="51"/>
      <c r="E205" s="354"/>
      <c r="F205" s="65"/>
      <c r="G205" s="65"/>
      <c r="I205" s="369"/>
      <c r="J205" s="148"/>
    </row>
    <row r="206" spans="1:10" s="58" customFormat="1">
      <c r="A206" s="51"/>
      <c r="B206" s="51"/>
      <c r="C206" s="51"/>
      <c r="D206" s="51"/>
      <c r="E206" s="354"/>
      <c r="F206" s="65"/>
      <c r="G206" s="65"/>
      <c r="I206" s="369"/>
      <c r="J206" s="148"/>
    </row>
    <row r="207" spans="1:10" s="58" customFormat="1">
      <c r="A207" s="51"/>
      <c r="B207" s="51"/>
      <c r="C207" s="51"/>
      <c r="D207" s="51"/>
      <c r="E207" s="354"/>
      <c r="F207" s="65"/>
      <c r="G207" s="65"/>
      <c r="I207" s="369"/>
      <c r="J207" s="148"/>
    </row>
    <row r="208" spans="1:10" s="58" customFormat="1">
      <c r="A208" s="51"/>
      <c r="B208" s="51"/>
      <c r="C208" s="51"/>
      <c r="D208" s="51"/>
      <c r="E208" s="354"/>
      <c r="F208" s="65"/>
      <c r="G208" s="65"/>
      <c r="I208" s="369"/>
      <c r="J208" s="148"/>
    </row>
    <row r="209" spans="1:10" s="58" customFormat="1">
      <c r="A209" s="51"/>
      <c r="B209" s="51"/>
      <c r="C209" s="51"/>
      <c r="D209" s="51"/>
      <c r="E209" s="354"/>
      <c r="F209" s="65"/>
      <c r="G209" s="65"/>
      <c r="I209" s="369"/>
      <c r="J209" s="148"/>
    </row>
    <row r="210" spans="1:10" s="58" customFormat="1">
      <c r="A210" s="51"/>
      <c r="B210" s="51"/>
      <c r="C210" s="51"/>
      <c r="D210" s="51"/>
      <c r="E210" s="354"/>
      <c r="F210" s="65"/>
      <c r="G210" s="65"/>
      <c r="I210" s="369"/>
      <c r="J210" s="148"/>
    </row>
    <row r="211" spans="1:10" s="58" customFormat="1">
      <c r="A211" s="51"/>
      <c r="B211" s="51"/>
      <c r="C211" s="51"/>
      <c r="D211" s="51"/>
      <c r="E211" s="354"/>
      <c r="F211" s="65"/>
      <c r="G211" s="65"/>
      <c r="I211" s="369"/>
      <c r="J211" s="148"/>
    </row>
    <row r="212" spans="1:10" s="58" customFormat="1">
      <c r="A212" s="51"/>
      <c r="B212" s="51"/>
      <c r="C212" s="51"/>
      <c r="D212" s="51"/>
      <c r="E212" s="354"/>
      <c r="F212" s="65"/>
      <c r="G212" s="65"/>
      <c r="I212" s="369"/>
      <c r="J212" s="148"/>
    </row>
    <row r="213" spans="1:10" s="58" customFormat="1">
      <c r="A213" s="51"/>
      <c r="B213" s="51"/>
      <c r="C213" s="51"/>
      <c r="D213" s="51"/>
      <c r="E213" s="354"/>
      <c r="F213" s="65"/>
      <c r="G213" s="65"/>
      <c r="I213" s="369"/>
      <c r="J213" s="148"/>
    </row>
    <row r="214" spans="1:10" s="58" customFormat="1">
      <c r="A214" s="51"/>
      <c r="B214" s="51"/>
      <c r="C214" s="51"/>
      <c r="D214" s="51"/>
      <c r="E214" s="354"/>
      <c r="F214" s="65"/>
      <c r="G214" s="65"/>
      <c r="I214" s="369"/>
      <c r="J214" s="148"/>
    </row>
    <row r="215" spans="1:10" s="58" customFormat="1">
      <c r="A215" s="51"/>
      <c r="B215" s="51"/>
      <c r="C215" s="51"/>
      <c r="D215" s="51"/>
      <c r="E215" s="354"/>
      <c r="F215" s="65"/>
      <c r="G215" s="65"/>
      <c r="I215" s="369"/>
      <c r="J215" s="148"/>
    </row>
    <row r="216" spans="1:10" s="58" customFormat="1">
      <c r="A216" s="51"/>
      <c r="B216" s="51"/>
      <c r="C216" s="51"/>
      <c r="D216" s="51"/>
      <c r="E216" s="354"/>
      <c r="F216" s="65"/>
      <c r="G216" s="65"/>
      <c r="I216" s="369"/>
      <c r="J216" s="148"/>
    </row>
    <row r="217" spans="1:10" s="58" customFormat="1">
      <c r="A217" s="51"/>
      <c r="B217" s="51"/>
      <c r="C217" s="51"/>
      <c r="D217" s="51"/>
      <c r="E217" s="354"/>
      <c r="F217" s="65"/>
      <c r="G217" s="65"/>
      <c r="I217" s="369"/>
      <c r="J217" s="148"/>
    </row>
    <row r="218" spans="1:10" s="58" customFormat="1">
      <c r="A218" s="51"/>
      <c r="B218" s="51"/>
      <c r="C218" s="51"/>
      <c r="D218" s="51"/>
      <c r="E218" s="354"/>
      <c r="F218" s="65"/>
      <c r="G218" s="65"/>
      <c r="I218" s="369"/>
      <c r="J218" s="148"/>
    </row>
    <row r="219" spans="1:10" s="58" customFormat="1">
      <c r="A219" s="51"/>
      <c r="B219" s="51"/>
      <c r="C219" s="51"/>
      <c r="D219" s="51"/>
      <c r="E219" s="354"/>
      <c r="F219" s="65"/>
      <c r="G219" s="65"/>
      <c r="I219" s="369"/>
      <c r="J219" s="148"/>
    </row>
    <row r="220" spans="1:10" s="58" customFormat="1">
      <c r="A220" s="51"/>
      <c r="B220" s="51"/>
      <c r="C220" s="51"/>
      <c r="D220" s="51"/>
      <c r="E220" s="354"/>
      <c r="F220" s="65"/>
      <c r="G220" s="65"/>
      <c r="I220" s="369"/>
      <c r="J220" s="148"/>
    </row>
    <row r="221" spans="1:10" s="58" customFormat="1">
      <c r="A221" s="51"/>
      <c r="B221" s="51"/>
      <c r="C221" s="51"/>
      <c r="D221" s="51"/>
      <c r="E221" s="354"/>
      <c r="F221" s="65"/>
      <c r="G221" s="65"/>
      <c r="I221" s="369"/>
      <c r="J221" s="148"/>
    </row>
    <row r="222" spans="1:10" s="58" customFormat="1">
      <c r="A222" s="51"/>
      <c r="B222" s="51"/>
      <c r="C222" s="51"/>
      <c r="D222" s="51"/>
      <c r="E222" s="354"/>
      <c r="F222" s="65"/>
      <c r="G222" s="65"/>
      <c r="I222" s="369"/>
      <c r="J222" s="148"/>
    </row>
    <row r="223" spans="1:10" s="58" customFormat="1">
      <c r="A223" s="51"/>
      <c r="B223" s="51"/>
      <c r="C223" s="51"/>
      <c r="D223" s="51"/>
      <c r="E223" s="354"/>
      <c r="F223" s="65"/>
      <c r="G223" s="65"/>
      <c r="I223" s="369"/>
      <c r="J223" s="148"/>
    </row>
    <row r="224" spans="1:10" s="58" customFormat="1">
      <c r="A224" s="51"/>
      <c r="B224" s="51"/>
      <c r="C224" s="51"/>
      <c r="D224" s="51"/>
      <c r="E224" s="354"/>
      <c r="F224" s="65"/>
      <c r="G224" s="65"/>
      <c r="I224" s="369"/>
      <c r="J224" s="148"/>
    </row>
    <row r="225" spans="1:10" s="58" customFormat="1">
      <c r="A225" s="51"/>
      <c r="B225" s="51"/>
      <c r="C225" s="51"/>
      <c r="D225" s="51"/>
      <c r="E225" s="354"/>
      <c r="F225" s="65"/>
      <c r="G225" s="65"/>
      <c r="I225" s="369"/>
      <c r="J225" s="148"/>
    </row>
    <row r="226" spans="1:10" s="58" customFormat="1">
      <c r="A226" s="51"/>
      <c r="B226" s="51"/>
      <c r="C226" s="51"/>
      <c r="D226" s="51"/>
      <c r="E226" s="354"/>
      <c r="F226" s="65"/>
      <c r="G226" s="65"/>
      <c r="I226" s="369"/>
      <c r="J226" s="148"/>
    </row>
    <row r="227" spans="1:10" s="58" customFormat="1">
      <c r="A227" s="51"/>
      <c r="B227" s="51"/>
      <c r="C227" s="51"/>
      <c r="D227" s="51"/>
      <c r="E227" s="354"/>
      <c r="F227" s="65"/>
      <c r="G227" s="65"/>
      <c r="I227" s="369"/>
      <c r="J227" s="148"/>
    </row>
    <row r="228" spans="1:10" s="58" customFormat="1">
      <c r="A228" s="51"/>
      <c r="B228" s="51"/>
      <c r="C228" s="51"/>
      <c r="D228" s="51"/>
      <c r="E228" s="354"/>
      <c r="F228" s="65"/>
      <c r="G228" s="65"/>
      <c r="I228" s="369"/>
      <c r="J228" s="148"/>
    </row>
    <row r="229" spans="1:10" s="58" customFormat="1">
      <c r="A229" s="51"/>
      <c r="B229" s="51"/>
      <c r="C229" s="51"/>
      <c r="D229" s="51"/>
      <c r="E229" s="354"/>
      <c r="F229" s="65"/>
      <c r="G229" s="65"/>
      <c r="I229" s="369"/>
      <c r="J229" s="148"/>
    </row>
    <row r="230" spans="1:10" s="58" customFormat="1">
      <c r="A230" s="51"/>
      <c r="B230" s="51"/>
      <c r="C230" s="51"/>
      <c r="D230" s="51"/>
      <c r="E230" s="354"/>
      <c r="F230" s="65"/>
      <c r="G230" s="65"/>
      <c r="I230" s="369"/>
      <c r="J230" s="148"/>
    </row>
    <row r="231" spans="1:10" s="58" customFormat="1">
      <c r="A231" s="51"/>
      <c r="B231" s="51"/>
      <c r="C231" s="51"/>
      <c r="D231" s="51"/>
      <c r="E231" s="354"/>
      <c r="F231" s="65"/>
      <c r="G231" s="65"/>
      <c r="I231" s="369"/>
      <c r="J231" s="148"/>
    </row>
    <row r="232" spans="1:10" s="58" customFormat="1">
      <c r="A232" s="51"/>
      <c r="B232" s="51"/>
      <c r="C232" s="51"/>
      <c r="D232" s="51"/>
      <c r="E232" s="354"/>
      <c r="F232" s="65"/>
      <c r="G232" s="65"/>
      <c r="I232" s="369"/>
      <c r="J232" s="148"/>
    </row>
    <row r="233" spans="1:10" s="58" customFormat="1">
      <c r="A233" s="51"/>
      <c r="B233" s="51"/>
      <c r="C233" s="51"/>
      <c r="D233" s="51"/>
      <c r="E233" s="354"/>
      <c r="F233" s="65"/>
      <c r="G233" s="65"/>
      <c r="I233" s="369"/>
      <c r="J233" s="148"/>
    </row>
    <row r="234" spans="1:10" s="58" customFormat="1">
      <c r="A234" s="51"/>
      <c r="B234" s="51"/>
      <c r="C234" s="51"/>
      <c r="D234" s="51"/>
      <c r="E234" s="354"/>
      <c r="F234" s="65"/>
      <c r="G234" s="65"/>
      <c r="I234" s="369"/>
      <c r="J234" s="148"/>
    </row>
    <row r="235" spans="1:10" s="58" customFormat="1">
      <c r="A235" s="51"/>
      <c r="B235" s="51"/>
      <c r="C235" s="51"/>
      <c r="D235" s="51"/>
      <c r="E235" s="354"/>
      <c r="F235" s="65"/>
      <c r="G235" s="65"/>
      <c r="I235" s="369"/>
      <c r="J235" s="148"/>
    </row>
    <row r="236" spans="1:10" s="58" customFormat="1">
      <c r="A236" s="51"/>
      <c r="B236" s="51"/>
      <c r="C236" s="51"/>
      <c r="D236" s="51"/>
      <c r="E236" s="354"/>
      <c r="F236" s="65"/>
      <c r="G236" s="65"/>
      <c r="I236" s="369"/>
      <c r="J236" s="148"/>
    </row>
    <row r="237" spans="1:10" s="58" customFormat="1">
      <c r="A237" s="51"/>
      <c r="B237" s="51"/>
      <c r="C237" s="51"/>
      <c r="D237" s="51"/>
      <c r="E237" s="354"/>
      <c r="F237" s="65"/>
      <c r="G237" s="65"/>
      <c r="I237" s="369"/>
      <c r="J237" s="148"/>
    </row>
    <row r="238" spans="1:10" s="58" customFormat="1">
      <c r="A238" s="51"/>
      <c r="B238" s="51"/>
      <c r="C238" s="51"/>
      <c r="D238" s="51"/>
      <c r="E238" s="354"/>
      <c r="F238" s="65"/>
      <c r="G238" s="65"/>
      <c r="I238" s="369"/>
      <c r="J238" s="148"/>
    </row>
    <row r="239" spans="1:10" s="58" customFormat="1">
      <c r="A239" s="51"/>
      <c r="B239" s="51"/>
      <c r="C239" s="51"/>
      <c r="D239" s="51"/>
      <c r="E239" s="354"/>
      <c r="F239" s="65"/>
      <c r="G239" s="65"/>
      <c r="I239" s="369"/>
      <c r="J239" s="148"/>
    </row>
    <row r="240" spans="1:10" s="58" customFormat="1">
      <c r="A240" s="51"/>
      <c r="B240" s="51"/>
      <c r="C240" s="51"/>
      <c r="D240" s="51"/>
      <c r="E240" s="354"/>
      <c r="F240" s="65"/>
      <c r="G240" s="65"/>
      <c r="I240" s="369"/>
      <c r="J240" s="148"/>
    </row>
    <row r="241" spans="1:10" s="58" customFormat="1">
      <c r="A241" s="51"/>
      <c r="B241" s="51"/>
      <c r="C241" s="51"/>
      <c r="D241" s="51"/>
      <c r="E241" s="354"/>
      <c r="F241" s="65"/>
      <c r="G241" s="65"/>
      <c r="I241" s="369"/>
      <c r="J241" s="148"/>
    </row>
    <row r="242" spans="1:10" s="58" customFormat="1">
      <c r="A242" s="51"/>
      <c r="B242" s="51"/>
      <c r="C242" s="51"/>
      <c r="D242" s="51"/>
      <c r="E242" s="354"/>
      <c r="F242" s="65"/>
      <c r="G242" s="65"/>
      <c r="I242" s="369"/>
      <c r="J242" s="148"/>
    </row>
    <row r="243" spans="1:10" s="58" customFormat="1">
      <c r="A243" s="51"/>
      <c r="B243" s="51"/>
      <c r="C243" s="51"/>
      <c r="D243" s="51"/>
      <c r="E243" s="354"/>
      <c r="F243" s="65"/>
      <c r="G243" s="65"/>
      <c r="I243" s="369"/>
      <c r="J243" s="148"/>
    </row>
    <row r="244" spans="1:10" s="58" customFormat="1">
      <c r="A244" s="51"/>
      <c r="B244" s="51"/>
      <c r="C244" s="51"/>
      <c r="D244" s="51"/>
      <c r="E244" s="354"/>
      <c r="F244" s="65"/>
      <c r="G244" s="65"/>
      <c r="I244" s="369"/>
      <c r="J244" s="148"/>
    </row>
    <row r="245" spans="1:10" s="58" customFormat="1">
      <c r="A245" s="51"/>
      <c r="B245" s="51"/>
      <c r="C245" s="51"/>
      <c r="D245" s="51"/>
      <c r="E245" s="354"/>
      <c r="F245" s="65"/>
      <c r="G245" s="65"/>
      <c r="I245" s="369"/>
      <c r="J245" s="148"/>
    </row>
    <row r="246" spans="1:10" s="58" customFormat="1">
      <c r="A246" s="51"/>
      <c r="B246" s="51"/>
      <c r="C246" s="51"/>
      <c r="D246" s="51"/>
      <c r="E246" s="354"/>
      <c r="F246" s="65"/>
      <c r="G246" s="65"/>
      <c r="I246" s="369"/>
      <c r="J246" s="148"/>
    </row>
    <row r="247" spans="1:10" s="58" customFormat="1">
      <c r="A247" s="51"/>
      <c r="B247" s="51"/>
      <c r="C247" s="51"/>
      <c r="D247" s="51"/>
      <c r="E247" s="354"/>
      <c r="F247" s="65"/>
      <c r="G247" s="65"/>
      <c r="I247" s="369"/>
      <c r="J247" s="148"/>
    </row>
    <row r="248" spans="1:10" s="58" customFormat="1">
      <c r="A248" s="51"/>
      <c r="B248" s="51"/>
      <c r="C248" s="51"/>
      <c r="D248" s="51"/>
      <c r="E248" s="354"/>
      <c r="F248" s="65"/>
      <c r="G248" s="65"/>
      <c r="I248" s="369"/>
      <c r="J248" s="148"/>
    </row>
    <row r="249" spans="1:10" s="58" customFormat="1">
      <c r="A249" s="51"/>
      <c r="B249" s="51"/>
      <c r="C249" s="51"/>
      <c r="D249" s="51"/>
      <c r="E249" s="354"/>
      <c r="F249" s="65"/>
      <c r="G249" s="65"/>
      <c r="I249" s="369"/>
      <c r="J249" s="148"/>
    </row>
    <row r="250" spans="1:10" s="58" customFormat="1">
      <c r="A250" s="51"/>
      <c r="B250" s="51"/>
      <c r="C250" s="51"/>
      <c r="D250" s="51"/>
      <c r="E250" s="354"/>
      <c r="F250" s="65"/>
      <c r="G250" s="65"/>
      <c r="I250" s="369"/>
      <c r="J250" s="148"/>
    </row>
    <row r="251" spans="1:10" s="58" customFormat="1">
      <c r="A251" s="51"/>
      <c r="B251" s="51"/>
      <c r="C251" s="51"/>
      <c r="D251" s="51"/>
      <c r="E251" s="354"/>
      <c r="F251" s="65"/>
      <c r="G251" s="65"/>
      <c r="I251" s="369"/>
      <c r="J251" s="148"/>
    </row>
    <row r="252" spans="1:10" s="58" customFormat="1">
      <c r="A252" s="51"/>
      <c r="B252" s="51"/>
      <c r="C252" s="51"/>
      <c r="D252" s="51"/>
      <c r="E252" s="354"/>
      <c r="F252" s="65"/>
      <c r="G252" s="65"/>
      <c r="I252" s="369"/>
      <c r="J252" s="148"/>
    </row>
    <row r="253" spans="1:10" s="58" customFormat="1">
      <c r="A253" s="51"/>
      <c r="B253" s="51"/>
      <c r="C253" s="51"/>
      <c r="D253" s="51"/>
      <c r="E253" s="354"/>
      <c r="F253" s="65"/>
      <c r="G253" s="65"/>
      <c r="I253" s="369"/>
      <c r="J253" s="148"/>
    </row>
    <row r="254" spans="1:10" s="58" customFormat="1">
      <c r="A254" s="51"/>
      <c r="B254" s="51"/>
      <c r="C254" s="51"/>
      <c r="D254" s="51"/>
      <c r="E254" s="354"/>
      <c r="F254" s="65"/>
      <c r="G254" s="65"/>
      <c r="I254" s="369"/>
      <c r="J254" s="148"/>
    </row>
    <row r="255" spans="1:10" s="58" customFormat="1">
      <c r="A255" s="51"/>
      <c r="B255" s="51"/>
      <c r="C255" s="51"/>
      <c r="D255" s="51"/>
      <c r="E255" s="354"/>
      <c r="F255" s="65"/>
      <c r="G255" s="65"/>
      <c r="I255" s="369"/>
      <c r="J255" s="148"/>
    </row>
    <row r="256" spans="1:10" s="58" customFormat="1">
      <c r="A256" s="51"/>
      <c r="B256" s="51"/>
      <c r="C256" s="51"/>
      <c r="D256" s="51"/>
      <c r="E256" s="354"/>
      <c r="F256" s="65"/>
      <c r="G256" s="65"/>
      <c r="I256" s="369"/>
      <c r="J256" s="148"/>
    </row>
    <row r="257" spans="1:10" s="58" customFormat="1">
      <c r="A257" s="51"/>
      <c r="B257" s="51"/>
      <c r="C257" s="51"/>
      <c r="D257" s="51"/>
      <c r="E257" s="354"/>
      <c r="F257" s="65"/>
      <c r="G257" s="65"/>
      <c r="I257" s="369"/>
      <c r="J257" s="148"/>
    </row>
    <row r="258" spans="1:10" s="58" customFormat="1">
      <c r="A258" s="51"/>
      <c r="B258" s="51"/>
      <c r="C258" s="51"/>
      <c r="D258" s="51"/>
      <c r="E258" s="354"/>
      <c r="F258" s="65"/>
      <c r="G258" s="65"/>
      <c r="I258" s="369"/>
      <c r="J258" s="148"/>
    </row>
    <row r="259" spans="1:10" s="58" customFormat="1">
      <c r="A259" s="51"/>
      <c r="B259" s="51"/>
      <c r="C259" s="51"/>
      <c r="D259" s="51"/>
      <c r="E259" s="354"/>
      <c r="F259" s="65"/>
      <c r="G259" s="65"/>
      <c r="I259" s="369"/>
      <c r="J259" s="148"/>
    </row>
    <row r="260" spans="1:10" s="58" customFormat="1">
      <c r="A260" s="51"/>
      <c r="B260" s="51"/>
      <c r="C260" s="51"/>
      <c r="D260" s="51"/>
      <c r="E260" s="354"/>
      <c r="F260" s="65"/>
      <c r="G260" s="65"/>
      <c r="I260" s="369"/>
      <c r="J260" s="148"/>
    </row>
    <row r="261" spans="1:10" s="58" customFormat="1">
      <c r="A261" s="51"/>
      <c r="B261" s="51"/>
      <c r="C261" s="51"/>
      <c r="D261" s="51"/>
      <c r="E261" s="354"/>
      <c r="F261" s="65"/>
      <c r="G261" s="65"/>
      <c r="I261" s="369"/>
      <c r="J261" s="148"/>
    </row>
    <row r="262" spans="1:10" s="58" customFormat="1">
      <c r="A262" s="51"/>
      <c r="B262" s="51"/>
      <c r="C262" s="51"/>
      <c r="D262" s="51"/>
      <c r="E262" s="354"/>
      <c r="F262" s="65"/>
      <c r="G262" s="65"/>
      <c r="I262" s="369"/>
      <c r="J262" s="148"/>
    </row>
    <row r="263" spans="1:10" s="58" customFormat="1">
      <c r="A263" s="51"/>
      <c r="B263" s="51"/>
      <c r="C263" s="51"/>
      <c r="D263" s="51"/>
      <c r="E263" s="354"/>
      <c r="F263" s="65"/>
      <c r="G263" s="65"/>
      <c r="I263" s="369"/>
      <c r="J263" s="148"/>
    </row>
    <row r="264" spans="1:10" s="58" customFormat="1">
      <c r="A264" s="51"/>
      <c r="B264" s="51"/>
      <c r="C264" s="51"/>
      <c r="D264" s="51"/>
      <c r="E264" s="354"/>
      <c r="F264" s="65"/>
      <c r="G264" s="65"/>
      <c r="I264" s="369"/>
      <c r="J264" s="148"/>
    </row>
    <row r="265" spans="1:10" s="58" customFormat="1">
      <c r="A265" s="51"/>
      <c r="B265" s="51"/>
      <c r="C265" s="51"/>
      <c r="D265" s="51"/>
      <c r="E265" s="354"/>
      <c r="F265" s="65"/>
      <c r="G265" s="65"/>
      <c r="I265" s="369"/>
      <c r="J265" s="148"/>
    </row>
    <row r="266" spans="1:10" s="58" customFormat="1">
      <c r="A266" s="51"/>
      <c r="B266" s="51"/>
      <c r="C266" s="51"/>
      <c r="D266" s="51"/>
      <c r="E266" s="354"/>
      <c r="F266" s="65"/>
      <c r="G266" s="65"/>
      <c r="I266" s="369"/>
      <c r="J266" s="148"/>
    </row>
    <row r="267" spans="1:10" s="58" customFormat="1">
      <c r="A267" s="51"/>
      <c r="B267" s="51"/>
      <c r="C267" s="51"/>
      <c r="D267" s="51"/>
      <c r="E267" s="354"/>
      <c r="F267" s="65"/>
      <c r="G267" s="65"/>
      <c r="I267" s="369"/>
      <c r="J267" s="148"/>
    </row>
    <row r="268" spans="1:10" s="58" customFormat="1">
      <c r="A268" s="51"/>
      <c r="B268" s="51"/>
      <c r="C268" s="51"/>
      <c r="D268" s="51"/>
      <c r="E268" s="354"/>
      <c r="F268" s="65"/>
      <c r="G268" s="65"/>
      <c r="I268" s="369"/>
      <c r="J268" s="148"/>
    </row>
    <row r="269" spans="1:10" s="58" customFormat="1">
      <c r="A269" s="51"/>
      <c r="B269" s="51"/>
      <c r="C269" s="51"/>
      <c r="D269" s="51"/>
      <c r="E269" s="354"/>
      <c r="F269" s="65"/>
      <c r="G269" s="65"/>
      <c r="I269" s="369"/>
      <c r="J269" s="148"/>
    </row>
    <row r="270" spans="1:10" s="58" customFormat="1">
      <c r="A270" s="51"/>
      <c r="B270" s="51"/>
      <c r="C270" s="51"/>
      <c r="D270" s="51"/>
      <c r="E270" s="354"/>
      <c r="F270" s="65"/>
      <c r="G270" s="65"/>
      <c r="I270" s="369"/>
      <c r="J270" s="148"/>
    </row>
    <row r="271" spans="1:10" s="58" customFormat="1">
      <c r="A271" s="51"/>
      <c r="B271" s="51"/>
      <c r="C271" s="51"/>
      <c r="D271" s="51"/>
      <c r="E271" s="354"/>
      <c r="F271" s="65"/>
      <c r="G271" s="65"/>
      <c r="I271" s="369"/>
      <c r="J271" s="148"/>
    </row>
    <row r="272" spans="1:10" s="58" customFormat="1">
      <c r="A272" s="51"/>
      <c r="B272" s="51"/>
      <c r="C272" s="51"/>
      <c r="D272" s="51"/>
      <c r="E272" s="354"/>
      <c r="F272" s="65"/>
      <c r="G272" s="65"/>
      <c r="I272" s="369"/>
      <c r="J272" s="148"/>
    </row>
    <row r="273" spans="1:10" s="58" customFormat="1">
      <c r="A273" s="51"/>
      <c r="B273" s="51"/>
      <c r="C273" s="51"/>
      <c r="D273" s="51"/>
      <c r="E273" s="354"/>
      <c r="F273" s="65"/>
      <c r="G273" s="65"/>
      <c r="I273" s="369"/>
      <c r="J273" s="148"/>
    </row>
    <row r="274" spans="1:10" s="58" customFormat="1">
      <c r="A274" s="51"/>
      <c r="B274" s="51"/>
      <c r="C274" s="51"/>
      <c r="D274" s="51"/>
      <c r="E274" s="354"/>
      <c r="F274" s="65"/>
      <c r="G274" s="65"/>
      <c r="I274" s="369"/>
      <c r="J274" s="148"/>
    </row>
    <row r="275" spans="1:10" s="58" customFormat="1">
      <c r="A275" s="51"/>
      <c r="B275" s="51"/>
      <c r="C275" s="51"/>
      <c r="D275" s="51"/>
      <c r="E275" s="354"/>
      <c r="F275" s="65"/>
      <c r="G275" s="65"/>
      <c r="I275" s="369"/>
      <c r="J275" s="148"/>
    </row>
    <row r="276" spans="1:10" s="58" customFormat="1">
      <c r="A276" s="51"/>
      <c r="B276" s="51"/>
      <c r="C276" s="51"/>
      <c r="D276" s="51"/>
      <c r="E276" s="354"/>
      <c r="F276" s="65"/>
      <c r="G276" s="65"/>
      <c r="I276" s="369"/>
      <c r="J276" s="148"/>
    </row>
    <row r="277" spans="1:10" s="58" customFormat="1">
      <c r="A277" s="51"/>
      <c r="B277" s="51"/>
      <c r="C277" s="51"/>
      <c r="D277" s="51"/>
      <c r="E277" s="354"/>
      <c r="F277" s="65"/>
      <c r="G277" s="65"/>
      <c r="I277" s="369"/>
      <c r="J277" s="148"/>
    </row>
    <row r="278" spans="1:10" s="58" customFormat="1">
      <c r="A278" s="51"/>
      <c r="B278" s="51"/>
      <c r="C278" s="51"/>
      <c r="D278" s="51"/>
      <c r="E278" s="354"/>
      <c r="F278" s="65"/>
      <c r="G278" s="65"/>
      <c r="I278" s="369"/>
      <c r="J278" s="148"/>
    </row>
    <row r="279" spans="1:10" s="58" customFormat="1">
      <c r="A279" s="51"/>
      <c r="B279" s="51"/>
      <c r="C279" s="51"/>
      <c r="D279" s="51"/>
      <c r="E279" s="354"/>
      <c r="F279" s="65"/>
      <c r="G279" s="65"/>
      <c r="I279" s="369"/>
      <c r="J279" s="148"/>
    </row>
    <row r="280" spans="1:10" s="58" customFormat="1">
      <c r="A280" s="51"/>
      <c r="B280" s="51"/>
      <c r="C280" s="51"/>
      <c r="D280" s="51"/>
      <c r="E280" s="354"/>
      <c r="F280" s="65"/>
      <c r="G280" s="65"/>
      <c r="I280" s="369"/>
      <c r="J280" s="148"/>
    </row>
    <row r="281" spans="1:10" s="58" customFormat="1">
      <c r="A281" s="51"/>
      <c r="B281" s="51"/>
      <c r="C281" s="51"/>
      <c r="D281" s="51"/>
      <c r="E281" s="354"/>
      <c r="F281" s="65"/>
      <c r="G281" s="65"/>
      <c r="I281" s="369"/>
      <c r="J281" s="148"/>
    </row>
    <row r="282" spans="1:10" s="58" customFormat="1">
      <c r="A282" s="51"/>
      <c r="B282" s="51"/>
      <c r="C282" s="51"/>
      <c r="D282" s="51"/>
      <c r="E282" s="354"/>
      <c r="F282" s="65"/>
      <c r="G282" s="65"/>
      <c r="I282" s="369"/>
      <c r="J282" s="148"/>
    </row>
    <row r="283" spans="1:10" s="58" customFormat="1">
      <c r="A283" s="51"/>
      <c r="B283" s="51"/>
      <c r="C283" s="51"/>
      <c r="D283" s="51"/>
      <c r="E283" s="354"/>
      <c r="F283" s="65"/>
      <c r="G283" s="65"/>
      <c r="I283" s="369"/>
      <c r="J283" s="148"/>
    </row>
    <row r="284" spans="1:10" s="58" customFormat="1">
      <c r="A284" s="51"/>
      <c r="B284" s="51"/>
      <c r="C284" s="51"/>
      <c r="D284" s="51"/>
      <c r="E284" s="354"/>
      <c r="F284" s="65"/>
      <c r="G284" s="65"/>
      <c r="I284" s="369"/>
      <c r="J284" s="148"/>
    </row>
    <row r="285" spans="1:10" s="58" customFormat="1">
      <c r="A285" s="51"/>
      <c r="B285" s="51"/>
      <c r="C285" s="51"/>
      <c r="D285" s="51"/>
      <c r="E285" s="354"/>
      <c r="F285" s="65"/>
      <c r="G285" s="65"/>
      <c r="I285" s="369"/>
      <c r="J285" s="148"/>
    </row>
    <row r="286" spans="1:10" s="58" customFormat="1">
      <c r="A286" s="51"/>
      <c r="B286" s="51"/>
      <c r="C286" s="51"/>
      <c r="D286" s="51"/>
      <c r="E286" s="354"/>
      <c r="F286" s="65"/>
      <c r="G286" s="65"/>
      <c r="I286" s="369"/>
      <c r="J286" s="148"/>
    </row>
    <row r="287" spans="1:10" s="58" customFormat="1">
      <c r="A287" s="51"/>
      <c r="B287" s="51"/>
      <c r="C287" s="51"/>
      <c r="D287" s="51"/>
      <c r="E287" s="354"/>
      <c r="F287" s="65"/>
      <c r="G287" s="65"/>
      <c r="I287" s="369"/>
      <c r="J287" s="148"/>
    </row>
    <row r="288" spans="1:10" s="58" customFormat="1">
      <c r="A288" s="51"/>
      <c r="B288" s="51"/>
      <c r="C288" s="51"/>
      <c r="D288" s="51"/>
      <c r="E288" s="354"/>
      <c r="F288" s="65"/>
      <c r="G288" s="65"/>
      <c r="I288" s="369"/>
      <c r="J288" s="148"/>
    </row>
    <row r="289" spans="1:10" s="58" customFormat="1">
      <c r="A289" s="51"/>
      <c r="B289" s="51"/>
      <c r="C289" s="51"/>
      <c r="D289" s="51"/>
      <c r="E289" s="354"/>
      <c r="F289" s="65"/>
      <c r="G289" s="65"/>
      <c r="I289" s="369"/>
      <c r="J289" s="148"/>
    </row>
    <row r="290" spans="1:10" s="58" customFormat="1">
      <c r="A290" s="51"/>
      <c r="B290" s="51"/>
      <c r="C290" s="51"/>
      <c r="D290" s="51"/>
      <c r="E290" s="354"/>
      <c r="F290" s="65"/>
      <c r="G290" s="65"/>
      <c r="I290" s="369"/>
      <c r="J290" s="148"/>
    </row>
    <row r="291" spans="1:10" s="58" customFormat="1">
      <c r="A291" s="51"/>
      <c r="B291" s="51"/>
      <c r="C291" s="51"/>
      <c r="D291" s="51"/>
      <c r="E291" s="354"/>
      <c r="F291" s="65"/>
      <c r="G291" s="65"/>
      <c r="I291" s="369"/>
      <c r="J291" s="148"/>
    </row>
    <row r="292" spans="1:10" s="58" customFormat="1">
      <c r="A292" s="51"/>
      <c r="B292" s="51"/>
      <c r="C292" s="51"/>
      <c r="D292" s="51"/>
      <c r="E292" s="354"/>
      <c r="F292" s="65"/>
      <c r="G292" s="65"/>
      <c r="I292" s="369"/>
      <c r="J292" s="148"/>
    </row>
    <row r="293" spans="1:10" s="58" customFormat="1">
      <c r="A293" s="51"/>
      <c r="B293" s="51"/>
      <c r="C293" s="51"/>
      <c r="D293" s="51"/>
      <c r="E293" s="354"/>
      <c r="F293" s="65"/>
      <c r="G293" s="65"/>
      <c r="I293" s="369"/>
      <c r="J293" s="148"/>
    </row>
    <row r="294" spans="1:10" s="58" customFormat="1">
      <c r="A294" s="51"/>
      <c r="B294" s="51"/>
      <c r="C294" s="51"/>
      <c r="D294" s="51"/>
      <c r="E294" s="354"/>
      <c r="F294" s="65"/>
      <c r="G294" s="65"/>
      <c r="I294" s="369"/>
      <c r="J294" s="148"/>
    </row>
    <row r="295" spans="1:10" s="58" customFormat="1">
      <c r="A295" s="51"/>
      <c r="B295" s="51"/>
      <c r="C295" s="51"/>
      <c r="D295" s="51"/>
      <c r="E295" s="354"/>
      <c r="F295" s="65"/>
      <c r="G295" s="65"/>
      <c r="I295" s="369"/>
      <c r="J295" s="148"/>
    </row>
    <row r="296" spans="1:10" s="58" customFormat="1">
      <c r="A296" s="51"/>
      <c r="B296" s="51"/>
      <c r="C296" s="51"/>
      <c r="D296" s="51"/>
      <c r="E296" s="354"/>
      <c r="F296" s="65"/>
      <c r="G296" s="65"/>
      <c r="I296" s="369"/>
      <c r="J296" s="148"/>
    </row>
    <row r="297" spans="1:10" s="58" customFormat="1">
      <c r="A297" s="51"/>
      <c r="B297" s="51"/>
      <c r="C297" s="51"/>
      <c r="D297" s="51"/>
      <c r="E297" s="354"/>
      <c r="F297" s="65"/>
      <c r="G297" s="65"/>
      <c r="I297" s="369"/>
      <c r="J297" s="148"/>
    </row>
    <row r="298" spans="1:10" s="58" customFormat="1">
      <c r="A298" s="51"/>
      <c r="B298" s="51"/>
      <c r="C298" s="51"/>
      <c r="D298" s="51"/>
      <c r="E298" s="354"/>
      <c r="F298" s="65"/>
      <c r="G298" s="65"/>
      <c r="I298" s="369"/>
      <c r="J298" s="148"/>
    </row>
    <row r="299" spans="1:10" s="58" customFormat="1">
      <c r="A299" s="51"/>
      <c r="B299" s="51"/>
      <c r="C299" s="51"/>
      <c r="D299" s="51"/>
      <c r="E299" s="354"/>
      <c r="F299" s="65"/>
      <c r="G299" s="65"/>
      <c r="I299" s="369"/>
      <c r="J299" s="148"/>
    </row>
    <row r="300" spans="1:10" s="58" customFormat="1">
      <c r="A300" s="51"/>
      <c r="B300" s="51"/>
      <c r="C300" s="51"/>
      <c r="D300" s="51"/>
      <c r="E300" s="354"/>
      <c r="F300" s="65"/>
      <c r="G300" s="65"/>
      <c r="I300" s="369"/>
      <c r="J300" s="148"/>
    </row>
    <row r="301" spans="1:10" s="58" customFormat="1">
      <c r="A301" s="51"/>
      <c r="B301" s="51"/>
      <c r="C301" s="51"/>
      <c r="D301" s="51"/>
      <c r="E301" s="354"/>
      <c r="F301" s="65"/>
      <c r="G301" s="65"/>
      <c r="I301" s="369"/>
      <c r="J301" s="148"/>
    </row>
    <row r="302" spans="1:10" s="58" customFormat="1">
      <c r="A302" s="51"/>
      <c r="B302" s="51"/>
      <c r="C302" s="51"/>
      <c r="D302" s="51"/>
      <c r="E302" s="354"/>
      <c r="F302" s="65"/>
      <c r="G302" s="65"/>
      <c r="I302" s="369"/>
      <c r="J302" s="148"/>
    </row>
    <row r="303" spans="1:10" s="58" customFormat="1">
      <c r="A303" s="51"/>
      <c r="B303" s="51"/>
      <c r="C303" s="51"/>
      <c r="D303" s="51"/>
      <c r="E303" s="354"/>
      <c r="F303" s="65"/>
      <c r="G303" s="65"/>
      <c r="I303" s="369"/>
      <c r="J303" s="148"/>
    </row>
    <row r="304" spans="1:10" s="58" customFormat="1">
      <c r="A304" s="51"/>
      <c r="B304" s="51"/>
      <c r="C304" s="51"/>
      <c r="D304" s="51"/>
      <c r="E304" s="354"/>
      <c r="F304" s="65"/>
      <c r="G304" s="65"/>
      <c r="I304" s="369"/>
      <c r="J304" s="148"/>
    </row>
    <row r="305" spans="1:10" s="58" customFormat="1">
      <c r="A305" s="51"/>
      <c r="B305" s="51"/>
      <c r="C305" s="51"/>
      <c r="D305" s="51"/>
      <c r="E305" s="354"/>
      <c r="F305" s="65"/>
      <c r="G305" s="65"/>
      <c r="I305" s="369"/>
      <c r="J305" s="148"/>
    </row>
    <row r="306" spans="1:10" s="58" customFormat="1">
      <c r="A306" s="51"/>
      <c r="B306" s="51"/>
      <c r="C306" s="51"/>
      <c r="D306" s="51"/>
      <c r="E306" s="354"/>
      <c r="F306" s="65"/>
      <c r="G306" s="65"/>
      <c r="I306" s="369"/>
      <c r="J306" s="148"/>
    </row>
    <row r="307" spans="1:10" s="58" customFormat="1">
      <c r="A307" s="51"/>
      <c r="B307" s="51"/>
      <c r="C307" s="51"/>
      <c r="D307" s="51"/>
      <c r="E307" s="354"/>
      <c r="F307" s="65"/>
      <c r="G307" s="65"/>
      <c r="I307" s="369"/>
      <c r="J307" s="148"/>
    </row>
    <row r="308" spans="1:10" s="58" customFormat="1">
      <c r="A308" s="51"/>
      <c r="B308" s="51"/>
      <c r="C308" s="51"/>
      <c r="D308" s="51"/>
      <c r="E308" s="354"/>
      <c r="F308" s="65"/>
      <c r="G308" s="65"/>
      <c r="I308" s="369"/>
      <c r="J308" s="148"/>
    </row>
    <row r="309" spans="1:10" s="58" customFormat="1">
      <c r="A309" s="51"/>
      <c r="B309" s="51"/>
      <c r="C309" s="51"/>
      <c r="D309" s="51"/>
      <c r="E309" s="354"/>
      <c r="F309" s="65"/>
      <c r="G309" s="65"/>
      <c r="I309" s="369"/>
      <c r="J309" s="148"/>
    </row>
    <row r="310" spans="1:10" s="58" customFormat="1">
      <c r="A310" s="51"/>
      <c r="B310" s="51"/>
      <c r="C310" s="51"/>
      <c r="D310" s="51"/>
      <c r="E310" s="354"/>
      <c r="F310" s="65"/>
      <c r="G310" s="65"/>
      <c r="I310" s="369"/>
      <c r="J310" s="148"/>
    </row>
    <row r="311" spans="1:10" s="58" customFormat="1">
      <c r="A311" s="51"/>
      <c r="B311" s="51"/>
      <c r="C311" s="51"/>
      <c r="D311" s="51"/>
      <c r="E311" s="354"/>
      <c r="F311" s="65"/>
      <c r="G311" s="65"/>
      <c r="I311" s="369"/>
      <c r="J311" s="148"/>
    </row>
    <row r="312" spans="1:10" s="58" customFormat="1">
      <c r="A312" s="51"/>
      <c r="B312" s="51"/>
      <c r="C312" s="51"/>
      <c r="D312" s="51"/>
      <c r="E312" s="354"/>
      <c r="F312" s="65"/>
      <c r="G312" s="65"/>
      <c r="I312" s="369"/>
      <c r="J312" s="148"/>
    </row>
    <row r="313" spans="1:10" s="58" customFormat="1">
      <c r="A313" s="51"/>
      <c r="B313" s="51"/>
      <c r="C313" s="51"/>
      <c r="D313" s="51"/>
      <c r="E313" s="354"/>
      <c r="F313" s="65"/>
      <c r="G313" s="65"/>
      <c r="I313" s="369"/>
      <c r="J313" s="148"/>
    </row>
    <row r="314" spans="1:10" s="58" customFormat="1">
      <c r="A314" s="51"/>
      <c r="B314" s="51"/>
      <c r="C314" s="51"/>
      <c r="D314" s="51"/>
      <c r="E314" s="354"/>
      <c r="F314" s="65"/>
      <c r="G314" s="65"/>
      <c r="I314" s="369"/>
      <c r="J314" s="148"/>
    </row>
    <row r="315" spans="1:10" s="58" customFormat="1">
      <c r="A315" s="51"/>
      <c r="B315" s="51"/>
      <c r="C315" s="51"/>
      <c r="D315" s="51"/>
      <c r="E315" s="354"/>
      <c r="F315" s="65"/>
      <c r="G315" s="65"/>
      <c r="I315" s="369"/>
      <c r="J315" s="148"/>
    </row>
    <row r="316" spans="1:10" s="58" customFormat="1">
      <c r="A316" s="51"/>
      <c r="B316" s="51"/>
      <c r="C316" s="51"/>
      <c r="D316" s="51"/>
      <c r="E316" s="354"/>
      <c r="F316" s="65"/>
      <c r="G316" s="65"/>
      <c r="I316" s="369"/>
      <c r="J316" s="148"/>
    </row>
    <row r="317" spans="1:10" s="58" customFormat="1">
      <c r="A317" s="51"/>
      <c r="B317" s="51"/>
      <c r="C317" s="51"/>
      <c r="D317" s="51"/>
      <c r="E317" s="354"/>
      <c r="F317" s="65"/>
      <c r="G317" s="65"/>
      <c r="I317" s="369"/>
      <c r="J317" s="148"/>
    </row>
    <row r="318" spans="1:10" s="58" customFormat="1">
      <c r="A318" s="51"/>
      <c r="B318" s="51"/>
      <c r="C318" s="51"/>
      <c r="D318" s="51"/>
      <c r="E318" s="354"/>
      <c r="F318" s="65"/>
      <c r="G318" s="65"/>
      <c r="I318" s="369"/>
      <c r="J318" s="148"/>
    </row>
    <row r="319" spans="1:10" s="58" customFormat="1">
      <c r="A319" s="51"/>
      <c r="B319" s="51"/>
      <c r="C319" s="51"/>
      <c r="D319" s="51"/>
      <c r="E319" s="354"/>
      <c r="F319" s="65"/>
      <c r="G319" s="65"/>
      <c r="I319" s="369"/>
      <c r="J319" s="148"/>
    </row>
    <row r="320" spans="1:10" s="58" customFormat="1">
      <c r="A320" s="51"/>
      <c r="B320" s="51"/>
      <c r="C320" s="51"/>
      <c r="D320" s="51"/>
      <c r="E320" s="354"/>
      <c r="F320" s="65"/>
      <c r="G320" s="65"/>
      <c r="I320" s="369"/>
      <c r="J320" s="148"/>
    </row>
    <row r="321" spans="1:10" s="58" customFormat="1">
      <c r="A321" s="51"/>
      <c r="B321" s="51"/>
      <c r="C321" s="51"/>
      <c r="D321" s="51"/>
      <c r="E321" s="354"/>
      <c r="F321" s="65"/>
      <c r="G321" s="65"/>
      <c r="I321" s="369"/>
      <c r="J321" s="148"/>
    </row>
    <row r="322" spans="1:10" s="58" customFormat="1">
      <c r="A322" s="51"/>
      <c r="B322" s="51"/>
      <c r="C322" s="51"/>
      <c r="D322" s="51"/>
      <c r="E322" s="354"/>
      <c r="F322" s="65"/>
      <c r="G322" s="65"/>
      <c r="I322" s="369"/>
      <c r="J322" s="148"/>
    </row>
    <row r="323" spans="1:10" s="58" customFormat="1">
      <c r="A323" s="51"/>
      <c r="B323" s="51"/>
      <c r="C323" s="51"/>
      <c r="D323" s="51"/>
      <c r="E323" s="354"/>
      <c r="F323" s="65"/>
      <c r="G323" s="65"/>
      <c r="I323" s="369"/>
      <c r="J323" s="148"/>
    </row>
    <row r="324" spans="1:10" s="58" customFormat="1">
      <c r="A324" s="51"/>
      <c r="B324" s="51"/>
      <c r="C324" s="51"/>
      <c r="D324" s="51"/>
      <c r="E324" s="354"/>
      <c r="F324" s="65"/>
      <c r="G324" s="65"/>
      <c r="I324" s="369"/>
      <c r="J324" s="148"/>
    </row>
    <row r="325" spans="1:10" s="58" customFormat="1">
      <c r="A325" s="51"/>
      <c r="B325" s="51"/>
      <c r="C325" s="51"/>
      <c r="D325" s="51"/>
      <c r="E325" s="354"/>
      <c r="F325" s="65"/>
      <c r="G325" s="65"/>
      <c r="I325" s="369"/>
      <c r="J325" s="148"/>
    </row>
    <row r="326" spans="1:10" s="58" customFormat="1">
      <c r="A326" s="51"/>
      <c r="B326" s="51"/>
      <c r="C326" s="51"/>
      <c r="D326" s="51"/>
      <c r="E326" s="354"/>
      <c r="F326" s="65"/>
      <c r="G326" s="65"/>
      <c r="I326" s="369"/>
      <c r="J326" s="148"/>
    </row>
    <row r="327" spans="1:10" s="58" customFormat="1">
      <c r="A327" s="51"/>
      <c r="B327" s="51"/>
      <c r="C327" s="51"/>
      <c r="D327" s="51"/>
      <c r="E327" s="354"/>
      <c r="F327" s="65"/>
      <c r="G327" s="65"/>
      <c r="I327" s="369"/>
      <c r="J327" s="148"/>
    </row>
    <row r="328" spans="1:10" s="58" customFormat="1">
      <c r="A328" s="51"/>
      <c r="B328" s="51"/>
      <c r="C328" s="51"/>
      <c r="D328" s="51"/>
      <c r="E328" s="354"/>
      <c r="F328" s="65"/>
      <c r="G328" s="65"/>
      <c r="I328" s="369"/>
      <c r="J328" s="148"/>
    </row>
    <row r="329" spans="1:10" s="58" customFormat="1">
      <c r="A329" s="51"/>
      <c r="B329" s="51"/>
      <c r="C329" s="51"/>
      <c r="D329" s="51"/>
      <c r="E329" s="354"/>
      <c r="F329" s="65"/>
      <c r="G329" s="65"/>
      <c r="I329" s="369"/>
      <c r="J329" s="148"/>
    </row>
    <row r="330" spans="1:10" s="58" customFormat="1">
      <c r="A330" s="51"/>
      <c r="B330" s="51"/>
      <c r="C330" s="51"/>
      <c r="D330" s="51"/>
      <c r="E330" s="354"/>
      <c r="F330" s="65"/>
      <c r="G330" s="65"/>
      <c r="I330" s="369"/>
      <c r="J330" s="148"/>
    </row>
    <row r="331" spans="1:10" s="58" customFormat="1">
      <c r="A331" s="51"/>
      <c r="B331" s="51"/>
      <c r="C331" s="51"/>
      <c r="D331" s="51"/>
      <c r="E331" s="354"/>
      <c r="F331" s="65"/>
      <c r="G331" s="65"/>
      <c r="I331" s="369"/>
      <c r="J331" s="148"/>
    </row>
    <row r="332" spans="1:10" s="58" customFormat="1">
      <c r="A332" s="51"/>
      <c r="B332" s="51"/>
      <c r="C332" s="51"/>
      <c r="D332" s="51"/>
      <c r="E332" s="354"/>
      <c r="F332" s="65"/>
      <c r="G332" s="65"/>
      <c r="I332" s="369"/>
      <c r="J332" s="148"/>
    </row>
    <row r="333" spans="1:10" s="58" customFormat="1">
      <c r="A333" s="51"/>
      <c r="B333" s="51"/>
      <c r="C333" s="51"/>
      <c r="D333" s="51"/>
      <c r="E333" s="354"/>
      <c r="F333" s="65"/>
      <c r="G333" s="65"/>
      <c r="I333" s="369"/>
      <c r="J333" s="148"/>
    </row>
    <row r="334" spans="1:10" s="58" customFormat="1">
      <c r="A334" s="51"/>
      <c r="B334" s="51"/>
      <c r="C334" s="51"/>
      <c r="D334" s="51"/>
      <c r="E334" s="354"/>
      <c r="F334" s="65"/>
      <c r="G334" s="65"/>
      <c r="I334" s="369"/>
      <c r="J334" s="148"/>
    </row>
    <row r="335" spans="1:10" s="58" customFormat="1">
      <c r="A335" s="51"/>
      <c r="B335" s="51"/>
      <c r="C335" s="51"/>
      <c r="D335" s="51"/>
      <c r="E335" s="354"/>
      <c r="F335" s="65"/>
      <c r="G335" s="65"/>
      <c r="I335" s="369"/>
      <c r="J335" s="148"/>
    </row>
    <row r="336" spans="1:10" s="58" customFormat="1">
      <c r="A336" s="51"/>
      <c r="B336" s="51"/>
      <c r="C336" s="51"/>
      <c r="D336" s="51"/>
      <c r="E336" s="354"/>
      <c r="F336" s="65"/>
      <c r="G336" s="65"/>
      <c r="I336" s="369"/>
      <c r="J336" s="148"/>
    </row>
    <row r="337" spans="1:10" s="58" customFormat="1">
      <c r="A337" s="51"/>
      <c r="B337" s="51"/>
      <c r="C337" s="51"/>
      <c r="D337" s="51"/>
      <c r="E337" s="354"/>
      <c r="F337" s="65"/>
      <c r="G337" s="65"/>
      <c r="I337" s="369"/>
      <c r="J337" s="148"/>
    </row>
    <row r="338" spans="1:10" s="58" customFormat="1">
      <c r="A338" s="51"/>
      <c r="B338" s="51"/>
      <c r="C338" s="51"/>
      <c r="D338" s="51"/>
      <c r="E338" s="354"/>
      <c r="F338" s="65"/>
      <c r="G338" s="65"/>
      <c r="I338" s="369"/>
      <c r="J338" s="148"/>
    </row>
    <row r="339" spans="1:10" s="58" customFormat="1">
      <c r="A339" s="51"/>
      <c r="B339" s="51"/>
      <c r="C339" s="51"/>
      <c r="D339" s="51"/>
      <c r="E339" s="354"/>
      <c r="F339" s="65"/>
      <c r="G339" s="65"/>
      <c r="I339" s="369"/>
      <c r="J339" s="148"/>
    </row>
    <row r="340" spans="1:10" s="58" customFormat="1">
      <c r="A340" s="51"/>
      <c r="B340" s="51"/>
      <c r="C340" s="51"/>
      <c r="D340" s="51"/>
      <c r="E340" s="354"/>
      <c r="F340" s="65"/>
      <c r="G340" s="65"/>
      <c r="I340" s="369"/>
      <c r="J340" s="148"/>
    </row>
    <row r="341" spans="1:10" s="58" customFormat="1">
      <c r="A341" s="51"/>
      <c r="B341" s="51"/>
      <c r="C341" s="51"/>
      <c r="D341" s="51"/>
      <c r="E341" s="354"/>
      <c r="F341" s="65"/>
      <c r="G341" s="65"/>
      <c r="I341" s="369"/>
      <c r="J341" s="148"/>
    </row>
    <row r="342" spans="1:10" s="58" customFormat="1">
      <c r="A342" s="51"/>
      <c r="B342" s="51"/>
      <c r="C342" s="51"/>
      <c r="D342" s="51"/>
      <c r="E342" s="354"/>
      <c r="F342" s="65"/>
      <c r="G342" s="65"/>
      <c r="I342" s="369"/>
      <c r="J342" s="148"/>
    </row>
    <row r="343" spans="1:10" s="58" customFormat="1">
      <c r="A343" s="51"/>
      <c r="B343" s="51"/>
      <c r="C343" s="51"/>
      <c r="D343" s="51"/>
      <c r="E343" s="354"/>
      <c r="F343" s="65"/>
      <c r="G343" s="65"/>
      <c r="I343" s="369"/>
      <c r="J343" s="148"/>
    </row>
    <row r="344" spans="1:10" s="58" customFormat="1">
      <c r="A344" s="51"/>
      <c r="B344" s="51"/>
      <c r="C344" s="51"/>
      <c r="D344" s="51"/>
      <c r="E344" s="354"/>
      <c r="F344" s="65"/>
      <c r="G344" s="65"/>
      <c r="I344" s="369"/>
      <c r="J344" s="148"/>
    </row>
    <row r="345" spans="1:10" s="58" customFormat="1">
      <c r="A345" s="51"/>
      <c r="B345" s="51"/>
      <c r="C345" s="51"/>
      <c r="D345" s="51"/>
      <c r="E345" s="354"/>
      <c r="F345" s="65"/>
      <c r="G345" s="65"/>
      <c r="I345" s="369"/>
      <c r="J345" s="148"/>
    </row>
    <row r="346" spans="1:10" s="58" customFormat="1">
      <c r="A346" s="51"/>
      <c r="B346" s="51"/>
      <c r="C346" s="51"/>
      <c r="D346" s="51"/>
      <c r="E346" s="354"/>
      <c r="F346" s="65"/>
      <c r="G346" s="65"/>
      <c r="I346" s="369"/>
      <c r="J346" s="148"/>
    </row>
    <row r="347" spans="1:10" s="58" customFormat="1">
      <c r="A347" s="51"/>
      <c r="B347" s="51"/>
      <c r="C347" s="51"/>
      <c r="D347" s="51"/>
      <c r="E347" s="354"/>
      <c r="F347" s="65"/>
      <c r="G347" s="65"/>
      <c r="I347" s="369"/>
      <c r="J347" s="148"/>
    </row>
    <row r="348" spans="1:10" s="58" customFormat="1">
      <c r="A348" s="51"/>
      <c r="B348" s="51"/>
      <c r="C348" s="51"/>
      <c r="D348" s="51"/>
      <c r="E348" s="354"/>
      <c r="F348" s="65"/>
      <c r="G348" s="65"/>
      <c r="I348" s="369"/>
      <c r="J348" s="148"/>
    </row>
    <row r="349" spans="1:10" s="58" customFormat="1">
      <c r="A349" s="51"/>
      <c r="B349" s="51"/>
      <c r="C349" s="51"/>
      <c r="D349" s="51"/>
      <c r="E349" s="354"/>
      <c r="F349" s="65"/>
      <c r="G349" s="65"/>
      <c r="I349" s="369"/>
      <c r="J349" s="148"/>
    </row>
    <row r="350" spans="1:10" s="58" customFormat="1">
      <c r="A350" s="51"/>
      <c r="B350" s="51"/>
      <c r="C350" s="51"/>
      <c r="D350" s="51"/>
      <c r="E350" s="354"/>
      <c r="F350" s="65"/>
      <c r="G350" s="65"/>
      <c r="I350" s="369"/>
      <c r="J350" s="148"/>
    </row>
    <row r="351" spans="1:10" s="58" customFormat="1">
      <c r="A351" s="51"/>
      <c r="B351" s="51"/>
      <c r="C351" s="51"/>
      <c r="D351" s="51"/>
      <c r="E351" s="354"/>
      <c r="F351" s="65"/>
      <c r="G351" s="65"/>
      <c r="I351" s="369"/>
      <c r="J351" s="148"/>
    </row>
    <row r="352" spans="1:10" s="58" customFormat="1">
      <c r="A352" s="51"/>
      <c r="B352" s="51"/>
      <c r="C352" s="51"/>
      <c r="D352" s="51"/>
      <c r="E352" s="354"/>
      <c r="F352" s="65"/>
      <c r="G352" s="65"/>
      <c r="I352" s="369"/>
      <c r="J352" s="148"/>
    </row>
    <row r="353" spans="1:10" s="58" customFormat="1">
      <c r="A353" s="51"/>
      <c r="B353" s="51"/>
      <c r="C353" s="51"/>
      <c r="D353" s="51"/>
      <c r="E353" s="354"/>
      <c r="F353" s="65"/>
      <c r="G353" s="65"/>
      <c r="I353" s="369"/>
      <c r="J353" s="148"/>
    </row>
    <row r="354" spans="1:10" s="58" customFormat="1">
      <c r="A354" s="51"/>
      <c r="B354" s="51"/>
      <c r="C354" s="51"/>
      <c r="D354" s="51"/>
      <c r="E354" s="354"/>
      <c r="F354" s="65"/>
      <c r="G354" s="65"/>
      <c r="I354" s="369"/>
      <c r="J354" s="148"/>
    </row>
    <row r="355" spans="1:10" s="58" customFormat="1">
      <c r="A355" s="51"/>
      <c r="B355" s="51"/>
      <c r="C355" s="51"/>
      <c r="D355" s="51"/>
      <c r="E355" s="354"/>
      <c r="F355" s="65"/>
      <c r="G355" s="65"/>
      <c r="I355" s="369"/>
      <c r="J355" s="148"/>
    </row>
    <row r="356" spans="1:10" s="58" customFormat="1">
      <c r="A356" s="51"/>
      <c r="B356" s="51"/>
      <c r="C356" s="51"/>
      <c r="D356" s="51"/>
      <c r="E356" s="354"/>
      <c r="F356" s="65"/>
      <c r="G356" s="65"/>
      <c r="I356" s="369"/>
      <c r="J356" s="148"/>
    </row>
    <row r="357" spans="1:10" s="58" customFormat="1">
      <c r="A357" s="51"/>
      <c r="B357" s="51"/>
      <c r="C357" s="51"/>
      <c r="D357" s="51"/>
      <c r="E357" s="354"/>
      <c r="F357" s="65"/>
      <c r="G357" s="65"/>
      <c r="I357" s="369"/>
      <c r="J357" s="148"/>
    </row>
    <row r="358" spans="1:10" s="58" customFormat="1">
      <c r="A358" s="51"/>
      <c r="B358" s="51"/>
      <c r="C358" s="51"/>
      <c r="D358" s="51"/>
      <c r="E358" s="354"/>
      <c r="F358" s="65"/>
      <c r="G358" s="65"/>
      <c r="I358" s="369"/>
      <c r="J358" s="148"/>
    </row>
    <row r="359" spans="1:10" s="58" customFormat="1">
      <c r="A359" s="51"/>
      <c r="B359" s="51"/>
      <c r="C359" s="51"/>
      <c r="D359" s="51"/>
      <c r="E359" s="354"/>
      <c r="F359" s="65"/>
      <c r="G359" s="65"/>
      <c r="I359" s="369"/>
      <c r="J359" s="148"/>
    </row>
    <row r="360" spans="1:10" s="58" customFormat="1">
      <c r="A360" s="51"/>
      <c r="B360" s="51"/>
      <c r="C360" s="51"/>
      <c r="D360" s="51"/>
      <c r="E360" s="354"/>
      <c r="F360" s="65"/>
      <c r="G360" s="65"/>
      <c r="I360" s="369"/>
      <c r="J360" s="148"/>
    </row>
    <row r="361" spans="1:10" s="58" customFormat="1">
      <c r="A361" s="51"/>
      <c r="B361" s="51"/>
      <c r="C361" s="51"/>
      <c r="D361" s="51"/>
      <c r="E361" s="354"/>
      <c r="F361" s="65"/>
      <c r="G361" s="65"/>
      <c r="I361" s="369"/>
      <c r="J361" s="148"/>
    </row>
    <row r="362" spans="1:10" s="58" customFormat="1">
      <c r="A362" s="51"/>
      <c r="B362" s="51"/>
      <c r="C362" s="51"/>
      <c r="D362" s="51"/>
      <c r="E362" s="354"/>
      <c r="F362" s="65"/>
      <c r="G362" s="65"/>
      <c r="I362" s="369"/>
      <c r="J362" s="148"/>
    </row>
    <row r="363" spans="1:10" s="58" customFormat="1">
      <c r="A363" s="51"/>
      <c r="B363" s="51"/>
      <c r="C363" s="51"/>
      <c r="D363" s="51"/>
      <c r="E363" s="354"/>
      <c r="F363" s="65"/>
      <c r="G363" s="65"/>
      <c r="I363" s="369"/>
      <c r="J363" s="148"/>
    </row>
    <row r="364" spans="1:10" s="58" customFormat="1">
      <c r="A364" s="51"/>
      <c r="B364" s="51"/>
      <c r="C364" s="51"/>
      <c r="D364" s="51"/>
      <c r="E364" s="354"/>
      <c r="F364" s="65"/>
      <c r="G364" s="65"/>
      <c r="I364" s="369"/>
      <c r="J364" s="148"/>
    </row>
    <row r="365" spans="1:10" s="58" customFormat="1">
      <c r="A365" s="51"/>
      <c r="B365" s="51"/>
      <c r="C365" s="51"/>
      <c r="D365" s="51"/>
      <c r="E365" s="354"/>
      <c r="F365" s="65"/>
      <c r="G365" s="65"/>
      <c r="I365" s="369"/>
      <c r="J365" s="148"/>
    </row>
    <row r="366" spans="1:10" s="58" customFormat="1">
      <c r="A366" s="51"/>
      <c r="B366" s="51"/>
      <c r="C366" s="51"/>
      <c r="D366" s="51"/>
      <c r="E366" s="354"/>
      <c r="F366" s="65"/>
      <c r="G366" s="65"/>
      <c r="I366" s="369"/>
      <c r="J366" s="148"/>
    </row>
    <row r="367" spans="1:10" s="58" customFormat="1">
      <c r="A367" s="51"/>
      <c r="B367" s="51"/>
      <c r="C367" s="51"/>
      <c r="D367" s="51"/>
      <c r="E367" s="354"/>
      <c r="F367" s="65"/>
      <c r="G367" s="65"/>
      <c r="I367" s="369"/>
      <c r="J367" s="148"/>
    </row>
    <row r="368" spans="1:10" s="58" customFormat="1">
      <c r="A368" s="51"/>
      <c r="B368" s="51"/>
      <c r="C368" s="51"/>
      <c r="D368" s="51"/>
      <c r="E368" s="354"/>
      <c r="F368" s="65"/>
      <c r="G368" s="65"/>
      <c r="I368" s="369"/>
      <c r="J368" s="148"/>
    </row>
    <row r="369" spans="1:10" s="58" customFormat="1">
      <c r="A369" s="51"/>
      <c r="B369" s="51"/>
      <c r="C369" s="51"/>
      <c r="D369" s="51"/>
      <c r="E369" s="354"/>
      <c r="F369" s="65"/>
      <c r="G369" s="65"/>
      <c r="I369" s="369"/>
      <c r="J369" s="148"/>
    </row>
    <row r="370" spans="1:10" s="58" customFormat="1">
      <c r="A370" s="51"/>
      <c r="B370" s="51"/>
      <c r="C370" s="51"/>
      <c r="D370" s="51"/>
      <c r="E370" s="354"/>
      <c r="F370" s="65"/>
      <c r="G370" s="65"/>
      <c r="I370" s="369"/>
      <c r="J370" s="148"/>
    </row>
    <row r="371" spans="1:10" s="58" customFormat="1">
      <c r="A371" s="51"/>
      <c r="B371" s="51"/>
      <c r="C371" s="51"/>
      <c r="D371" s="51"/>
      <c r="E371" s="354"/>
      <c r="F371" s="65"/>
      <c r="G371" s="65"/>
      <c r="I371" s="369"/>
      <c r="J371" s="148"/>
    </row>
    <row r="372" spans="1:10" s="58" customFormat="1">
      <c r="A372" s="51"/>
      <c r="B372" s="51"/>
      <c r="C372" s="51"/>
      <c r="D372" s="51"/>
      <c r="E372" s="354"/>
      <c r="F372" s="65"/>
      <c r="G372" s="65"/>
      <c r="I372" s="369"/>
      <c r="J372" s="148"/>
    </row>
    <row r="373" spans="1:10" s="58" customFormat="1">
      <c r="A373" s="51"/>
      <c r="B373" s="51"/>
      <c r="C373" s="51"/>
      <c r="D373" s="51"/>
      <c r="E373" s="354"/>
      <c r="F373" s="65"/>
      <c r="G373" s="65"/>
      <c r="I373" s="369"/>
      <c r="J373" s="148"/>
    </row>
    <row r="374" spans="1:10" s="58" customFormat="1">
      <c r="A374" s="51"/>
      <c r="B374" s="51"/>
      <c r="C374" s="51"/>
      <c r="D374" s="51"/>
      <c r="E374" s="354"/>
      <c r="F374" s="65"/>
      <c r="G374" s="65"/>
      <c r="I374" s="369"/>
      <c r="J374" s="148"/>
    </row>
    <row r="375" spans="1:10" s="58" customFormat="1">
      <c r="A375" s="51"/>
      <c r="B375" s="51"/>
      <c r="C375" s="51"/>
      <c r="D375" s="51"/>
      <c r="E375" s="354"/>
      <c r="F375" s="65"/>
      <c r="G375" s="65"/>
      <c r="I375" s="369"/>
      <c r="J375" s="148"/>
    </row>
    <row r="376" spans="1:10" s="58" customFormat="1">
      <c r="A376" s="51"/>
      <c r="B376" s="51"/>
      <c r="C376" s="51"/>
      <c r="D376" s="51"/>
      <c r="E376" s="354"/>
      <c r="F376" s="65"/>
      <c r="G376" s="65"/>
      <c r="I376" s="369"/>
      <c r="J376" s="148"/>
    </row>
    <row r="377" spans="1:10" s="58" customFormat="1">
      <c r="A377" s="51"/>
      <c r="B377" s="51"/>
      <c r="C377" s="51"/>
      <c r="D377" s="51"/>
      <c r="E377" s="354"/>
      <c r="F377" s="65"/>
      <c r="G377" s="65"/>
      <c r="I377" s="369"/>
      <c r="J377" s="148"/>
    </row>
    <row r="378" spans="1:10" s="58" customFormat="1">
      <c r="A378" s="51"/>
      <c r="B378" s="51"/>
      <c r="C378" s="51"/>
      <c r="D378" s="51"/>
      <c r="E378" s="354"/>
      <c r="F378" s="65"/>
      <c r="G378" s="65"/>
      <c r="I378" s="369"/>
      <c r="J378" s="148"/>
    </row>
    <row r="379" spans="1:10" s="58" customFormat="1">
      <c r="A379" s="51"/>
      <c r="B379" s="51"/>
      <c r="C379" s="51"/>
      <c r="D379" s="51"/>
      <c r="E379" s="354"/>
      <c r="F379" s="65"/>
      <c r="G379" s="65"/>
      <c r="I379" s="369"/>
      <c r="J379" s="148"/>
    </row>
    <row r="380" spans="1:10" s="58" customFormat="1">
      <c r="A380" s="51"/>
      <c r="B380" s="51"/>
      <c r="C380" s="51"/>
      <c r="D380" s="51"/>
      <c r="E380" s="354"/>
      <c r="F380" s="65"/>
      <c r="G380" s="65"/>
      <c r="I380" s="369"/>
      <c r="J380" s="148"/>
    </row>
    <row r="381" spans="1:10" s="58" customFormat="1">
      <c r="A381" s="51"/>
      <c r="B381" s="51"/>
      <c r="C381" s="51"/>
      <c r="D381" s="51"/>
      <c r="E381" s="354"/>
      <c r="F381" s="65"/>
      <c r="G381" s="65"/>
      <c r="I381" s="369"/>
      <c r="J381" s="148"/>
    </row>
    <row r="382" spans="1:10" s="58" customFormat="1">
      <c r="A382" s="51"/>
      <c r="B382" s="51"/>
      <c r="C382" s="51"/>
      <c r="D382" s="51"/>
      <c r="E382" s="354"/>
      <c r="F382" s="65"/>
      <c r="G382" s="65"/>
      <c r="I382" s="369"/>
      <c r="J382" s="148"/>
    </row>
    <row r="383" spans="1:10" s="58" customFormat="1">
      <c r="A383" s="51"/>
      <c r="B383" s="51"/>
      <c r="C383" s="51"/>
      <c r="D383" s="51"/>
      <c r="E383" s="354"/>
      <c r="F383" s="65"/>
      <c r="G383" s="65"/>
      <c r="I383" s="369"/>
      <c r="J383" s="148"/>
    </row>
    <row r="384" spans="1:10" s="58" customFormat="1">
      <c r="A384" s="51"/>
      <c r="B384" s="51"/>
      <c r="C384" s="51"/>
      <c r="D384" s="51"/>
      <c r="E384" s="354"/>
      <c r="F384" s="65"/>
      <c r="G384" s="65"/>
      <c r="I384" s="369"/>
      <c r="J384" s="148"/>
    </row>
    <row r="385" spans="1:10" s="58" customFormat="1">
      <c r="A385" s="51"/>
      <c r="B385" s="51"/>
      <c r="C385" s="51"/>
      <c r="D385" s="51"/>
      <c r="E385" s="354"/>
      <c r="F385" s="65"/>
      <c r="G385" s="65"/>
      <c r="I385" s="369"/>
      <c r="J385" s="148"/>
    </row>
    <row r="386" spans="1:10" s="58" customFormat="1">
      <c r="A386" s="51"/>
      <c r="B386" s="51"/>
      <c r="C386" s="51"/>
      <c r="D386" s="51"/>
      <c r="E386" s="354"/>
      <c r="F386" s="65"/>
      <c r="G386" s="65"/>
      <c r="I386" s="369"/>
      <c r="J386" s="148"/>
    </row>
    <row r="387" spans="1:10" s="58" customFormat="1">
      <c r="A387" s="51"/>
      <c r="B387" s="51"/>
      <c r="C387" s="51"/>
      <c r="D387" s="51"/>
      <c r="E387" s="354"/>
      <c r="F387" s="65"/>
      <c r="G387" s="65"/>
      <c r="I387" s="369"/>
      <c r="J387" s="148"/>
    </row>
    <row r="388" spans="1:10" s="58" customFormat="1">
      <c r="A388" s="51"/>
      <c r="B388" s="51"/>
      <c r="C388" s="51"/>
      <c r="D388" s="51"/>
      <c r="E388" s="354"/>
      <c r="F388" s="65"/>
      <c r="G388" s="65"/>
      <c r="I388" s="369"/>
      <c r="J388" s="148"/>
    </row>
    <row r="389" spans="1:10" s="58" customFormat="1">
      <c r="A389" s="51"/>
      <c r="B389" s="51"/>
      <c r="C389" s="51"/>
      <c r="D389" s="51"/>
      <c r="E389" s="354"/>
      <c r="F389" s="65"/>
      <c r="G389" s="65"/>
      <c r="I389" s="369"/>
      <c r="J389" s="148"/>
    </row>
    <row r="390" spans="1:10" s="58" customFormat="1">
      <c r="A390" s="51"/>
      <c r="B390" s="51"/>
      <c r="C390" s="51"/>
      <c r="D390" s="51"/>
      <c r="E390" s="354"/>
      <c r="F390" s="65"/>
      <c r="G390" s="65"/>
      <c r="I390" s="369"/>
      <c r="J390" s="148"/>
    </row>
    <row r="391" spans="1:10" s="58" customFormat="1">
      <c r="A391" s="51"/>
      <c r="B391" s="51"/>
      <c r="C391" s="51"/>
      <c r="D391" s="51"/>
      <c r="E391" s="354"/>
      <c r="F391" s="65"/>
      <c r="G391" s="65"/>
      <c r="I391" s="369"/>
      <c r="J391" s="148"/>
    </row>
    <row r="392" spans="1:10" s="58" customFormat="1">
      <c r="A392" s="51"/>
      <c r="B392" s="51"/>
      <c r="C392" s="51"/>
      <c r="D392" s="51"/>
      <c r="E392" s="354"/>
      <c r="F392" s="65"/>
      <c r="G392" s="65"/>
      <c r="I392" s="369"/>
      <c r="J392" s="148"/>
    </row>
    <row r="393" spans="1:10" s="58" customFormat="1">
      <c r="A393" s="51"/>
      <c r="B393" s="51"/>
      <c r="C393" s="51"/>
      <c r="D393" s="51"/>
      <c r="E393" s="354"/>
      <c r="F393" s="65"/>
      <c r="G393" s="65"/>
      <c r="I393" s="369"/>
      <c r="J393" s="148"/>
    </row>
    <row r="394" spans="1:10" s="58" customFormat="1">
      <c r="A394" s="51"/>
      <c r="B394" s="51"/>
      <c r="C394" s="51"/>
      <c r="D394" s="51"/>
      <c r="E394" s="354"/>
      <c r="F394" s="65"/>
      <c r="G394" s="65"/>
      <c r="I394" s="369"/>
      <c r="J394" s="148"/>
    </row>
    <row r="395" spans="1:10" s="58" customFormat="1">
      <c r="A395" s="51"/>
      <c r="B395" s="51"/>
      <c r="C395" s="51"/>
      <c r="D395" s="51"/>
      <c r="E395" s="354"/>
      <c r="F395" s="65"/>
      <c r="G395" s="65"/>
      <c r="I395" s="369"/>
      <c r="J395" s="148"/>
    </row>
    <row r="396" spans="1:10" s="58" customFormat="1">
      <c r="A396" s="51"/>
      <c r="B396" s="51"/>
      <c r="C396" s="51"/>
      <c r="D396" s="51"/>
      <c r="E396" s="354"/>
      <c r="F396" s="65"/>
      <c r="G396" s="65"/>
      <c r="I396" s="369"/>
      <c r="J396" s="148"/>
    </row>
    <row r="397" spans="1:10" s="58" customFormat="1">
      <c r="A397" s="51"/>
      <c r="B397" s="51"/>
      <c r="C397" s="51"/>
      <c r="D397" s="51"/>
      <c r="E397" s="354"/>
      <c r="F397" s="65"/>
      <c r="G397" s="65"/>
      <c r="I397" s="369"/>
      <c r="J397" s="148"/>
    </row>
    <row r="398" spans="1:10" s="58" customFormat="1">
      <c r="A398" s="51"/>
      <c r="B398" s="51"/>
      <c r="C398" s="51"/>
      <c r="D398" s="51"/>
      <c r="E398" s="354"/>
      <c r="F398" s="65"/>
      <c r="G398" s="65"/>
      <c r="I398" s="369"/>
      <c r="J398" s="148"/>
    </row>
    <row r="399" spans="1:10" s="58" customFormat="1">
      <c r="A399" s="51"/>
      <c r="B399" s="51"/>
      <c r="C399" s="51"/>
      <c r="D399" s="51"/>
      <c r="E399" s="354"/>
      <c r="F399" s="65"/>
      <c r="G399" s="65"/>
      <c r="I399" s="369"/>
      <c r="J399" s="148"/>
    </row>
    <row r="400" spans="1:10" s="58" customFormat="1">
      <c r="A400" s="51"/>
      <c r="B400" s="51"/>
      <c r="C400" s="51"/>
      <c r="D400" s="51"/>
      <c r="E400" s="354"/>
      <c r="F400" s="65"/>
      <c r="G400" s="65"/>
      <c r="I400" s="369"/>
      <c r="J400" s="148"/>
    </row>
    <row r="401" spans="1:10" s="58" customFormat="1">
      <c r="A401" s="51"/>
      <c r="B401" s="51"/>
      <c r="C401" s="51"/>
      <c r="D401" s="51"/>
      <c r="E401" s="354"/>
      <c r="F401" s="65"/>
      <c r="G401" s="65"/>
      <c r="I401" s="369"/>
      <c r="J401" s="148"/>
    </row>
    <row r="402" spans="1:10" s="58" customFormat="1">
      <c r="A402" s="51"/>
      <c r="B402" s="51"/>
      <c r="C402" s="51"/>
      <c r="D402" s="51"/>
      <c r="E402" s="354"/>
      <c r="F402" s="65"/>
      <c r="G402" s="65"/>
      <c r="I402" s="369"/>
      <c r="J402" s="148"/>
    </row>
    <row r="403" spans="1:10" s="58" customFormat="1">
      <c r="A403" s="51"/>
      <c r="B403" s="51"/>
      <c r="C403" s="51"/>
      <c r="D403" s="51"/>
      <c r="E403" s="354"/>
      <c r="F403" s="65"/>
      <c r="G403" s="65"/>
      <c r="I403" s="369"/>
      <c r="J403" s="148"/>
    </row>
    <row r="404" spans="1:10" s="58" customFormat="1">
      <c r="A404" s="51"/>
      <c r="B404" s="51"/>
      <c r="C404" s="51"/>
      <c r="D404" s="51"/>
      <c r="E404" s="354"/>
      <c r="F404" s="65"/>
      <c r="G404" s="65"/>
      <c r="I404" s="369"/>
      <c r="J404" s="148"/>
    </row>
    <row r="405" spans="1:10" s="58" customFormat="1">
      <c r="A405" s="51"/>
      <c r="B405" s="51"/>
      <c r="C405" s="51"/>
      <c r="D405" s="51"/>
      <c r="E405" s="354"/>
      <c r="F405" s="65"/>
      <c r="G405" s="65"/>
      <c r="I405" s="369"/>
      <c r="J405" s="148"/>
    </row>
    <row r="406" spans="1:10" s="58" customFormat="1">
      <c r="A406" s="51"/>
      <c r="B406" s="51"/>
      <c r="C406" s="51"/>
      <c r="D406" s="51"/>
      <c r="E406" s="354"/>
      <c r="F406" s="65"/>
      <c r="G406" s="65"/>
      <c r="I406" s="369"/>
      <c r="J406" s="148"/>
    </row>
    <row r="407" spans="1:10" s="58" customFormat="1">
      <c r="A407" s="51"/>
      <c r="B407" s="51"/>
      <c r="C407" s="51"/>
      <c r="D407" s="51"/>
      <c r="E407" s="354"/>
      <c r="F407" s="65"/>
      <c r="G407" s="65"/>
      <c r="I407" s="369"/>
      <c r="J407" s="148"/>
    </row>
    <row r="408" spans="1:10" s="58" customFormat="1">
      <c r="A408" s="51"/>
      <c r="B408" s="51"/>
      <c r="C408" s="51"/>
      <c r="D408" s="51"/>
      <c r="E408" s="354"/>
      <c r="F408" s="65"/>
      <c r="G408" s="65"/>
      <c r="I408" s="369"/>
      <c r="J408" s="148"/>
    </row>
    <row r="409" spans="1:10" s="58" customFormat="1">
      <c r="A409" s="51"/>
      <c r="B409" s="51"/>
      <c r="C409" s="51"/>
      <c r="D409" s="51"/>
      <c r="E409" s="354"/>
      <c r="F409" s="65"/>
      <c r="G409" s="65"/>
      <c r="I409" s="369"/>
      <c r="J409" s="148"/>
    </row>
    <row r="410" spans="1:10" s="58" customFormat="1">
      <c r="A410" s="51"/>
      <c r="B410" s="51"/>
      <c r="C410" s="51"/>
      <c r="D410" s="51"/>
      <c r="E410" s="354"/>
      <c r="F410" s="65"/>
      <c r="G410" s="65"/>
      <c r="I410" s="369"/>
      <c r="J410" s="148"/>
    </row>
    <row r="411" spans="1:10" s="58" customFormat="1">
      <c r="A411" s="51"/>
      <c r="B411" s="51"/>
      <c r="C411" s="51"/>
      <c r="D411" s="51"/>
      <c r="E411" s="354"/>
      <c r="F411" s="65"/>
      <c r="G411" s="65"/>
      <c r="I411" s="369"/>
      <c r="J411" s="148"/>
    </row>
    <row r="412" spans="1:10" s="58" customFormat="1">
      <c r="A412" s="51"/>
      <c r="B412" s="51"/>
      <c r="C412" s="51"/>
      <c r="D412" s="51"/>
      <c r="E412" s="354"/>
      <c r="F412" s="65"/>
      <c r="G412" s="65"/>
      <c r="I412" s="369"/>
      <c r="J412" s="148"/>
    </row>
    <row r="413" spans="1:10" s="58" customFormat="1">
      <c r="A413" s="51"/>
      <c r="B413" s="51"/>
      <c r="C413" s="51"/>
      <c r="D413" s="51"/>
      <c r="E413" s="354"/>
      <c r="F413" s="65"/>
      <c r="G413" s="65"/>
      <c r="I413" s="369"/>
      <c r="J413" s="148"/>
    </row>
    <row r="414" spans="1:10" s="58" customFormat="1">
      <c r="A414" s="51"/>
      <c r="B414" s="51"/>
      <c r="C414" s="51"/>
      <c r="D414" s="51"/>
      <c r="E414" s="354"/>
      <c r="F414" s="65"/>
      <c r="G414" s="65"/>
      <c r="I414" s="369"/>
      <c r="J414" s="148"/>
    </row>
    <row r="415" spans="1:10" s="58" customFormat="1">
      <c r="A415" s="51"/>
      <c r="B415" s="51"/>
      <c r="C415" s="51"/>
      <c r="D415" s="51"/>
      <c r="E415" s="354"/>
      <c r="F415" s="65"/>
      <c r="G415" s="65"/>
      <c r="I415" s="369"/>
      <c r="J415" s="148"/>
    </row>
    <row r="416" spans="1:10" s="58" customFormat="1">
      <c r="A416" s="51"/>
      <c r="B416" s="51"/>
      <c r="C416" s="51"/>
      <c r="D416" s="51"/>
      <c r="E416" s="354"/>
      <c r="F416" s="65"/>
      <c r="G416" s="65"/>
      <c r="I416" s="369"/>
      <c r="J416" s="148"/>
    </row>
    <row r="417" spans="1:10" s="58" customFormat="1">
      <c r="A417" s="51"/>
      <c r="B417" s="51"/>
      <c r="C417" s="51"/>
      <c r="D417" s="51"/>
      <c r="E417" s="354"/>
      <c r="F417" s="65"/>
      <c r="G417" s="65"/>
      <c r="I417" s="369"/>
      <c r="J417" s="148"/>
    </row>
    <row r="418" spans="1:10" s="58" customFormat="1">
      <c r="A418" s="51"/>
      <c r="B418" s="51"/>
      <c r="C418" s="51"/>
      <c r="D418" s="51"/>
      <c r="E418" s="354"/>
      <c r="F418" s="65"/>
      <c r="G418" s="65"/>
      <c r="I418" s="369"/>
      <c r="J418" s="148"/>
    </row>
    <row r="419" spans="1:10" s="58" customFormat="1">
      <c r="A419" s="51"/>
      <c r="B419" s="51"/>
      <c r="C419" s="51"/>
      <c r="D419" s="51"/>
      <c r="E419" s="354"/>
      <c r="F419" s="65"/>
      <c r="G419" s="65"/>
      <c r="I419" s="369"/>
      <c r="J419" s="148"/>
    </row>
    <row r="420" spans="1:10" s="58" customFormat="1">
      <c r="A420" s="51"/>
      <c r="B420" s="51"/>
      <c r="C420" s="51"/>
      <c r="D420" s="51"/>
      <c r="E420" s="354"/>
      <c r="F420" s="65"/>
      <c r="G420" s="65"/>
      <c r="I420" s="369"/>
      <c r="J420" s="148"/>
    </row>
    <row r="421" spans="1:10" s="58" customFormat="1">
      <c r="A421" s="51"/>
      <c r="B421" s="51"/>
      <c r="C421" s="51"/>
      <c r="D421" s="51"/>
      <c r="E421" s="354"/>
      <c r="F421" s="65"/>
      <c r="G421" s="65"/>
      <c r="I421" s="369"/>
      <c r="J421" s="148"/>
    </row>
    <row r="422" spans="1:10" s="58" customFormat="1">
      <c r="A422" s="51"/>
      <c r="B422" s="51"/>
      <c r="C422" s="51"/>
      <c r="D422" s="51"/>
      <c r="E422" s="354"/>
      <c r="F422" s="65"/>
      <c r="G422" s="65"/>
      <c r="I422" s="369"/>
      <c r="J422" s="148"/>
    </row>
    <row r="423" spans="1:10" s="58" customFormat="1">
      <c r="A423" s="51"/>
      <c r="B423" s="51"/>
      <c r="C423" s="51"/>
      <c r="D423" s="51"/>
      <c r="E423" s="354"/>
      <c r="F423" s="65"/>
      <c r="G423" s="65"/>
      <c r="I423" s="369"/>
      <c r="J423" s="148"/>
    </row>
    <row r="424" spans="1:10" s="58" customFormat="1">
      <c r="A424" s="51"/>
      <c r="B424" s="51"/>
      <c r="C424" s="51"/>
      <c r="D424" s="51"/>
      <c r="E424" s="354"/>
      <c r="F424" s="65"/>
      <c r="G424" s="65"/>
      <c r="I424" s="369"/>
      <c r="J424" s="148"/>
    </row>
    <row r="425" spans="1:10" s="58" customFormat="1">
      <c r="A425" s="51"/>
      <c r="B425" s="51"/>
      <c r="C425" s="51"/>
      <c r="D425" s="51"/>
      <c r="E425" s="354"/>
      <c r="F425" s="65"/>
      <c r="G425" s="65"/>
      <c r="I425" s="369"/>
      <c r="J425" s="148"/>
    </row>
    <row r="426" spans="1:10" s="58" customFormat="1">
      <c r="A426" s="51"/>
      <c r="B426" s="51"/>
      <c r="C426" s="51"/>
      <c r="D426" s="51"/>
      <c r="E426" s="354"/>
      <c r="F426" s="65"/>
      <c r="G426" s="65"/>
      <c r="I426" s="369"/>
      <c r="J426" s="148"/>
    </row>
    <row r="427" spans="1:10" s="58" customFormat="1">
      <c r="A427" s="51"/>
      <c r="B427" s="51"/>
      <c r="C427" s="51"/>
      <c r="D427" s="51"/>
      <c r="E427" s="354"/>
      <c r="F427" s="65"/>
      <c r="G427" s="65"/>
      <c r="I427" s="369"/>
      <c r="J427" s="148"/>
    </row>
    <row r="428" spans="1:10" s="58" customFormat="1">
      <c r="A428" s="51"/>
      <c r="B428" s="51"/>
      <c r="C428" s="51"/>
      <c r="D428" s="51"/>
      <c r="E428" s="354"/>
      <c r="F428" s="65"/>
      <c r="G428" s="65"/>
      <c r="I428" s="369"/>
      <c r="J428" s="148"/>
    </row>
    <row r="429" spans="1:10" s="58" customFormat="1">
      <c r="A429" s="51"/>
      <c r="B429" s="51"/>
      <c r="C429" s="51"/>
      <c r="D429" s="51"/>
      <c r="E429" s="354"/>
      <c r="F429" s="65"/>
      <c r="G429" s="65"/>
      <c r="I429" s="369"/>
      <c r="J429" s="148"/>
    </row>
    <row r="430" spans="1:10" s="58" customFormat="1">
      <c r="A430" s="51"/>
      <c r="B430" s="51"/>
      <c r="C430" s="51"/>
      <c r="D430" s="51"/>
      <c r="E430" s="354"/>
      <c r="F430" s="65"/>
      <c r="G430" s="65"/>
      <c r="I430" s="369"/>
      <c r="J430" s="148"/>
    </row>
    <row r="431" spans="1:10" s="58" customFormat="1">
      <c r="A431" s="51"/>
      <c r="B431" s="51"/>
      <c r="C431" s="51"/>
      <c r="D431" s="51"/>
      <c r="E431" s="354"/>
      <c r="F431" s="65"/>
      <c r="G431" s="65"/>
      <c r="I431" s="369"/>
      <c r="J431" s="148"/>
    </row>
    <row r="432" spans="1:10" s="58" customFormat="1">
      <c r="A432" s="51"/>
      <c r="B432" s="51"/>
      <c r="C432" s="51"/>
      <c r="D432" s="51"/>
      <c r="E432" s="354"/>
      <c r="F432" s="65"/>
      <c r="G432" s="65"/>
      <c r="I432" s="369"/>
      <c r="J432" s="148"/>
    </row>
    <row r="433" spans="1:10" s="58" customFormat="1">
      <c r="A433" s="51"/>
      <c r="B433" s="51"/>
      <c r="C433" s="51"/>
      <c r="D433" s="51"/>
      <c r="E433" s="354"/>
      <c r="F433" s="65"/>
      <c r="G433" s="65"/>
      <c r="I433" s="369"/>
      <c r="J433" s="148"/>
    </row>
    <row r="434" spans="1:10" s="58" customFormat="1">
      <c r="A434" s="51"/>
      <c r="B434" s="51"/>
      <c r="C434" s="51"/>
      <c r="D434" s="51"/>
      <c r="E434" s="354"/>
      <c r="F434" s="65"/>
      <c r="G434" s="65"/>
      <c r="I434" s="369"/>
      <c r="J434" s="148"/>
    </row>
    <row r="435" spans="1:10" s="58" customFormat="1">
      <c r="A435" s="51"/>
      <c r="B435" s="51"/>
      <c r="C435" s="51"/>
      <c r="D435" s="51"/>
      <c r="E435" s="354"/>
      <c r="F435" s="65"/>
      <c r="G435" s="65"/>
      <c r="I435" s="369"/>
      <c r="J435" s="148"/>
    </row>
    <row r="436" spans="1:10" s="58" customFormat="1">
      <c r="A436" s="51"/>
      <c r="B436" s="51"/>
      <c r="C436" s="51"/>
      <c r="D436" s="51"/>
      <c r="E436" s="354"/>
      <c r="F436" s="65"/>
      <c r="G436" s="65"/>
      <c r="I436" s="369"/>
      <c r="J436" s="148"/>
    </row>
    <row r="437" spans="1:10" s="58" customFormat="1">
      <c r="A437" s="51"/>
      <c r="B437" s="51"/>
      <c r="C437" s="51"/>
      <c r="D437" s="51"/>
      <c r="E437" s="354"/>
      <c r="F437" s="65"/>
      <c r="G437" s="65"/>
      <c r="I437" s="369"/>
      <c r="J437" s="148"/>
    </row>
    <row r="438" spans="1:10" s="58" customFormat="1">
      <c r="A438" s="51"/>
      <c r="B438" s="51"/>
      <c r="C438" s="51"/>
      <c r="D438" s="51"/>
      <c r="E438" s="354"/>
      <c r="F438" s="65"/>
      <c r="G438" s="65"/>
      <c r="I438" s="369"/>
      <c r="J438" s="148"/>
    </row>
    <row r="439" spans="1:10" s="58" customFormat="1">
      <c r="A439" s="51"/>
      <c r="B439" s="51"/>
      <c r="C439" s="51"/>
      <c r="D439" s="51"/>
      <c r="E439" s="354"/>
      <c r="F439" s="65"/>
      <c r="G439" s="65"/>
      <c r="I439" s="369"/>
      <c r="J439" s="148"/>
    </row>
    <row r="440" spans="1:10" s="58" customFormat="1">
      <c r="A440" s="51"/>
      <c r="B440" s="51"/>
      <c r="C440" s="51"/>
      <c r="D440" s="51"/>
      <c r="E440" s="354"/>
      <c r="F440" s="65"/>
      <c r="G440" s="65"/>
      <c r="I440" s="369"/>
      <c r="J440" s="148"/>
    </row>
    <row r="441" spans="1:10" s="58" customFormat="1">
      <c r="A441" s="51"/>
      <c r="B441" s="51"/>
      <c r="C441" s="51"/>
      <c r="D441" s="51"/>
      <c r="E441" s="354"/>
      <c r="F441" s="65"/>
      <c r="G441" s="65"/>
      <c r="I441" s="369"/>
      <c r="J441" s="148"/>
    </row>
    <row r="442" spans="1:10" s="58" customFormat="1">
      <c r="A442" s="51"/>
      <c r="B442" s="51"/>
      <c r="C442" s="51"/>
      <c r="D442" s="51"/>
      <c r="E442" s="354"/>
      <c r="F442" s="65"/>
      <c r="G442" s="65"/>
      <c r="I442" s="369"/>
      <c r="J442" s="148"/>
    </row>
    <row r="443" spans="1:10" s="58" customFormat="1">
      <c r="A443" s="51"/>
      <c r="B443" s="51"/>
      <c r="C443" s="51"/>
      <c r="D443" s="51"/>
      <c r="E443" s="354"/>
      <c r="F443" s="65"/>
      <c r="G443" s="65"/>
      <c r="I443" s="369"/>
      <c r="J443" s="148"/>
    </row>
    <row r="444" spans="1:10" s="58" customFormat="1">
      <c r="A444" s="51"/>
      <c r="B444" s="51"/>
      <c r="C444" s="51"/>
      <c r="D444" s="51"/>
      <c r="E444" s="354"/>
      <c r="F444" s="65"/>
      <c r="G444" s="65"/>
      <c r="I444" s="369"/>
      <c r="J444" s="148"/>
    </row>
    <row r="445" spans="1:10" s="58" customFormat="1">
      <c r="A445" s="51"/>
      <c r="B445" s="51"/>
      <c r="C445" s="51"/>
      <c r="D445" s="51"/>
      <c r="E445" s="354"/>
      <c r="F445" s="65"/>
      <c r="G445" s="65"/>
      <c r="I445" s="369"/>
      <c r="J445" s="148"/>
    </row>
    <row r="446" spans="1:10" s="58" customFormat="1">
      <c r="A446" s="51"/>
      <c r="B446" s="51"/>
      <c r="C446" s="51"/>
      <c r="D446" s="51"/>
      <c r="E446" s="354"/>
      <c r="F446" s="65"/>
      <c r="G446" s="65"/>
      <c r="I446" s="369"/>
      <c r="J446" s="148"/>
    </row>
    <row r="447" spans="1:10" s="58" customFormat="1">
      <c r="A447" s="51"/>
      <c r="B447" s="51"/>
      <c r="C447" s="51"/>
      <c r="D447" s="51"/>
      <c r="E447" s="354"/>
      <c r="F447" s="65"/>
      <c r="G447" s="65"/>
      <c r="I447" s="369"/>
      <c r="J447" s="148"/>
    </row>
    <row r="448" spans="1:10" s="58" customFormat="1">
      <c r="A448" s="51"/>
      <c r="B448" s="51"/>
      <c r="C448" s="51"/>
      <c r="D448" s="51"/>
      <c r="E448" s="354"/>
      <c r="F448" s="65"/>
      <c r="G448" s="65"/>
      <c r="I448" s="369"/>
      <c r="J448" s="148"/>
    </row>
    <row r="449" spans="1:10" s="58" customFormat="1">
      <c r="A449" s="51"/>
      <c r="B449" s="51"/>
      <c r="C449" s="51"/>
      <c r="D449" s="51"/>
      <c r="E449" s="354"/>
      <c r="F449" s="65"/>
      <c r="G449" s="65"/>
      <c r="I449" s="369"/>
      <c r="J449" s="148"/>
    </row>
    <row r="450" spans="1:10" s="58" customFormat="1">
      <c r="A450" s="51"/>
      <c r="B450" s="51"/>
      <c r="C450" s="51"/>
      <c r="D450" s="51"/>
      <c r="E450" s="354"/>
      <c r="F450" s="65"/>
      <c r="G450" s="65"/>
      <c r="I450" s="369"/>
      <c r="J450" s="148"/>
    </row>
    <row r="451" spans="1:10" s="58" customFormat="1">
      <c r="A451" s="51"/>
      <c r="B451" s="51"/>
      <c r="C451" s="51"/>
      <c r="D451" s="51"/>
      <c r="E451" s="354"/>
      <c r="F451" s="65"/>
      <c r="G451" s="65"/>
      <c r="I451" s="369"/>
      <c r="J451" s="148"/>
    </row>
    <row r="452" spans="1:10" s="58" customFormat="1">
      <c r="A452" s="51"/>
      <c r="B452" s="51"/>
      <c r="C452" s="51"/>
      <c r="D452" s="51"/>
      <c r="E452" s="354"/>
      <c r="F452" s="65"/>
      <c r="G452" s="65"/>
      <c r="I452" s="369"/>
      <c r="J452" s="148"/>
    </row>
    <row r="453" spans="1:10" s="58" customFormat="1">
      <c r="A453" s="51"/>
      <c r="B453" s="51"/>
      <c r="C453" s="51"/>
      <c r="D453" s="51"/>
      <c r="E453" s="354"/>
      <c r="F453" s="65"/>
      <c r="G453" s="65"/>
      <c r="I453" s="369"/>
      <c r="J453" s="148"/>
    </row>
    <row r="454" spans="1:10" s="58" customFormat="1">
      <c r="A454" s="51"/>
      <c r="B454" s="51"/>
      <c r="C454" s="51"/>
      <c r="D454" s="51"/>
      <c r="E454" s="354"/>
      <c r="F454" s="65"/>
      <c r="G454" s="65"/>
      <c r="I454" s="369"/>
      <c r="J454" s="148"/>
    </row>
    <row r="455" spans="1:10" s="58" customFormat="1">
      <c r="A455" s="51"/>
      <c r="B455" s="51"/>
      <c r="C455" s="51"/>
      <c r="D455" s="51"/>
      <c r="E455" s="354"/>
      <c r="F455" s="65"/>
      <c r="G455" s="65"/>
      <c r="I455" s="369"/>
      <c r="J455" s="148"/>
    </row>
    <row r="456" spans="1:10" s="58" customFormat="1">
      <c r="A456" s="51"/>
      <c r="B456" s="51"/>
      <c r="C456" s="51"/>
      <c r="D456" s="51"/>
      <c r="E456" s="354"/>
      <c r="F456" s="65"/>
      <c r="G456" s="65"/>
      <c r="I456" s="369"/>
      <c r="J456" s="148"/>
    </row>
    <row r="457" spans="1:10" s="58" customFormat="1">
      <c r="A457" s="51"/>
      <c r="B457" s="51"/>
      <c r="C457" s="51"/>
      <c r="D457" s="51"/>
      <c r="E457" s="354"/>
      <c r="F457" s="65"/>
      <c r="G457" s="65"/>
      <c r="I457" s="369"/>
      <c r="J457" s="148"/>
    </row>
    <row r="458" spans="1:10" s="58" customFormat="1">
      <c r="A458" s="51"/>
      <c r="B458" s="51"/>
      <c r="C458" s="51"/>
      <c r="D458" s="51"/>
      <c r="E458" s="354"/>
      <c r="F458" s="65"/>
      <c r="G458" s="65"/>
      <c r="I458" s="369"/>
      <c r="J458" s="148"/>
    </row>
    <row r="459" spans="1:10" s="58" customFormat="1">
      <c r="A459" s="51"/>
      <c r="B459" s="51"/>
      <c r="C459" s="51"/>
      <c r="D459" s="51"/>
      <c r="E459" s="354"/>
      <c r="F459" s="65"/>
      <c r="G459" s="65"/>
      <c r="I459" s="369"/>
      <c r="J459" s="148"/>
    </row>
    <row r="460" spans="1:10" s="58" customFormat="1">
      <c r="A460" s="51"/>
      <c r="B460" s="51"/>
      <c r="C460" s="51"/>
      <c r="D460" s="51"/>
      <c r="E460" s="354"/>
      <c r="F460" s="65"/>
      <c r="G460" s="65"/>
      <c r="I460" s="369"/>
      <c r="J460" s="148"/>
    </row>
    <row r="461" spans="1:10" s="58" customFormat="1">
      <c r="A461" s="51"/>
      <c r="B461" s="51"/>
      <c r="C461" s="51"/>
      <c r="D461" s="51"/>
      <c r="E461" s="354"/>
      <c r="F461" s="65"/>
      <c r="G461" s="65"/>
      <c r="I461" s="369"/>
      <c r="J461" s="148"/>
    </row>
    <row r="462" spans="1:10" s="58" customFormat="1">
      <c r="A462" s="51"/>
      <c r="B462" s="51"/>
      <c r="C462" s="51"/>
      <c r="D462" s="51"/>
      <c r="E462" s="354"/>
      <c r="F462" s="65"/>
      <c r="G462" s="65"/>
      <c r="I462" s="369"/>
      <c r="J462" s="148"/>
    </row>
    <row r="463" spans="1:10" s="58" customFormat="1">
      <c r="A463" s="51"/>
      <c r="B463" s="51"/>
      <c r="C463" s="51"/>
      <c r="D463" s="51"/>
      <c r="E463" s="354"/>
      <c r="F463" s="65"/>
      <c r="G463" s="65"/>
      <c r="I463" s="369"/>
      <c r="J463" s="148"/>
    </row>
    <row r="464" spans="1:10" s="58" customFormat="1">
      <c r="A464" s="51"/>
      <c r="B464" s="51"/>
      <c r="C464" s="51"/>
      <c r="D464" s="51"/>
      <c r="E464" s="354"/>
      <c r="F464" s="65"/>
      <c r="G464" s="65"/>
      <c r="I464" s="369"/>
      <c r="J464" s="148"/>
    </row>
    <row r="465" spans="1:10" s="58" customFormat="1">
      <c r="A465" s="51"/>
      <c r="B465" s="51"/>
      <c r="C465" s="51"/>
      <c r="D465" s="51"/>
      <c r="E465" s="354"/>
      <c r="F465" s="65"/>
      <c r="G465" s="65"/>
      <c r="I465" s="369"/>
      <c r="J465" s="148"/>
    </row>
    <row r="466" spans="1:10" s="58" customFormat="1">
      <c r="A466" s="51"/>
      <c r="B466" s="51"/>
      <c r="C466" s="51"/>
      <c r="D466" s="51"/>
      <c r="E466" s="354"/>
      <c r="F466" s="65"/>
      <c r="G466" s="65"/>
      <c r="I466" s="369"/>
      <c r="J466" s="148"/>
    </row>
    <row r="467" spans="1:10" s="58" customFormat="1">
      <c r="A467" s="51"/>
      <c r="B467" s="51"/>
      <c r="C467" s="51"/>
      <c r="D467" s="51"/>
      <c r="E467" s="354"/>
      <c r="F467" s="65"/>
      <c r="G467" s="65"/>
      <c r="I467" s="369"/>
      <c r="J467" s="148"/>
    </row>
    <row r="468" spans="1:10" s="58" customFormat="1">
      <c r="A468" s="51"/>
      <c r="B468" s="51"/>
      <c r="C468" s="51"/>
      <c r="D468" s="51"/>
      <c r="E468" s="354"/>
      <c r="F468" s="65"/>
      <c r="G468" s="65"/>
      <c r="I468" s="369"/>
      <c r="J468" s="148"/>
    </row>
    <row r="469" spans="1:10" s="58" customFormat="1">
      <c r="A469" s="51"/>
      <c r="B469" s="51"/>
      <c r="C469" s="51"/>
      <c r="D469" s="51"/>
      <c r="E469" s="354"/>
      <c r="F469" s="65"/>
      <c r="G469" s="65"/>
      <c r="I469" s="369"/>
      <c r="J469" s="148"/>
    </row>
    <row r="470" spans="1:10" s="58" customFormat="1">
      <c r="A470" s="51"/>
      <c r="B470" s="51"/>
      <c r="C470" s="51"/>
      <c r="D470" s="51"/>
      <c r="E470" s="354"/>
      <c r="F470" s="65"/>
      <c r="G470" s="65"/>
      <c r="I470" s="369"/>
      <c r="J470" s="148"/>
    </row>
    <row r="471" spans="1:10" s="58" customFormat="1">
      <c r="A471" s="51"/>
      <c r="B471" s="51"/>
      <c r="C471" s="51"/>
      <c r="D471" s="51"/>
      <c r="E471" s="354"/>
      <c r="F471" s="65"/>
      <c r="G471" s="65"/>
      <c r="I471" s="369"/>
      <c r="J471" s="148"/>
    </row>
    <row r="472" spans="1:10" s="58" customFormat="1">
      <c r="A472" s="51"/>
      <c r="B472" s="51"/>
      <c r="C472" s="51"/>
      <c r="D472" s="51"/>
      <c r="E472" s="354"/>
      <c r="F472" s="65"/>
      <c r="G472" s="65"/>
      <c r="I472" s="369"/>
      <c r="J472" s="148"/>
    </row>
    <row r="473" spans="1:10" s="58" customFormat="1">
      <c r="A473" s="51"/>
      <c r="B473" s="51"/>
      <c r="C473" s="51"/>
      <c r="D473" s="51"/>
      <c r="E473" s="354"/>
      <c r="F473" s="65"/>
      <c r="G473" s="65"/>
      <c r="I473" s="369"/>
      <c r="J473" s="148"/>
    </row>
    <row r="474" spans="1:10" s="58" customFormat="1">
      <c r="A474" s="51"/>
      <c r="B474" s="51"/>
      <c r="C474" s="51"/>
      <c r="D474" s="51"/>
      <c r="E474" s="354"/>
      <c r="F474" s="65"/>
      <c r="G474" s="65"/>
      <c r="I474" s="369"/>
      <c r="J474" s="148"/>
    </row>
    <row r="475" spans="1:10" s="58" customFormat="1">
      <c r="A475" s="51"/>
      <c r="B475" s="51"/>
      <c r="C475" s="51"/>
      <c r="D475" s="51"/>
      <c r="E475" s="354"/>
      <c r="F475" s="65"/>
      <c r="G475" s="65"/>
      <c r="I475" s="369"/>
      <c r="J475" s="148"/>
    </row>
    <row r="476" spans="1:10" s="58" customFormat="1">
      <c r="A476" s="51"/>
      <c r="B476" s="51"/>
      <c r="C476" s="51"/>
      <c r="D476" s="51"/>
      <c r="E476" s="354"/>
      <c r="F476" s="65"/>
      <c r="G476" s="65"/>
      <c r="I476" s="369"/>
      <c r="J476" s="148"/>
    </row>
    <row r="477" spans="1:10" s="58" customFormat="1">
      <c r="A477" s="51"/>
      <c r="B477" s="51"/>
      <c r="C477" s="51"/>
      <c r="D477" s="51"/>
      <c r="E477" s="354"/>
      <c r="F477" s="65"/>
      <c r="G477" s="65"/>
      <c r="I477" s="369"/>
      <c r="J477" s="148"/>
    </row>
    <row r="478" spans="1:10" s="58" customFormat="1">
      <c r="A478" s="51"/>
      <c r="B478" s="51"/>
      <c r="C478" s="51"/>
      <c r="D478" s="51"/>
      <c r="E478" s="354"/>
      <c r="F478" s="65"/>
      <c r="G478" s="65"/>
      <c r="I478" s="369"/>
      <c r="J478" s="148"/>
    </row>
    <row r="479" spans="1:10" s="58" customFormat="1">
      <c r="A479" s="51"/>
      <c r="B479" s="51"/>
      <c r="C479" s="51"/>
      <c r="D479" s="51"/>
      <c r="E479" s="354"/>
      <c r="F479" s="65"/>
      <c r="G479" s="65"/>
      <c r="I479" s="369"/>
      <c r="J479" s="148"/>
    </row>
    <row r="480" spans="1:10" s="58" customFormat="1">
      <c r="A480" s="51"/>
      <c r="B480" s="51"/>
      <c r="C480" s="51"/>
      <c r="D480" s="51"/>
      <c r="E480" s="354"/>
      <c r="F480" s="65"/>
      <c r="G480" s="65"/>
      <c r="I480" s="369"/>
      <c r="J480" s="148"/>
    </row>
    <row r="481" spans="1:10" s="58" customFormat="1">
      <c r="A481" s="51"/>
      <c r="B481" s="51"/>
      <c r="C481" s="51"/>
      <c r="D481" s="51"/>
      <c r="E481" s="354"/>
      <c r="F481" s="65"/>
      <c r="G481" s="65"/>
      <c r="I481" s="369"/>
      <c r="J481" s="148"/>
    </row>
    <row r="482" spans="1:10" s="58" customFormat="1">
      <c r="A482" s="51"/>
      <c r="B482" s="51"/>
      <c r="C482" s="51"/>
      <c r="D482" s="51"/>
      <c r="E482" s="354"/>
      <c r="F482" s="65"/>
      <c r="G482" s="65"/>
      <c r="I482" s="369"/>
      <c r="J482" s="148"/>
    </row>
    <row r="483" spans="1:10" s="58" customFormat="1">
      <c r="A483" s="51"/>
      <c r="B483" s="51"/>
      <c r="C483" s="51"/>
      <c r="D483" s="51"/>
      <c r="E483" s="354"/>
      <c r="F483" s="65"/>
      <c r="G483" s="65"/>
      <c r="I483" s="369"/>
      <c r="J483" s="148"/>
    </row>
    <row r="484" spans="1:10" s="58" customFormat="1">
      <c r="A484" s="51"/>
      <c r="B484" s="51"/>
      <c r="C484" s="51"/>
      <c r="D484" s="51"/>
      <c r="E484" s="354"/>
      <c r="F484" s="65"/>
      <c r="G484" s="65"/>
      <c r="I484" s="369"/>
      <c r="J484" s="148"/>
    </row>
    <row r="485" spans="1:10" s="58" customFormat="1">
      <c r="A485" s="51"/>
      <c r="B485" s="51"/>
      <c r="C485" s="51"/>
      <c r="D485" s="51"/>
      <c r="E485" s="354"/>
      <c r="F485" s="65"/>
      <c r="G485" s="65"/>
      <c r="I485" s="369"/>
      <c r="J485" s="148"/>
    </row>
    <row r="486" spans="1:10" s="58" customFormat="1">
      <c r="A486" s="51"/>
      <c r="B486" s="51"/>
      <c r="C486" s="51"/>
      <c r="D486" s="51"/>
      <c r="E486" s="354"/>
      <c r="F486" s="65"/>
      <c r="G486" s="65"/>
      <c r="I486" s="369"/>
      <c r="J486" s="148"/>
    </row>
    <row r="487" spans="1:10" s="58" customFormat="1">
      <c r="A487" s="51"/>
      <c r="B487" s="51"/>
      <c r="C487" s="51"/>
      <c r="D487" s="51"/>
      <c r="E487" s="354"/>
      <c r="F487" s="65"/>
      <c r="G487" s="65"/>
      <c r="I487" s="369"/>
      <c r="J487" s="148"/>
    </row>
    <row r="488" spans="1:10" s="58" customFormat="1">
      <c r="A488" s="51"/>
      <c r="B488" s="51"/>
      <c r="C488" s="51"/>
      <c r="D488" s="51"/>
      <c r="E488" s="354"/>
      <c r="F488" s="65"/>
      <c r="G488" s="65"/>
      <c r="I488" s="369"/>
      <c r="J488" s="148"/>
    </row>
    <row r="489" spans="1:10" s="58" customFormat="1">
      <c r="A489" s="51"/>
      <c r="B489" s="51"/>
      <c r="C489" s="51"/>
      <c r="D489" s="51"/>
      <c r="E489" s="354"/>
      <c r="F489" s="65"/>
      <c r="G489" s="65"/>
      <c r="I489" s="369"/>
      <c r="J489" s="148"/>
    </row>
    <row r="490" spans="1:10" s="58" customFormat="1">
      <c r="A490" s="51"/>
      <c r="B490" s="51"/>
      <c r="C490" s="51"/>
      <c r="D490" s="51"/>
      <c r="E490" s="354"/>
      <c r="F490" s="65"/>
      <c r="G490" s="65"/>
      <c r="I490" s="369"/>
      <c r="J490" s="148"/>
    </row>
    <row r="491" spans="1:10" s="58" customFormat="1">
      <c r="A491" s="51"/>
      <c r="B491" s="51"/>
      <c r="C491" s="51"/>
      <c r="D491" s="51"/>
      <c r="E491" s="354"/>
      <c r="F491" s="65"/>
      <c r="G491" s="65"/>
      <c r="I491" s="369"/>
      <c r="J491" s="148"/>
    </row>
    <row r="492" spans="1:10" s="58" customFormat="1">
      <c r="A492" s="51"/>
      <c r="B492" s="51"/>
      <c r="C492" s="51"/>
      <c r="D492" s="51"/>
      <c r="E492" s="354"/>
      <c r="F492" s="65"/>
      <c r="G492" s="65"/>
      <c r="I492" s="369"/>
      <c r="J492" s="148"/>
    </row>
    <row r="493" spans="1:10" s="58" customFormat="1">
      <c r="A493" s="51"/>
      <c r="B493" s="51"/>
      <c r="C493" s="51"/>
      <c r="D493" s="51"/>
      <c r="E493" s="354"/>
      <c r="F493" s="65"/>
      <c r="G493" s="65"/>
      <c r="I493" s="369"/>
      <c r="J493" s="148"/>
    </row>
    <row r="494" spans="1:10" s="58" customFormat="1">
      <c r="A494" s="51"/>
      <c r="B494" s="51"/>
      <c r="C494" s="51"/>
      <c r="D494" s="51"/>
      <c r="E494" s="354"/>
      <c r="F494" s="65"/>
      <c r="G494" s="65"/>
      <c r="I494" s="369"/>
      <c r="J494" s="148"/>
    </row>
    <row r="495" spans="1:10" s="58" customFormat="1">
      <c r="A495" s="51"/>
      <c r="B495" s="51"/>
      <c r="C495" s="51"/>
      <c r="D495" s="51"/>
      <c r="E495" s="354"/>
      <c r="F495" s="65"/>
      <c r="G495" s="65"/>
      <c r="I495" s="369"/>
      <c r="J495" s="148"/>
    </row>
    <row r="496" spans="1:10" s="58" customFormat="1">
      <c r="A496" s="51"/>
      <c r="B496" s="51"/>
      <c r="C496" s="51"/>
      <c r="D496" s="51"/>
      <c r="E496" s="354"/>
      <c r="F496" s="65"/>
      <c r="G496" s="65"/>
      <c r="I496" s="369"/>
      <c r="J496" s="148"/>
    </row>
    <row r="497" spans="1:10" s="58" customFormat="1">
      <c r="A497" s="51"/>
      <c r="B497" s="51"/>
      <c r="C497" s="51"/>
      <c r="D497" s="51"/>
      <c r="E497" s="354"/>
      <c r="F497" s="65"/>
      <c r="G497" s="65"/>
      <c r="I497" s="369"/>
      <c r="J497" s="148"/>
    </row>
    <row r="498" spans="1:10" s="58" customFormat="1">
      <c r="A498" s="51"/>
      <c r="B498" s="51"/>
      <c r="C498" s="51"/>
      <c r="D498" s="51"/>
      <c r="E498" s="354"/>
      <c r="F498" s="65"/>
      <c r="G498" s="65"/>
      <c r="I498" s="369"/>
      <c r="J498" s="148"/>
    </row>
    <row r="499" spans="1:10" s="58" customFormat="1">
      <c r="A499" s="51"/>
      <c r="B499" s="51"/>
      <c r="C499" s="51"/>
      <c r="D499" s="51"/>
      <c r="E499" s="354"/>
      <c r="F499" s="65"/>
      <c r="G499" s="65"/>
      <c r="I499" s="369"/>
      <c r="J499" s="148"/>
    </row>
    <row r="500" spans="1:10" s="58" customFormat="1">
      <c r="A500" s="51"/>
      <c r="B500" s="51"/>
      <c r="C500" s="51"/>
      <c r="D500" s="51"/>
      <c r="E500" s="354"/>
      <c r="F500" s="65"/>
      <c r="G500" s="65"/>
      <c r="I500" s="369"/>
      <c r="J500" s="148"/>
    </row>
    <row r="501" spans="1:10" s="58" customFormat="1">
      <c r="A501" s="51"/>
      <c r="B501" s="51"/>
      <c r="C501" s="51"/>
      <c r="D501" s="51"/>
      <c r="E501" s="354"/>
      <c r="F501" s="65"/>
      <c r="G501" s="65"/>
      <c r="I501" s="369"/>
      <c r="J501" s="148"/>
    </row>
    <row r="502" spans="1:10" s="58" customFormat="1">
      <c r="A502" s="51"/>
      <c r="B502" s="51"/>
      <c r="C502" s="51"/>
      <c r="D502" s="51"/>
      <c r="E502" s="354"/>
      <c r="F502" s="65"/>
      <c r="G502" s="65"/>
      <c r="I502" s="369"/>
      <c r="J502" s="148"/>
    </row>
    <row r="503" spans="1:10" s="58" customFormat="1">
      <c r="A503" s="51"/>
      <c r="B503" s="51"/>
      <c r="C503" s="51"/>
      <c r="D503" s="51"/>
      <c r="E503" s="354"/>
      <c r="F503" s="65"/>
      <c r="G503" s="65"/>
      <c r="I503" s="369"/>
      <c r="J503" s="148"/>
    </row>
    <row r="504" spans="1:10" s="58" customFormat="1">
      <c r="A504" s="51"/>
      <c r="B504" s="51"/>
      <c r="C504" s="51"/>
      <c r="D504" s="51"/>
      <c r="E504" s="354"/>
      <c r="F504" s="65"/>
      <c r="G504" s="65"/>
      <c r="I504" s="369"/>
      <c r="J504" s="148"/>
    </row>
    <row r="505" spans="1:10" s="58" customFormat="1">
      <c r="A505" s="51"/>
      <c r="B505" s="51"/>
      <c r="C505" s="51"/>
      <c r="D505" s="51"/>
      <c r="E505" s="354"/>
      <c r="F505" s="65"/>
      <c r="G505" s="65"/>
      <c r="I505" s="369"/>
      <c r="J505" s="148"/>
    </row>
    <row r="506" spans="1:10" s="58" customFormat="1">
      <c r="A506" s="51"/>
      <c r="B506" s="51"/>
      <c r="C506" s="51"/>
      <c r="D506" s="51"/>
      <c r="E506" s="354"/>
      <c r="F506" s="65"/>
      <c r="G506" s="65"/>
      <c r="I506" s="369"/>
      <c r="J506" s="148"/>
    </row>
    <row r="507" spans="1:10" s="58" customFormat="1">
      <c r="A507" s="51"/>
      <c r="B507" s="51"/>
      <c r="C507" s="51"/>
      <c r="D507" s="51"/>
      <c r="E507" s="354"/>
      <c r="F507" s="65"/>
      <c r="G507" s="65"/>
      <c r="I507" s="369"/>
      <c r="J507" s="148"/>
    </row>
    <row r="508" spans="1:10" s="58" customFormat="1">
      <c r="A508" s="51"/>
      <c r="B508" s="51"/>
      <c r="C508" s="51"/>
      <c r="D508" s="51"/>
      <c r="E508" s="354"/>
      <c r="F508" s="65"/>
      <c r="G508" s="65"/>
      <c r="I508" s="369"/>
      <c r="J508" s="148"/>
    </row>
    <row r="509" spans="1:10" s="58" customFormat="1">
      <c r="A509" s="51"/>
      <c r="B509" s="51"/>
      <c r="C509" s="51"/>
      <c r="D509" s="51"/>
      <c r="E509" s="354"/>
      <c r="F509" s="65"/>
      <c r="G509" s="65"/>
      <c r="I509" s="369"/>
      <c r="J509" s="148"/>
    </row>
    <row r="510" spans="1:10" s="58" customFormat="1">
      <c r="A510" s="51"/>
      <c r="B510" s="51"/>
      <c r="C510" s="51"/>
      <c r="D510" s="51"/>
      <c r="E510" s="354"/>
      <c r="F510" s="65"/>
      <c r="G510" s="65"/>
      <c r="I510" s="369"/>
      <c r="J510" s="148"/>
    </row>
    <row r="511" spans="1:10" s="58" customFormat="1">
      <c r="A511" s="51"/>
      <c r="B511" s="51"/>
      <c r="C511" s="51"/>
      <c r="D511" s="51"/>
      <c r="E511" s="354"/>
      <c r="F511" s="65"/>
      <c r="G511" s="65"/>
      <c r="I511" s="369"/>
      <c r="J511" s="148"/>
    </row>
    <row r="512" spans="1:10" s="58" customFormat="1">
      <c r="A512" s="51"/>
      <c r="B512" s="51"/>
      <c r="C512" s="51"/>
      <c r="D512" s="51"/>
      <c r="E512" s="354"/>
      <c r="F512" s="65"/>
      <c r="G512" s="65"/>
      <c r="I512" s="369"/>
      <c r="J512" s="148"/>
    </row>
    <row r="513" spans="1:10" s="58" customFormat="1">
      <c r="A513" s="51"/>
      <c r="B513" s="51"/>
      <c r="C513" s="51"/>
      <c r="D513" s="51"/>
      <c r="E513" s="354"/>
      <c r="F513" s="65"/>
      <c r="G513" s="65"/>
      <c r="I513" s="369"/>
      <c r="J513" s="148"/>
    </row>
    <row r="514" spans="1:10" s="58" customFormat="1">
      <c r="A514" s="51"/>
      <c r="B514" s="51"/>
      <c r="C514" s="51"/>
      <c r="D514" s="51"/>
      <c r="E514" s="354"/>
      <c r="F514" s="65"/>
      <c r="G514" s="65"/>
      <c r="I514" s="369"/>
      <c r="J514" s="148"/>
    </row>
    <row r="515" spans="1:10" s="58" customFormat="1">
      <c r="A515" s="51"/>
      <c r="B515" s="51"/>
      <c r="C515" s="51"/>
      <c r="D515" s="51"/>
      <c r="E515" s="354"/>
      <c r="F515" s="65"/>
      <c r="G515" s="65"/>
      <c r="I515" s="369"/>
      <c r="J515" s="148"/>
    </row>
    <row r="516" spans="1:10" s="58" customFormat="1">
      <c r="A516" s="51"/>
      <c r="B516" s="51"/>
      <c r="C516" s="51"/>
      <c r="D516" s="51"/>
      <c r="E516" s="354"/>
      <c r="F516" s="65"/>
      <c r="G516" s="65"/>
      <c r="I516" s="369"/>
      <c r="J516" s="148"/>
    </row>
    <row r="517" spans="1:10" s="58" customFormat="1">
      <c r="A517" s="51"/>
      <c r="B517" s="51"/>
      <c r="C517" s="51"/>
      <c r="D517" s="51"/>
      <c r="E517" s="354"/>
      <c r="F517" s="65"/>
      <c r="G517" s="65"/>
      <c r="I517" s="369"/>
      <c r="J517" s="148"/>
    </row>
    <row r="518" spans="1:10" s="58" customFormat="1">
      <c r="A518" s="51"/>
      <c r="B518" s="51"/>
      <c r="C518" s="51"/>
      <c r="D518" s="51"/>
      <c r="E518" s="354"/>
      <c r="F518" s="65"/>
      <c r="G518" s="65"/>
      <c r="I518" s="369"/>
      <c r="J518" s="148"/>
    </row>
    <row r="519" spans="1:10" s="58" customFormat="1">
      <c r="A519" s="51"/>
      <c r="B519" s="51"/>
      <c r="C519" s="51"/>
      <c r="D519" s="51"/>
      <c r="E519" s="354"/>
      <c r="F519" s="65"/>
      <c r="G519" s="65"/>
      <c r="I519" s="369"/>
      <c r="J519" s="148"/>
    </row>
    <row r="520" spans="1:10" s="58" customFormat="1">
      <c r="A520" s="51"/>
      <c r="B520" s="51"/>
      <c r="C520" s="51"/>
      <c r="D520" s="51"/>
      <c r="E520" s="354"/>
      <c r="F520" s="65"/>
      <c r="G520" s="65"/>
      <c r="I520" s="369"/>
      <c r="J520" s="148"/>
    </row>
    <row r="521" spans="1:10" s="58" customFormat="1">
      <c r="A521" s="51"/>
      <c r="B521" s="51"/>
      <c r="C521" s="51"/>
      <c r="D521" s="51"/>
      <c r="E521" s="354"/>
      <c r="F521" s="65"/>
      <c r="G521" s="65"/>
      <c r="I521" s="369"/>
      <c r="J521" s="148"/>
    </row>
    <row r="522" spans="1:10" s="58" customFormat="1">
      <c r="A522" s="51"/>
      <c r="B522" s="51"/>
      <c r="C522" s="51"/>
      <c r="D522" s="51"/>
      <c r="E522" s="354"/>
      <c r="F522" s="65"/>
      <c r="G522" s="65"/>
      <c r="I522" s="369"/>
      <c r="J522" s="148"/>
    </row>
    <row r="523" spans="1:10" s="58" customFormat="1">
      <c r="A523" s="51"/>
      <c r="B523" s="51"/>
      <c r="C523" s="51"/>
      <c r="D523" s="51"/>
      <c r="E523" s="354"/>
      <c r="F523" s="65"/>
      <c r="G523" s="65"/>
      <c r="I523" s="369"/>
      <c r="J523" s="148"/>
    </row>
    <row r="524" spans="1:10" s="58" customFormat="1">
      <c r="A524" s="51"/>
      <c r="B524" s="51"/>
      <c r="C524" s="51"/>
      <c r="D524" s="51"/>
      <c r="E524" s="354"/>
      <c r="F524" s="65"/>
      <c r="G524" s="65"/>
      <c r="I524" s="369"/>
      <c r="J524" s="148"/>
    </row>
    <row r="525" spans="1:10" s="58" customFormat="1">
      <c r="A525" s="51"/>
      <c r="B525" s="51"/>
      <c r="C525" s="51"/>
      <c r="D525" s="51"/>
      <c r="E525" s="354"/>
      <c r="F525" s="65"/>
      <c r="G525" s="65"/>
      <c r="I525" s="369"/>
      <c r="J525" s="148"/>
    </row>
    <row r="526" spans="1:10" s="58" customFormat="1">
      <c r="A526" s="51"/>
      <c r="B526" s="51"/>
      <c r="C526" s="51"/>
      <c r="D526" s="51"/>
      <c r="E526" s="354"/>
      <c r="F526" s="65"/>
      <c r="G526" s="65"/>
      <c r="I526" s="369"/>
      <c r="J526" s="148"/>
    </row>
    <row r="527" spans="1:10" s="58" customFormat="1">
      <c r="A527" s="51"/>
      <c r="B527" s="51"/>
      <c r="C527" s="51"/>
      <c r="D527" s="51"/>
      <c r="E527" s="354"/>
      <c r="F527" s="65"/>
      <c r="G527" s="65"/>
      <c r="I527" s="369"/>
      <c r="J527" s="148"/>
    </row>
    <row r="528" spans="1:10" s="58" customFormat="1">
      <c r="A528" s="51"/>
      <c r="B528" s="51"/>
      <c r="C528" s="51"/>
      <c r="D528" s="51"/>
      <c r="E528" s="354"/>
      <c r="F528" s="65"/>
      <c r="G528" s="65"/>
      <c r="I528" s="369"/>
      <c r="J528" s="148"/>
    </row>
    <row r="529" spans="1:10" s="58" customFormat="1">
      <c r="A529" s="51"/>
      <c r="B529" s="51"/>
      <c r="C529" s="51"/>
      <c r="D529" s="51"/>
      <c r="E529" s="354"/>
      <c r="F529" s="65"/>
      <c r="G529" s="65"/>
      <c r="I529" s="369"/>
      <c r="J529" s="148"/>
    </row>
    <row r="530" spans="1:10" s="58" customFormat="1">
      <c r="A530" s="51"/>
      <c r="B530" s="51"/>
      <c r="C530" s="51"/>
      <c r="D530" s="51"/>
      <c r="E530" s="354"/>
      <c r="F530" s="65"/>
      <c r="G530" s="65"/>
      <c r="I530" s="369"/>
      <c r="J530" s="148"/>
    </row>
    <row r="531" spans="1:10" s="58" customFormat="1">
      <c r="A531" s="51"/>
      <c r="B531" s="51"/>
      <c r="C531" s="51"/>
      <c r="D531" s="51"/>
      <c r="E531" s="354"/>
      <c r="F531" s="65"/>
      <c r="G531" s="65"/>
      <c r="I531" s="369"/>
      <c r="J531" s="148"/>
    </row>
    <row r="532" spans="1:10" s="58" customFormat="1">
      <c r="A532" s="51"/>
      <c r="B532" s="51"/>
      <c r="C532" s="51"/>
      <c r="D532" s="51"/>
      <c r="E532" s="354"/>
      <c r="F532" s="65"/>
      <c r="G532" s="65"/>
      <c r="I532" s="369"/>
      <c r="J532" s="148"/>
    </row>
    <row r="533" spans="1:10" s="58" customFormat="1">
      <c r="A533" s="51"/>
      <c r="B533" s="51"/>
      <c r="C533" s="51"/>
      <c r="D533" s="51"/>
      <c r="E533" s="354"/>
      <c r="F533" s="65"/>
      <c r="G533" s="65"/>
      <c r="I533" s="369"/>
      <c r="J533" s="148"/>
    </row>
    <row r="534" spans="1:10" s="58" customFormat="1">
      <c r="A534" s="51"/>
      <c r="B534" s="51"/>
      <c r="C534" s="51"/>
      <c r="D534" s="51"/>
      <c r="E534" s="354"/>
      <c r="F534" s="65"/>
      <c r="G534" s="65"/>
      <c r="I534" s="369"/>
      <c r="J534" s="148"/>
    </row>
    <row r="535" spans="1:10" s="58" customFormat="1">
      <c r="A535" s="51"/>
      <c r="B535" s="51"/>
      <c r="C535" s="51"/>
      <c r="D535" s="51"/>
      <c r="E535" s="354"/>
      <c r="F535" s="65"/>
      <c r="G535" s="65"/>
      <c r="I535" s="369"/>
      <c r="J535" s="148"/>
    </row>
    <row r="536" spans="1:10" s="58" customFormat="1">
      <c r="A536" s="51"/>
      <c r="B536" s="51"/>
      <c r="C536" s="51"/>
      <c r="D536" s="51"/>
      <c r="E536" s="354"/>
      <c r="F536" s="65"/>
      <c r="G536" s="65"/>
      <c r="I536" s="369"/>
      <c r="J536" s="148"/>
    </row>
    <row r="537" spans="1:10" s="58" customFormat="1">
      <c r="A537" s="51"/>
      <c r="B537" s="51"/>
      <c r="C537" s="51"/>
      <c r="D537" s="51"/>
      <c r="E537" s="354"/>
      <c r="F537" s="65"/>
      <c r="G537" s="65"/>
      <c r="I537" s="369"/>
      <c r="J537" s="148"/>
    </row>
    <row r="538" spans="1:10" s="58" customFormat="1">
      <c r="A538" s="51"/>
      <c r="B538" s="51"/>
      <c r="C538" s="51"/>
      <c r="D538" s="51"/>
      <c r="E538" s="354"/>
      <c r="F538" s="65"/>
      <c r="G538" s="65"/>
      <c r="I538" s="369"/>
      <c r="J538" s="148"/>
    </row>
    <row r="539" spans="1:10" s="58" customFormat="1">
      <c r="A539" s="51"/>
      <c r="B539" s="51"/>
      <c r="C539" s="51"/>
      <c r="D539" s="51"/>
      <c r="E539" s="354"/>
      <c r="F539" s="65"/>
      <c r="G539" s="65"/>
      <c r="I539" s="369"/>
      <c r="J539" s="148"/>
    </row>
    <row r="540" spans="1:10" s="58" customFormat="1">
      <c r="A540" s="51"/>
      <c r="B540" s="51"/>
      <c r="C540" s="51"/>
      <c r="D540" s="51"/>
      <c r="E540" s="354"/>
      <c r="F540" s="65"/>
      <c r="G540" s="65"/>
      <c r="I540" s="369"/>
      <c r="J540" s="148"/>
    </row>
    <row r="541" spans="1:10" s="58" customFormat="1">
      <c r="A541" s="51"/>
      <c r="B541" s="51"/>
      <c r="C541" s="51"/>
      <c r="D541" s="51"/>
      <c r="E541" s="354"/>
      <c r="F541" s="65"/>
      <c r="G541" s="65"/>
      <c r="I541" s="369"/>
      <c r="J541" s="148"/>
    </row>
    <row r="542" spans="1:10" s="58" customFormat="1">
      <c r="A542" s="51"/>
      <c r="B542" s="51"/>
      <c r="C542" s="51"/>
      <c r="D542" s="51"/>
      <c r="E542" s="354"/>
      <c r="F542" s="65"/>
      <c r="G542" s="65"/>
      <c r="I542" s="369"/>
      <c r="J542" s="148"/>
    </row>
    <row r="543" spans="1:10" s="58" customFormat="1">
      <c r="A543" s="51"/>
      <c r="B543" s="51"/>
      <c r="C543" s="51"/>
      <c r="D543" s="51"/>
      <c r="E543" s="354"/>
      <c r="F543" s="65"/>
      <c r="G543" s="65"/>
      <c r="I543" s="369"/>
      <c r="J543" s="148"/>
    </row>
    <row r="544" spans="1:10" s="58" customFormat="1">
      <c r="A544" s="51"/>
      <c r="B544" s="51"/>
      <c r="C544" s="51"/>
      <c r="D544" s="51"/>
      <c r="E544" s="354"/>
      <c r="F544" s="65"/>
      <c r="G544" s="65"/>
      <c r="I544" s="369"/>
      <c r="J544" s="148"/>
    </row>
    <row r="545" spans="1:10" s="58" customFormat="1">
      <c r="A545" s="51"/>
      <c r="B545" s="51"/>
      <c r="C545" s="51"/>
      <c r="D545" s="51"/>
      <c r="E545" s="354"/>
      <c r="F545" s="65"/>
      <c r="G545" s="65"/>
      <c r="I545" s="369"/>
      <c r="J545" s="148"/>
    </row>
    <row r="546" spans="1:10" s="58" customFormat="1">
      <c r="A546" s="51"/>
      <c r="B546" s="51"/>
      <c r="C546" s="51"/>
      <c r="D546" s="51"/>
      <c r="E546" s="354"/>
      <c r="F546" s="65"/>
      <c r="G546" s="65"/>
      <c r="I546" s="369"/>
      <c r="J546" s="148"/>
    </row>
    <row r="547" spans="1:10" s="58" customFormat="1">
      <c r="A547" s="51"/>
      <c r="B547" s="51"/>
      <c r="C547" s="51"/>
      <c r="D547" s="51"/>
      <c r="E547" s="354"/>
      <c r="F547" s="65"/>
      <c r="G547" s="65"/>
      <c r="I547" s="369"/>
      <c r="J547" s="148"/>
    </row>
    <row r="548" spans="1:10" s="58" customFormat="1">
      <c r="A548" s="51"/>
      <c r="B548" s="51"/>
      <c r="C548" s="51"/>
      <c r="D548" s="51"/>
      <c r="E548" s="354"/>
      <c r="F548" s="65"/>
      <c r="G548" s="65"/>
      <c r="I548" s="369"/>
      <c r="J548" s="148"/>
    </row>
    <row r="549" spans="1:10" s="58" customFormat="1">
      <c r="A549" s="51"/>
      <c r="B549" s="51"/>
      <c r="C549" s="51"/>
      <c r="D549" s="51"/>
      <c r="E549" s="354"/>
      <c r="F549" s="65"/>
      <c r="G549" s="65"/>
      <c r="I549" s="369"/>
      <c r="J549" s="148"/>
    </row>
    <row r="550" spans="1:10" s="58" customFormat="1">
      <c r="A550" s="51"/>
      <c r="B550" s="51"/>
      <c r="C550" s="51"/>
      <c r="D550" s="51"/>
      <c r="E550" s="354"/>
      <c r="F550" s="65"/>
      <c r="G550" s="65"/>
      <c r="I550" s="369"/>
      <c r="J550" s="148"/>
    </row>
    <row r="551" spans="1:10" s="58" customFormat="1">
      <c r="A551" s="51"/>
      <c r="B551" s="51"/>
      <c r="C551" s="51"/>
      <c r="D551" s="51"/>
      <c r="E551" s="354"/>
      <c r="F551" s="65"/>
      <c r="G551" s="65"/>
      <c r="I551" s="369"/>
      <c r="J551" s="148"/>
    </row>
    <row r="552" spans="1:10" s="58" customFormat="1">
      <c r="A552" s="51"/>
      <c r="B552" s="51"/>
      <c r="C552" s="51"/>
      <c r="D552" s="51"/>
      <c r="E552" s="354"/>
      <c r="F552" s="65"/>
      <c r="G552" s="65"/>
      <c r="I552" s="369"/>
      <c r="J552" s="148"/>
    </row>
    <row r="553" spans="1:10" s="58" customFormat="1">
      <c r="A553" s="51"/>
      <c r="B553" s="51"/>
      <c r="C553" s="51"/>
      <c r="D553" s="51"/>
      <c r="E553" s="354"/>
      <c r="F553" s="65"/>
      <c r="G553" s="65"/>
      <c r="I553" s="369"/>
      <c r="J553" s="148"/>
    </row>
    <row r="554" spans="1:10" s="58" customFormat="1">
      <c r="A554" s="51"/>
      <c r="B554" s="51"/>
      <c r="C554" s="51"/>
      <c r="D554" s="51"/>
      <c r="E554" s="354"/>
      <c r="F554" s="65"/>
      <c r="G554" s="65"/>
      <c r="I554" s="369"/>
      <c r="J554" s="148"/>
    </row>
    <row r="555" spans="1:10" s="58" customFormat="1">
      <c r="A555" s="51"/>
      <c r="B555" s="51"/>
      <c r="C555" s="51"/>
      <c r="D555" s="51"/>
      <c r="E555" s="354"/>
      <c r="F555" s="65"/>
      <c r="G555" s="65"/>
      <c r="I555" s="369"/>
      <c r="J555" s="148"/>
    </row>
    <row r="556" spans="1:10" s="58" customFormat="1">
      <c r="A556" s="51"/>
      <c r="B556" s="51"/>
      <c r="C556" s="51"/>
      <c r="D556" s="51"/>
      <c r="E556" s="354"/>
      <c r="F556" s="65"/>
      <c r="G556" s="65"/>
      <c r="I556" s="369"/>
      <c r="J556" s="148"/>
    </row>
    <row r="557" spans="1:10" s="58" customFormat="1">
      <c r="A557" s="51"/>
      <c r="B557" s="51"/>
      <c r="C557" s="51"/>
      <c r="D557" s="51"/>
      <c r="E557" s="354"/>
      <c r="F557" s="65"/>
      <c r="G557" s="65"/>
      <c r="I557" s="369"/>
      <c r="J557" s="148"/>
    </row>
    <row r="558" spans="1:10" s="58" customFormat="1">
      <c r="A558" s="51"/>
      <c r="B558" s="51"/>
      <c r="C558" s="51"/>
      <c r="D558" s="51"/>
      <c r="E558" s="354"/>
      <c r="F558" s="65"/>
      <c r="G558" s="65"/>
      <c r="I558" s="369"/>
      <c r="J558" s="148"/>
    </row>
    <row r="559" spans="1:10" s="58" customFormat="1">
      <c r="A559" s="51"/>
      <c r="B559" s="51"/>
      <c r="C559" s="51"/>
      <c r="D559" s="51"/>
      <c r="E559" s="354"/>
      <c r="F559" s="65"/>
      <c r="G559" s="65"/>
      <c r="I559" s="369"/>
      <c r="J559" s="148"/>
    </row>
    <row r="560" spans="1:10" s="58" customFormat="1">
      <c r="A560" s="51"/>
      <c r="B560" s="51"/>
      <c r="C560" s="51"/>
      <c r="D560" s="51"/>
      <c r="E560" s="354"/>
      <c r="F560" s="65"/>
      <c r="G560" s="65"/>
      <c r="I560" s="369"/>
      <c r="J560" s="148"/>
    </row>
    <row r="561" spans="1:10" s="58" customFormat="1">
      <c r="A561" s="51"/>
      <c r="B561" s="51"/>
      <c r="C561" s="51"/>
      <c r="D561" s="51"/>
      <c r="E561" s="354"/>
      <c r="F561" s="65"/>
      <c r="G561" s="65"/>
      <c r="I561" s="369"/>
      <c r="J561" s="148"/>
    </row>
    <row r="562" spans="1:10" s="58" customFormat="1">
      <c r="A562" s="51"/>
      <c r="B562" s="51"/>
      <c r="C562" s="51"/>
      <c r="D562" s="51"/>
      <c r="E562" s="354"/>
      <c r="F562" s="65"/>
      <c r="G562" s="65"/>
      <c r="I562" s="369"/>
      <c r="J562" s="148"/>
    </row>
    <row r="563" spans="1:10" s="58" customFormat="1">
      <c r="A563" s="51"/>
      <c r="B563" s="51"/>
      <c r="C563" s="51"/>
      <c r="D563" s="51"/>
      <c r="E563" s="354"/>
      <c r="F563" s="65"/>
      <c r="G563" s="65"/>
      <c r="I563" s="369"/>
      <c r="J563" s="148"/>
    </row>
    <row r="564" spans="1:10" s="58" customFormat="1">
      <c r="A564" s="51"/>
      <c r="B564" s="51"/>
      <c r="C564" s="51"/>
      <c r="D564" s="51"/>
      <c r="E564" s="354"/>
      <c r="F564" s="65"/>
      <c r="G564" s="65"/>
      <c r="I564" s="369"/>
      <c r="J564" s="148"/>
    </row>
    <row r="565" spans="1:10" s="58" customFormat="1">
      <c r="A565" s="51"/>
      <c r="B565" s="51"/>
      <c r="C565" s="51"/>
      <c r="D565" s="51"/>
      <c r="E565" s="354"/>
      <c r="F565" s="65"/>
      <c r="G565" s="65"/>
      <c r="I565" s="369"/>
      <c r="J565" s="148"/>
    </row>
    <row r="566" spans="1:10" s="58" customFormat="1">
      <c r="A566" s="51"/>
      <c r="B566" s="51"/>
      <c r="C566" s="51"/>
      <c r="D566" s="51"/>
      <c r="E566" s="354"/>
      <c r="F566" s="65"/>
      <c r="G566" s="65"/>
      <c r="I566" s="369"/>
      <c r="J566" s="148"/>
    </row>
    <row r="567" spans="1:10" s="58" customFormat="1">
      <c r="A567" s="51"/>
      <c r="B567" s="51"/>
      <c r="C567" s="51"/>
      <c r="D567" s="51"/>
      <c r="E567" s="354"/>
      <c r="F567" s="65"/>
      <c r="G567" s="65"/>
      <c r="I567" s="369"/>
      <c r="J567" s="148"/>
    </row>
    <row r="568" spans="1:10" s="58" customFormat="1">
      <c r="A568" s="51"/>
      <c r="B568" s="51"/>
      <c r="C568" s="51"/>
      <c r="D568" s="51"/>
      <c r="E568" s="354"/>
      <c r="F568" s="65"/>
      <c r="G568" s="65"/>
      <c r="I568" s="369"/>
      <c r="J568" s="148"/>
    </row>
    <row r="569" spans="1:10" s="58" customFormat="1">
      <c r="A569" s="51"/>
      <c r="B569" s="51"/>
      <c r="C569" s="51"/>
      <c r="D569" s="51"/>
      <c r="E569" s="354"/>
      <c r="F569" s="65"/>
      <c r="G569" s="65"/>
      <c r="I569" s="369"/>
      <c r="J569" s="148"/>
    </row>
    <row r="570" spans="1:10" s="58" customFormat="1">
      <c r="A570" s="51"/>
      <c r="B570" s="51"/>
      <c r="C570" s="51"/>
      <c r="D570" s="51"/>
      <c r="E570" s="354"/>
      <c r="F570" s="65"/>
      <c r="G570" s="65"/>
      <c r="I570" s="369"/>
      <c r="J570" s="148"/>
    </row>
    <row r="571" spans="1:10" s="58" customFormat="1">
      <c r="A571" s="51"/>
      <c r="B571" s="51"/>
      <c r="C571" s="51"/>
      <c r="D571" s="51"/>
      <c r="E571" s="354"/>
      <c r="F571" s="65"/>
      <c r="G571" s="65"/>
      <c r="I571" s="369"/>
      <c r="J571" s="148"/>
    </row>
    <row r="572" spans="1:10" s="58" customFormat="1">
      <c r="A572" s="51"/>
      <c r="B572" s="51"/>
      <c r="C572" s="51"/>
      <c r="D572" s="51"/>
      <c r="E572" s="354"/>
      <c r="F572" s="65"/>
      <c r="G572" s="65"/>
      <c r="I572" s="369"/>
      <c r="J572" s="148"/>
    </row>
    <row r="573" spans="1:10" s="58" customFormat="1">
      <c r="A573" s="51"/>
      <c r="B573" s="51"/>
      <c r="C573" s="51"/>
      <c r="D573" s="51"/>
      <c r="E573" s="354"/>
      <c r="F573" s="65"/>
      <c r="G573" s="65"/>
      <c r="I573" s="369"/>
      <c r="J573" s="148"/>
    </row>
    <row r="574" spans="1:10" s="58" customFormat="1">
      <c r="A574" s="51"/>
      <c r="B574" s="51"/>
      <c r="C574" s="51"/>
      <c r="D574" s="51"/>
      <c r="E574" s="354"/>
      <c r="F574" s="65"/>
      <c r="G574" s="65"/>
      <c r="I574" s="369"/>
      <c r="J574" s="148"/>
    </row>
    <row r="575" spans="1:10" s="58" customFormat="1">
      <c r="A575" s="51"/>
      <c r="B575" s="51"/>
      <c r="C575" s="51"/>
      <c r="D575" s="51"/>
      <c r="E575" s="354"/>
      <c r="F575" s="65"/>
      <c r="G575" s="65"/>
      <c r="I575" s="369"/>
      <c r="J575" s="148"/>
    </row>
    <row r="576" spans="1:10" s="58" customFormat="1">
      <c r="A576" s="51"/>
      <c r="B576" s="51"/>
      <c r="C576" s="51"/>
      <c r="D576" s="51"/>
      <c r="E576" s="354"/>
      <c r="F576" s="65"/>
      <c r="G576" s="65"/>
      <c r="I576" s="369"/>
      <c r="J576" s="148"/>
    </row>
    <row r="577" spans="1:10" s="58" customFormat="1">
      <c r="A577" s="51"/>
      <c r="B577" s="51"/>
      <c r="C577" s="51"/>
      <c r="D577" s="51"/>
      <c r="E577" s="354"/>
      <c r="F577" s="65"/>
      <c r="G577" s="65"/>
      <c r="I577" s="369"/>
      <c r="J577" s="148"/>
    </row>
    <row r="578" spans="1:10" s="58" customFormat="1">
      <c r="A578" s="51"/>
      <c r="B578" s="51"/>
      <c r="C578" s="51"/>
      <c r="D578" s="51"/>
      <c r="E578" s="354"/>
      <c r="F578" s="65"/>
      <c r="G578" s="65"/>
      <c r="I578" s="369"/>
      <c r="J578" s="148"/>
    </row>
    <row r="579" spans="1:10" s="58" customFormat="1">
      <c r="A579" s="51"/>
      <c r="B579" s="51"/>
      <c r="C579" s="51"/>
      <c r="D579" s="51"/>
      <c r="E579" s="354"/>
      <c r="F579" s="65"/>
      <c r="G579" s="65"/>
      <c r="I579" s="369"/>
      <c r="J579" s="148"/>
    </row>
    <row r="580" spans="1:10" s="58" customFormat="1">
      <c r="A580" s="51"/>
      <c r="B580" s="51"/>
      <c r="C580" s="51"/>
      <c r="D580" s="51"/>
      <c r="E580" s="354"/>
      <c r="F580" s="65"/>
      <c r="G580" s="65"/>
      <c r="I580" s="369"/>
      <c r="J580" s="148"/>
    </row>
    <row r="581" spans="1:10" s="58" customFormat="1">
      <c r="A581" s="51"/>
      <c r="B581" s="51"/>
      <c r="C581" s="51"/>
      <c r="D581" s="51"/>
      <c r="E581" s="354"/>
      <c r="F581" s="65"/>
      <c r="G581" s="65"/>
      <c r="I581" s="369"/>
      <c r="J581" s="148"/>
    </row>
    <row r="582" spans="1:10" s="58" customFormat="1">
      <c r="A582" s="51"/>
      <c r="B582" s="51"/>
      <c r="C582" s="51"/>
      <c r="D582" s="51"/>
      <c r="E582" s="354"/>
      <c r="F582" s="65"/>
      <c r="G582" s="65"/>
      <c r="I582" s="369"/>
      <c r="J582" s="148"/>
    </row>
    <row r="583" spans="1:10" s="58" customFormat="1">
      <c r="A583" s="51"/>
      <c r="B583" s="51"/>
      <c r="C583" s="51"/>
      <c r="D583" s="51"/>
      <c r="E583" s="354"/>
      <c r="F583" s="65"/>
      <c r="G583" s="65"/>
      <c r="I583" s="369"/>
      <c r="J583" s="148"/>
    </row>
    <row r="584" spans="1:10" s="58" customFormat="1">
      <c r="A584" s="51"/>
      <c r="B584" s="51"/>
      <c r="C584" s="51"/>
      <c r="D584" s="51"/>
      <c r="E584" s="354"/>
      <c r="F584" s="65"/>
      <c r="G584" s="65"/>
      <c r="I584" s="369"/>
      <c r="J584" s="148"/>
    </row>
    <row r="585" spans="1:10" s="58" customFormat="1">
      <c r="A585" s="51"/>
      <c r="B585" s="51"/>
      <c r="C585" s="51"/>
      <c r="D585" s="51"/>
      <c r="E585" s="354"/>
      <c r="F585" s="65"/>
      <c r="G585" s="65"/>
      <c r="I585" s="369"/>
      <c r="J585" s="148"/>
    </row>
    <row r="586" spans="1:10" s="58" customFormat="1">
      <c r="A586" s="51"/>
      <c r="B586" s="51"/>
      <c r="C586" s="51"/>
      <c r="D586" s="51"/>
      <c r="E586" s="354"/>
      <c r="F586" s="65"/>
      <c r="G586" s="65"/>
      <c r="I586" s="369"/>
      <c r="J586" s="148"/>
    </row>
    <row r="587" spans="1:10" s="58" customFormat="1">
      <c r="A587" s="51"/>
      <c r="B587" s="51"/>
      <c r="C587" s="51"/>
      <c r="D587" s="51"/>
      <c r="E587" s="354"/>
      <c r="F587" s="65"/>
      <c r="G587" s="65"/>
      <c r="I587" s="369"/>
      <c r="J587" s="148"/>
    </row>
    <row r="588" spans="1:10" s="58" customFormat="1">
      <c r="A588" s="51"/>
      <c r="B588" s="51"/>
      <c r="C588" s="51"/>
      <c r="D588" s="51"/>
      <c r="E588" s="354"/>
      <c r="F588" s="65"/>
      <c r="G588" s="65"/>
      <c r="I588" s="369"/>
      <c r="J588" s="148"/>
    </row>
    <row r="589" spans="1:10" s="58" customFormat="1">
      <c r="A589" s="51"/>
      <c r="B589" s="51"/>
      <c r="C589" s="51"/>
      <c r="D589" s="51"/>
      <c r="E589" s="354"/>
      <c r="F589" s="65"/>
      <c r="G589" s="65"/>
      <c r="I589" s="369"/>
      <c r="J589" s="148"/>
    </row>
    <row r="590" spans="1:10" s="58" customFormat="1">
      <c r="A590" s="51"/>
      <c r="B590" s="51"/>
      <c r="C590" s="51"/>
      <c r="D590" s="51"/>
      <c r="E590" s="354"/>
      <c r="F590" s="65"/>
      <c r="G590" s="65"/>
      <c r="I590" s="369"/>
      <c r="J590" s="148"/>
    </row>
    <row r="591" spans="1:10" s="58" customFormat="1">
      <c r="A591" s="51"/>
      <c r="B591" s="51"/>
      <c r="C591" s="51"/>
      <c r="D591" s="51"/>
      <c r="E591" s="354"/>
      <c r="F591" s="65"/>
      <c r="G591" s="65"/>
      <c r="I591" s="369"/>
      <c r="J591" s="148"/>
    </row>
    <row r="592" spans="1:10" s="58" customFormat="1">
      <c r="A592" s="51"/>
      <c r="B592" s="51"/>
      <c r="C592" s="51"/>
      <c r="D592" s="51"/>
      <c r="E592" s="354"/>
      <c r="F592" s="65"/>
      <c r="G592" s="65"/>
      <c r="I592" s="369"/>
      <c r="J592" s="148"/>
    </row>
    <row r="593" spans="1:10" s="58" customFormat="1">
      <c r="A593" s="51"/>
      <c r="B593" s="51"/>
      <c r="C593" s="51"/>
      <c r="D593" s="51"/>
      <c r="E593" s="354"/>
      <c r="F593" s="65"/>
      <c r="G593" s="65"/>
      <c r="I593" s="369"/>
      <c r="J593" s="148"/>
    </row>
    <row r="594" spans="1:10" s="58" customFormat="1">
      <c r="A594" s="51"/>
      <c r="B594" s="51"/>
      <c r="C594" s="51"/>
      <c r="D594" s="51"/>
      <c r="E594" s="354"/>
      <c r="F594" s="65"/>
      <c r="G594" s="65"/>
      <c r="I594" s="369"/>
      <c r="J594" s="148"/>
    </row>
    <row r="595" spans="1:10" s="58" customFormat="1">
      <c r="A595" s="51"/>
      <c r="B595" s="51"/>
      <c r="C595" s="51"/>
      <c r="D595" s="51"/>
      <c r="E595" s="354"/>
      <c r="F595" s="65"/>
      <c r="G595" s="65"/>
      <c r="I595" s="369"/>
      <c r="J595" s="148"/>
    </row>
    <row r="596" spans="1:10" s="58" customFormat="1">
      <c r="A596" s="51"/>
      <c r="B596" s="51"/>
      <c r="C596" s="51"/>
      <c r="D596" s="51"/>
      <c r="E596" s="354"/>
      <c r="F596" s="65"/>
      <c r="G596" s="65"/>
      <c r="I596" s="369"/>
      <c r="J596" s="148"/>
    </row>
    <row r="597" spans="1:10" s="58" customFormat="1">
      <c r="A597" s="51"/>
      <c r="B597" s="51"/>
      <c r="C597" s="51"/>
      <c r="D597" s="51"/>
      <c r="E597" s="354"/>
      <c r="F597" s="65"/>
      <c r="G597" s="65"/>
      <c r="I597" s="369"/>
      <c r="J597" s="148"/>
    </row>
    <row r="598" spans="1:10" s="58" customFormat="1">
      <c r="A598" s="51"/>
      <c r="B598" s="51"/>
      <c r="C598" s="51"/>
      <c r="D598" s="51"/>
      <c r="E598" s="354"/>
      <c r="F598" s="65"/>
      <c r="G598" s="65"/>
      <c r="I598" s="369"/>
      <c r="J598" s="148"/>
    </row>
    <row r="599" spans="1:10" s="58" customFormat="1">
      <c r="A599" s="51"/>
      <c r="B599" s="51"/>
      <c r="C599" s="51"/>
      <c r="D599" s="51"/>
      <c r="E599" s="354"/>
      <c r="F599" s="65"/>
      <c r="G599" s="65"/>
      <c r="I599" s="369"/>
      <c r="J599" s="148"/>
    </row>
    <row r="600" spans="1:10" s="58" customFormat="1">
      <c r="A600" s="51"/>
      <c r="B600" s="51"/>
      <c r="C600" s="51"/>
      <c r="D600" s="51"/>
      <c r="E600" s="354"/>
      <c r="F600" s="65"/>
      <c r="G600" s="65"/>
      <c r="I600" s="369"/>
      <c r="J600" s="148"/>
    </row>
    <row r="601" spans="1:10" s="58" customFormat="1">
      <c r="A601" s="51"/>
      <c r="B601" s="51"/>
      <c r="C601" s="51"/>
      <c r="D601" s="51"/>
      <c r="E601" s="354"/>
      <c r="F601" s="65"/>
      <c r="G601" s="65"/>
      <c r="I601" s="369"/>
      <c r="J601" s="148"/>
    </row>
    <row r="602" spans="1:10" s="58" customFormat="1">
      <c r="A602" s="51"/>
      <c r="B602" s="51"/>
      <c r="C602" s="51"/>
      <c r="D602" s="51"/>
      <c r="E602" s="354"/>
      <c r="F602" s="65"/>
      <c r="G602" s="65"/>
      <c r="I602" s="369"/>
      <c r="J602" s="148"/>
    </row>
    <row r="603" spans="1:10" s="58" customFormat="1">
      <c r="A603" s="51"/>
      <c r="B603" s="51"/>
      <c r="C603" s="51"/>
      <c r="D603" s="51"/>
      <c r="E603" s="354"/>
      <c r="F603" s="65"/>
      <c r="G603" s="65"/>
      <c r="I603" s="369"/>
      <c r="J603" s="148"/>
    </row>
    <row r="604" spans="1:10" s="58" customFormat="1">
      <c r="A604" s="51"/>
      <c r="B604" s="51"/>
      <c r="C604" s="51"/>
      <c r="D604" s="51"/>
      <c r="E604" s="354"/>
      <c r="F604" s="65"/>
      <c r="G604" s="65"/>
      <c r="I604" s="369"/>
      <c r="J604" s="148"/>
    </row>
    <row r="605" spans="1:10" s="58" customFormat="1">
      <c r="A605" s="51"/>
      <c r="B605" s="51"/>
      <c r="C605" s="51"/>
      <c r="D605" s="51"/>
      <c r="E605" s="354"/>
      <c r="F605" s="65"/>
      <c r="G605" s="65"/>
      <c r="I605" s="369"/>
      <c r="J605" s="148"/>
    </row>
    <row r="606" spans="1:10" s="58" customFormat="1">
      <c r="A606" s="51"/>
      <c r="B606" s="51"/>
      <c r="C606" s="51"/>
      <c r="D606" s="51"/>
      <c r="E606" s="354"/>
      <c r="F606" s="65"/>
      <c r="G606" s="65"/>
      <c r="I606" s="369"/>
      <c r="J606" s="148"/>
    </row>
    <row r="607" spans="1:10" s="58" customFormat="1">
      <c r="A607" s="51"/>
      <c r="B607" s="51"/>
      <c r="C607" s="51"/>
      <c r="D607" s="51"/>
      <c r="E607" s="354"/>
      <c r="F607" s="65"/>
      <c r="G607" s="65"/>
      <c r="I607" s="369"/>
      <c r="J607" s="148"/>
    </row>
    <row r="608" spans="1:10" s="58" customFormat="1">
      <c r="A608" s="51"/>
      <c r="B608" s="51"/>
      <c r="C608" s="51"/>
      <c r="D608" s="51"/>
      <c r="E608" s="354"/>
      <c r="F608" s="65"/>
      <c r="G608" s="65"/>
      <c r="I608" s="369"/>
      <c r="J608" s="148"/>
    </row>
    <row r="609" spans="1:10" s="58" customFormat="1">
      <c r="A609" s="51"/>
      <c r="B609" s="51"/>
      <c r="C609" s="51"/>
      <c r="D609" s="51"/>
      <c r="E609" s="354"/>
      <c r="F609" s="65"/>
      <c r="G609" s="65"/>
      <c r="I609" s="369"/>
      <c r="J609" s="148"/>
    </row>
    <row r="610" spans="1:10" s="58" customFormat="1">
      <c r="A610" s="51"/>
      <c r="B610" s="51"/>
      <c r="C610" s="51"/>
      <c r="D610" s="51"/>
      <c r="E610" s="354"/>
      <c r="F610" s="65"/>
      <c r="G610" s="65"/>
      <c r="I610" s="369"/>
      <c r="J610" s="148"/>
    </row>
    <row r="611" spans="1:10" s="58" customFormat="1">
      <c r="A611" s="51"/>
      <c r="B611" s="51"/>
      <c r="C611" s="51"/>
      <c r="D611" s="51"/>
      <c r="E611" s="354"/>
      <c r="F611" s="65"/>
      <c r="G611" s="65"/>
      <c r="I611" s="369"/>
      <c r="J611" s="148"/>
    </row>
    <row r="612" spans="1:10" s="58" customFormat="1">
      <c r="A612" s="51"/>
      <c r="B612" s="51"/>
      <c r="C612" s="51"/>
      <c r="D612" s="51"/>
      <c r="E612" s="354"/>
      <c r="F612" s="65"/>
      <c r="G612" s="65"/>
      <c r="I612" s="369"/>
      <c r="J612" s="148"/>
    </row>
    <row r="613" spans="1:10" s="58" customFormat="1">
      <c r="A613" s="51"/>
      <c r="B613" s="51"/>
      <c r="C613" s="51"/>
      <c r="D613" s="51"/>
      <c r="E613" s="354"/>
      <c r="F613" s="65"/>
      <c r="G613" s="65"/>
      <c r="I613" s="369"/>
      <c r="J613" s="148"/>
    </row>
    <row r="614" spans="1:10" s="58" customFormat="1">
      <c r="A614" s="51"/>
      <c r="B614" s="51"/>
      <c r="C614" s="51"/>
      <c r="D614" s="51"/>
      <c r="E614" s="354"/>
      <c r="F614" s="65"/>
      <c r="G614" s="65"/>
      <c r="I614" s="369"/>
      <c r="J614" s="148"/>
    </row>
    <row r="615" spans="1:10" s="58" customFormat="1">
      <c r="A615" s="51"/>
      <c r="B615" s="51"/>
      <c r="C615" s="51"/>
      <c r="D615" s="51"/>
      <c r="E615" s="354"/>
      <c r="F615" s="65"/>
      <c r="G615" s="65"/>
      <c r="I615" s="369"/>
      <c r="J615" s="148"/>
    </row>
    <row r="616" spans="1:10" s="58" customFormat="1">
      <c r="A616" s="51"/>
      <c r="B616" s="51"/>
      <c r="C616" s="51"/>
      <c r="D616" s="51"/>
      <c r="E616" s="354"/>
      <c r="F616" s="65"/>
      <c r="G616" s="65"/>
      <c r="I616" s="369"/>
      <c r="J616" s="148"/>
    </row>
    <row r="617" spans="1:10" s="58" customFormat="1">
      <c r="A617" s="51"/>
      <c r="B617" s="51"/>
      <c r="C617" s="51"/>
      <c r="D617" s="51"/>
      <c r="E617" s="354"/>
      <c r="F617" s="65"/>
      <c r="G617" s="65"/>
      <c r="I617" s="369"/>
      <c r="J617" s="148"/>
    </row>
    <row r="618" spans="1:10" s="58" customFormat="1">
      <c r="A618" s="51"/>
      <c r="B618" s="51"/>
      <c r="C618" s="51"/>
      <c r="D618" s="51"/>
      <c r="E618" s="354"/>
      <c r="F618" s="65"/>
      <c r="G618" s="65"/>
      <c r="I618" s="369"/>
      <c r="J618" s="148"/>
    </row>
    <row r="619" spans="1:10" s="58" customFormat="1">
      <c r="A619" s="51"/>
      <c r="B619" s="51"/>
      <c r="C619" s="51"/>
      <c r="D619" s="51"/>
      <c r="E619" s="354"/>
      <c r="F619" s="65"/>
      <c r="G619" s="65"/>
      <c r="I619" s="369"/>
      <c r="J619" s="148"/>
    </row>
    <row r="620" spans="1:10" s="58" customFormat="1">
      <c r="A620" s="51"/>
      <c r="B620" s="51"/>
      <c r="C620" s="51"/>
      <c r="D620" s="51"/>
      <c r="E620" s="354"/>
      <c r="F620" s="65"/>
      <c r="G620" s="65"/>
      <c r="I620" s="369"/>
      <c r="J620" s="148"/>
    </row>
    <row r="621" spans="1:10" s="58" customFormat="1">
      <c r="A621" s="51"/>
      <c r="B621" s="51"/>
      <c r="C621" s="51"/>
      <c r="D621" s="51"/>
      <c r="E621" s="354"/>
      <c r="F621" s="65"/>
      <c r="G621" s="65"/>
      <c r="I621" s="369"/>
      <c r="J621" s="148"/>
    </row>
    <row r="622" spans="1:10" s="58" customFormat="1">
      <c r="A622" s="51"/>
      <c r="B622" s="51"/>
      <c r="C622" s="51"/>
      <c r="D622" s="51"/>
      <c r="E622" s="354"/>
      <c r="F622" s="65"/>
      <c r="G622" s="65"/>
      <c r="I622" s="369"/>
      <c r="J622" s="148"/>
    </row>
    <row r="623" spans="1:10" s="58" customFormat="1">
      <c r="A623" s="51"/>
      <c r="B623" s="51"/>
      <c r="C623" s="51"/>
      <c r="D623" s="51"/>
      <c r="E623" s="354"/>
      <c r="F623" s="65"/>
      <c r="G623" s="65"/>
      <c r="I623" s="369"/>
      <c r="J623" s="148"/>
    </row>
    <row r="624" spans="1:10" s="58" customFormat="1">
      <c r="A624" s="51"/>
      <c r="B624" s="51"/>
      <c r="C624" s="51"/>
      <c r="D624" s="51"/>
      <c r="E624" s="354"/>
      <c r="F624" s="65"/>
      <c r="G624" s="65"/>
      <c r="I624" s="369"/>
      <c r="J624" s="148"/>
    </row>
    <row r="625" spans="1:10" s="58" customFormat="1">
      <c r="A625" s="51"/>
      <c r="B625" s="51"/>
      <c r="C625" s="51"/>
      <c r="D625" s="51"/>
      <c r="E625" s="354"/>
      <c r="F625" s="65"/>
      <c r="G625" s="65"/>
      <c r="I625" s="369"/>
      <c r="J625" s="148"/>
    </row>
    <row r="626" spans="1:10" s="58" customFormat="1">
      <c r="A626" s="51"/>
      <c r="B626" s="51"/>
      <c r="C626" s="51"/>
      <c r="D626" s="51"/>
      <c r="E626" s="354"/>
      <c r="F626" s="65"/>
      <c r="G626" s="65"/>
      <c r="I626" s="369"/>
      <c r="J626" s="148"/>
    </row>
    <row r="627" spans="1:10" s="58" customFormat="1">
      <c r="A627" s="51"/>
      <c r="B627" s="51"/>
      <c r="C627" s="51"/>
      <c r="D627" s="51"/>
      <c r="E627" s="354"/>
      <c r="F627" s="65"/>
      <c r="G627" s="65"/>
      <c r="I627" s="369"/>
      <c r="J627" s="148"/>
    </row>
    <row r="628" spans="1:10" s="58" customFormat="1">
      <c r="A628" s="51"/>
      <c r="B628" s="51"/>
      <c r="C628" s="51"/>
      <c r="D628" s="51"/>
      <c r="E628" s="354"/>
      <c r="F628" s="65"/>
      <c r="G628" s="65"/>
      <c r="I628" s="369"/>
      <c r="J628" s="148"/>
    </row>
    <row r="629" spans="1:10" s="58" customFormat="1">
      <c r="A629" s="51"/>
      <c r="B629" s="51"/>
      <c r="C629" s="51"/>
      <c r="D629" s="51"/>
      <c r="E629" s="354"/>
      <c r="F629" s="65"/>
      <c r="G629" s="65"/>
      <c r="I629" s="369"/>
      <c r="J629" s="148"/>
    </row>
    <row r="630" spans="1:10" s="58" customFormat="1">
      <c r="A630" s="51"/>
      <c r="B630" s="51"/>
      <c r="C630" s="51"/>
      <c r="D630" s="51"/>
      <c r="E630" s="354"/>
      <c r="F630" s="65"/>
      <c r="G630" s="65"/>
      <c r="I630" s="369"/>
      <c r="J630" s="148"/>
    </row>
    <row r="631" spans="1:10" s="58" customFormat="1">
      <c r="A631" s="51"/>
      <c r="B631" s="51"/>
      <c r="C631" s="51"/>
      <c r="D631" s="51"/>
      <c r="E631" s="354"/>
      <c r="F631" s="65"/>
      <c r="G631" s="65"/>
      <c r="I631" s="369"/>
      <c r="J631" s="148"/>
    </row>
    <row r="632" spans="1:10" s="58" customFormat="1">
      <c r="A632" s="51"/>
      <c r="B632" s="51"/>
      <c r="C632" s="51"/>
      <c r="D632" s="51"/>
      <c r="E632" s="354"/>
      <c r="F632" s="65"/>
      <c r="G632" s="65"/>
      <c r="I632" s="369"/>
      <c r="J632" s="148"/>
    </row>
    <row r="633" spans="1:10" s="58" customFormat="1">
      <c r="A633" s="51"/>
      <c r="B633" s="51"/>
      <c r="C633" s="51"/>
      <c r="D633" s="51"/>
      <c r="E633" s="354"/>
      <c r="F633" s="65"/>
      <c r="G633" s="65"/>
      <c r="I633" s="369"/>
      <c r="J633" s="148"/>
    </row>
    <row r="634" spans="1:10" s="58" customFormat="1">
      <c r="A634" s="51"/>
      <c r="B634" s="51"/>
      <c r="C634" s="51"/>
      <c r="D634" s="51"/>
      <c r="E634" s="354"/>
      <c r="F634" s="65"/>
      <c r="G634" s="65"/>
      <c r="I634" s="369"/>
      <c r="J634" s="148"/>
    </row>
    <row r="635" spans="1:10" s="58" customFormat="1">
      <c r="A635" s="51"/>
      <c r="B635" s="51"/>
      <c r="C635" s="51"/>
      <c r="D635" s="51"/>
      <c r="E635" s="354"/>
      <c r="F635" s="65"/>
      <c r="G635" s="65"/>
      <c r="I635" s="369"/>
      <c r="J635" s="148"/>
    </row>
    <row r="636" spans="1:10" s="58" customFormat="1">
      <c r="A636" s="51"/>
      <c r="B636" s="51"/>
      <c r="C636" s="51"/>
      <c r="D636" s="51"/>
      <c r="E636" s="354"/>
      <c r="F636" s="65"/>
      <c r="G636" s="65"/>
      <c r="I636" s="369"/>
      <c r="J636" s="148"/>
    </row>
    <row r="637" spans="1:10" s="58" customFormat="1">
      <c r="A637" s="51"/>
      <c r="B637" s="51"/>
      <c r="C637" s="51"/>
      <c r="D637" s="51"/>
      <c r="E637" s="354"/>
      <c r="F637" s="65"/>
      <c r="G637" s="65"/>
      <c r="I637" s="369"/>
      <c r="J637" s="148"/>
    </row>
    <row r="638" spans="1:10" s="58" customFormat="1">
      <c r="A638" s="51"/>
      <c r="B638" s="51"/>
      <c r="C638" s="51"/>
      <c r="D638" s="51"/>
      <c r="E638" s="354"/>
      <c r="F638" s="65"/>
      <c r="G638" s="65"/>
      <c r="I638" s="369"/>
      <c r="J638" s="148"/>
    </row>
    <row r="639" spans="1:10" s="58" customFormat="1">
      <c r="A639" s="51"/>
      <c r="B639" s="51"/>
      <c r="C639" s="51"/>
      <c r="D639" s="51"/>
      <c r="E639" s="354"/>
      <c r="F639" s="65"/>
      <c r="G639" s="65"/>
      <c r="I639" s="369"/>
      <c r="J639" s="148"/>
    </row>
    <row r="640" spans="1:10" s="58" customFormat="1">
      <c r="A640" s="51"/>
      <c r="B640" s="51"/>
      <c r="C640" s="51"/>
      <c r="D640" s="51"/>
      <c r="E640" s="354"/>
      <c r="F640" s="65"/>
      <c r="G640" s="65"/>
      <c r="I640" s="369"/>
      <c r="J640" s="148"/>
    </row>
    <row r="641" spans="1:10" s="58" customFormat="1">
      <c r="A641" s="51"/>
      <c r="B641" s="51"/>
      <c r="C641" s="51"/>
      <c r="D641" s="51"/>
      <c r="E641" s="354"/>
      <c r="F641" s="65"/>
      <c r="G641" s="65"/>
      <c r="I641" s="369"/>
      <c r="J641" s="148"/>
    </row>
    <row r="642" spans="1:10" s="58" customFormat="1">
      <c r="A642" s="51"/>
      <c r="B642" s="51"/>
      <c r="C642" s="51"/>
      <c r="D642" s="51"/>
      <c r="E642" s="354"/>
      <c r="F642" s="65"/>
      <c r="G642" s="65"/>
      <c r="I642" s="369"/>
      <c r="J642" s="148"/>
    </row>
    <row r="643" spans="1:10" s="58" customFormat="1">
      <c r="A643" s="51"/>
      <c r="B643" s="51"/>
      <c r="C643" s="51"/>
      <c r="D643" s="51"/>
      <c r="E643" s="354"/>
      <c r="F643" s="65"/>
      <c r="G643" s="65"/>
      <c r="I643" s="369"/>
      <c r="J643" s="148"/>
    </row>
    <row r="644" spans="1:10" s="58" customFormat="1">
      <c r="A644" s="51"/>
      <c r="B644" s="51"/>
      <c r="C644" s="51"/>
      <c r="D644" s="51"/>
      <c r="E644" s="354"/>
      <c r="F644" s="65"/>
      <c r="G644" s="65"/>
      <c r="I644" s="369"/>
      <c r="J644" s="148"/>
    </row>
    <row r="645" spans="1:10" s="58" customFormat="1">
      <c r="A645" s="51"/>
      <c r="B645" s="51"/>
      <c r="C645" s="51"/>
      <c r="D645" s="51"/>
      <c r="E645" s="354"/>
      <c r="F645" s="65"/>
      <c r="G645" s="65"/>
      <c r="I645" s="369"/>
      <c r="J645" s="148"/>
    </row>
    <row r="646" spans="1:10" s="58" customFormat="1">
      <c r="A646" s="51"/>
      <c r="B646" s="51"/>
      <c r="C646" s="51"/>
      <c r="D646" s="51"/>
      <c r="E646" s="354"/>
      <c r="F646" s="65"/>
      <c r="G646" s="65"/>
      <c r="I646" s="369"/>
      <c r="J646" s="148"/>
    </row>
    <row r="647" spans="1:10" s="58" customFormat="1">
      <c r="A647" s="51"/>
      <c r="B647" s="51"/>
      <c r="C647" s="51"/>
      <c r="D647" s="51"/>
      <c r="E647" s="354"/>
      <c r="F647" s="65"/>
      <c r="G647" s="65"/>
      <c r="I647" s="369"/>
      <c r="J647" s="148"/>
    </row>
    <row r="648" spans="1:10" s="58" customFormat="1">
      <c r="A648" s="51"/>
      <c r="B648" s="51"/>
      <c r="C648" s="51"/>
      <c r="D648" s="51"/>
      <c r="E648" s="354"/>
      <c r="F648" s="65"/>
      <c r="G648" s="65"/>
      <c r="I648" s="369"/>
      <c r="J648" s="148"/>
    </row>
    <row r="649" spans="1:10" s="58" customFormat="1">
      <c r="A649" s="51"/>
      <c r="B649" s="51"/>
      <c r="C649" s="51"/>
      <c r="D649" s="51"/>
      <c r="E649" s="354"/>
      <c r="F649" s="65"/>
      <c r="G649" s="65"/>
      <c r="I649" s="369"/>
      <c r="J649" s="148"/>
    </row>
    <row r="650" spans="1:10" s="58" customFormat="1">
      <c r="A650" s="51"/>
      <c r="B650" s="51"/>
      <c r="C650" s="51"/>
      <c r="D650" s="51"/>
      <c r="E650" s="354"/>
      <c r="F650" s="65"/>
      <c r="G650" s="65"/>
      <c r="I650" s="369"/>
      <c r="J650" s="148"/>
    </row>
    <row r="651" spans="1:10" s="58" customFormat="1">
      <c r="A651" s="51"/>
      <c r="B651" s="51"/>
      <c r="C651" s="51"/>
      <c r="D651" s="51"/>
      <c r="E651" s="354"/>
      <c r="F651" s="65"/>
      <c r="G651" s="65"/>
      <c r="I651" s="369"/>
      <c r="J651" s="148"/>
    </row>
    <row r="652" spans="1:10" s="58" customFormat="1">
      <c r="A652" s="51"/>
      <c r="B652" s="51"/>
      <c r="C652" s="51"/>
      <c r="D652" s="51"/>
      <c r="E652" s="354"/>
      <c r="F652" s="65"/>
      <c r="G652" s="65"/>
      <c r="I652" s="369"/>
      <c r="J652" s="148"/>
    </row>
    <row r="653" spans="1:10" s="58" customFormat="1">
      <c r="A653" s="51"/>
      <c r="B653" s="51"/>
      <c r="C653" s="51"/>
      <c r="D653" s="51"/>
      <c r="E653" s="354"/>
      <c r="F653" s="65"/>
      <c r="G653" s="65"/>
      <c r="I653" s="369"/>
      <c r="J653" s="148"/>
    </row>
    <row r="654" spans="1:10" s="58" customFormat="1">
      <c r="A654" s="51"/>
      <c r="B654" s="51"/>
      <c r="C654" s="51"/>
      <c r="D654" s="51"/>
      <c r="E654" s="354"/>
      <c r="F654" s="65"/>
      <c r="G654" s="65"/>
      <c r="I654" s="369"/>
      <c r="J654" s="148"/>
    </row>
    <row r="655" spans="1:10" s="58" customFormat="1">
      <c r="A655" s="51"/>
      <c r="B655" s="51"/>
      <c r="C655" s="51"/>
      <c r="D655" s="51"/>
      <c r="E655" s="354"/>
      <c r="F655" s="65"/>
      <c r="G655" s="65"/>
      <c r="I655" s="369"/>
      <c r="J655" s="148"/>
    </row>
    <row r="656" spans="1:10" s="58" customFormat="1">
      <c r="A656" s="51"/>
      <c r="B656" s="51"/>
      <c r="C656" s="51"/>
      <c r="D656" s="51"/>
      <c r="E656" s="354"/>
      <c r="F656" s="65"/>
      <c r="G656" s="65"/>
      <c r="I656" s="369"/>
      <c r="J656" s="148"/>
    </row>
    <row r="657" spans="1:10" s="58" customFormat="1">
      <c r="A657" s="51"/>
      <c r="B657" s="51"/>
      <c r="C657" s="51"/>
      <c r="D657" s="51"/>
      <c r="E657" s="354"/>
      <c r="F657" s="65"/>
      <c r="G657" s="65"/>
      <c r="I657" s="369"/>
      <c r="J657" s="148"/>
    </row>
    <row r="658" spans="1:10" s="58" customFormat="1">
      <c r="A658" s="51"/>
      <c r="B658" s="51"/>
      <c r="C658" s="51"/>
      <c r="D658" s="51"/>
      <c r="E658" s="354"/>
      <c r="F658" s="65"/>
      <c r="G658" s="65"/>
      <c r="I658" s="369"/>
      <c r="J658" s="148"/>
    </row>
    <row r="659" spans="1:10" s="58" customFormat="1">
      <c r="A659" s="51"/>
      <c r="B659" s="51"/>
      <c r="C659" s="51"/>
      <c r="D659" s="51"/>
      <c r="E659" s="354"/>
      <c r="F659" s="65"/>
      <c r="G659" s="65"/>
      <c r="I659" s="369"/>
      <c r="J659" s="148"/>
    </row>
    <row r="660" spans="1:10" s="58" customFormat="1">
      <c r="A660" s="51"/>
      <c r="B660" s="51"/>
      <c r="C660" s="51"/>
      <c r="D660" s="51"/>
      <c r="E660" s="354"/>
      <c r="F660" s="65"/>
      <c r="G660" s="65"/>
      <c r="I660" s="369"/>
      <c r="J660" s="148"/>
    </row>
    <row r="661" spans="1:10" s="58" customFormat="1">
      <c r="A661" s="51"/>
      <c r="B661" s="51"/>
      <c r="C661" s="51"/>
      <c r="D661" s="51"/>
      <c r="E661" s="354"/>
      <c r="F661" s="65"/>
      <c r="G661" s="65"/>
      <c r="I661" s="369"/>
      <c r="J661" s="148"/>
    </row>
    <row r="662" spans="1:10" s="58" customFormat="1">
      <c r="A662" s="51"/>
      <c r="B662" s="51"/>
      <c r="C662" s="51"/>
      <c r="D662" s="51"/>
      <c r="E662" s="354"/>
      <c r="F662" s="65"/>
      <c r="G662" s="65"/>
      <c r="I662" s="369"/>
      <c r="J662" s="148"/>
    </row>
    <row r="663" spans="1:10" s="58" customFormat="1">
      <c r="A663" s="51"/>
      <c r="B663" s="51"/>
      <c r="C663" s="51"/>
      <c r="D663" s="51"/>
      <c r="E663" s="354"/>
      <c r="F663" s="65"/>
      <c r="G663" s="65"/>
      <c r="I663" s="369"/>
      <c r="J663" s="148"/>
    </row>
    <row r="664" spans="1:10" s="58" customFormat="1">
      <c r="A664" s="51"/>
      <c r="B664" s="51"/>
      <c r="C664" s="51"/>
      <c r="D664" s="51"/>
      <c r="E664" s="354"/>
      <c r="F664" s="65"/>
      <c r="G664" s="65"/>
      <c r="I664" s="369"/>
      <c r="J664" s="148"/>
    </row>
    <row r="665" spans="1:10" s="58" customFormat="1">
      <c r="A665" s="51"/>
      <c r="B665" s="51"/>
      <c r="C665" s="51"/>
      <c r="D665" s="51"/>
      <c r="E665" s="354"/>
      <c r="F665" s="65"/>
      <c r="G665" s="65"/>
      <c r="I665" s="369"/>
      <c r="J665" s="148"/>
    </row>
    <row r="666" spans="1:10" s="58" customFormat="1">
      <c r="A666" s="51"/>
      <c r="B666" s="51"/>
      <c r="C666" s="51"/>
      <c r="D666" s="51"/>
      <c r="E666" s="354"/>
      <c r="F666" s="65"/>
      <c r="G666" s="65"/>
      <c r="I666" s="369"/>
      <c r="J666" s="148"/>
    </row>
    <row r="667" spans="1:10" s="58" customFormat="1">
      <c r="A667" s="51"/>
      <c r="B667" s="51"/>
      <c r="C667" s="51"/>
      <c r="D667" s="51"/>
      <c r="E667" s="354"/>
      <c r="F667" s="65"/>
      <c r="G667" s="65"/>
      <c r="I667" s="369"/>
      <c r="J667" s="148"/>
    </row>
    <row r="668" spans="1:10" s="58" customFormat="1">
      <c r="A668" s="51"/>
      <c r="B668" s="51"/>
      <c r="C668" s="51"/>
      <c r="D668" s="51"/>
      <c r="E668" s="354"/>
      <c r="F668" s="65"/>
      <c r="G668" s="65"/>
      <c r="I668" s="369"/>
      <c r="J668" s="148"/>
    </row>
    <row r="669" spans="1:10" s="58" customFormat="1">
      <c r="A669" s="51"/>
      <c r="B669" s="51"/>
      <c r="C669" s="51"/>
      <c r="D669" s="51"/>
      <c r="E669" s="354"/>
      <c r="F669" s="65"/>
      <c r="G669" s="65"/>
      <c r="I669" s="369"/>
      <c r="J669" s="148"/>
    </row>
    <row r="670" spans="1:10" s="58" customFormat="1">
      <c r="A670" s="51"/>
      <c r="B670" s="51"/>
      <c r="C670" s="51"/>
      <c r="D670" s="51"/>
      <c r="E670" s="354"/>
      <c r="F670" s="65"/>
      <c r="G670" s="65"/>
      <c r="I670" s="369"/>
      <c r="J670" s="148"/>
    </row>
    <row r="671" spans="1:10" s="58" customFormat="1">
      <c r="A671" s="51"/>
      <c r="B671" s="51"/>
      <c r="C671" s="51"/>
      <c r="D671" s="51"/>
      <c r="E671" s="354"/>
      <c r="F671" s="65"/>
      <c r="G671" s="65"/>
      <c r="I671" s="369"/>
      <c r="J671" s="148"/>
    </row>
    <row r="672" spans="1:10" s="58" customFormat="1">
      <c r="A672" s="51"/>
      <c r="B672" s="51"/>
      <c r="C672" s="51"/>
      <c r="D672" s="51"/>
      <c r="E672" s="354"/>
      <c r="F672" s="65"/>
      <c r="G672" s="65"/>
      <c r="I672" s="369"/>
      <c r="J672" s="148"/>
    </row>
    <row r="673" spans="1:10" s="58" customFormat="1">
      <c r="A673" s="51"/>
      <c r="B673" s="51"/>
      <c r="C673" s="51"/>
      <c r="D673" s="51"/>
      <c r="E673" s="354"/>
      <c r="F673" s="65"/>
      <c r="G673" s="65"/>
      <c r="I673" s="369"/>
      <c r="J673" s="148"/>
    </row>
    <row r="674" spans="1:10" s="58" customFormat="1">
      <c r="A674" s="51"/>
      <c r="B674" s="51"/>
      <c r="C674" s="51"/>
      <c r="D674" s="51"/>
      <c r="E674" s="354"/>
      <c r="F674" s="65"/>
      <c r="G674" s="65"/>
      <c r="I674" s="369"/>
      <c r="J674" s="148"/>
    </row>
    <row r="675" spans="1:10" s="58" customFormat="1">
      <c r="A675" s="51"/>
      <c r="B675" s="51"/>
      <c r="C675" s="51"/>
      <c r="D675" s="51"/>
      <c r="E675" s="354"/>
      <c r="F675" s="65"/>
      <c r="G675" s="65"/>
      <c r="I675" s="369"/>
      <c r="J675" s="148"/>
    </row>
    <row r="676" spans="1:10" s="58" customFormat="1">
      <c r="A676" s="51"/>
      <c r="B676" s="51"/>
      <c r="C676" s="51"/>
      <c r="D676" s="51"/>
      <c r="E676" s="354"/>
      <c r="F676" s="65"/>
      <c r="G676" s="65"/>
      <c r="I676" s="369"/>
      <c r="J676" s="148"/>
    </row>
    <row r="677" spans="1:10" s="58" customFormat="1">
      <c r="A677" s="51"/>
      <c r="B677" s="51"/>
      <c r="C677" s="51"/>
      <c r="D677" s="51"/>
      <c r="E677" s="354"/>
      <c r="F677" s="65"/>
      <c r="G677" s="65"/>
      <c r="I677" s="369"/>
      <c r="J677" s="148"/>
    </row>
    <row r="678" spans="1:10" s="58" customFormat="1">
      <c r="A678" s="51"/>
      <c r="B678" s="51"/>
      <c r="C678" s="51"/>
      <c r="D678" s="51"/>
      <c r="E678" s="354"/>
      <c r="F678" s="65"/>
      <c r="G678" s="65"/>
      <c r="I678" s="369"/>
      <c r="J678" s="148"/>
    </row>
    <row r="679" spans="1:10" s="58" customFormat="1">
      <c r="A679" s="51"/>
      <c r="B679" s="51"/>
      <c r="C679" s="51"/>
      <c r="D679" s="51"/>
      <c r="E679" s="354"/>
      <c r="F679" s="65"/>
      <c r="G679" s="65"/>
      <c r="I679" s="369"/>
      <c r="J679" s="148"/>
    </row>
    <row r="680" spans="1:10" s="58" customFormat="1">
      <c r="A680" s="51"/>
      <c r="B680" s="51"/>
      <c r="C680" s="51"/>
      <c r="D680" s="51"/>
      <c r="E680" s="354"/>
      <c r="F680" s="65"/>
      <c r="G680" s="65"/>
      <c r="I680" s="369"/>
      <c r="J680" s="148"/>
    </row>
    <row r="681" spans="1:10" s="58" customFormat="1">
      <c r="A681" s="51"/>
      <c r="B681" s="51"/>
      <c r="C681" s="51"/>
      <c r="D681" s="51"/>
      <c r="E681" s="354"/>
      <c r="F681" s="65"/>
      <c r="G681" s="65"/>
      <c r="I681" s="369"/>
      <c r="J681" s="148"/>
    </row>
    <row r="682" spans="1:10" s="58" customFormat="1">
      <c r="A682" s="51"/>
      <c r="B682" s="51"/>
      <c r="C682" s="51"/>
      <c r="D682" s="51"/>
      <c r="E682" s="354"/>
      <c r="F682" s="65"/>
      <c r="G682" s="65"/>
      <c r="I682" s="369"/>
      <c r="J682" s="148"/>
    </row>
    <row r="683" spans="1:10" s="58" customFormat="1">
      <c r="A683" s="51"/>
      <c r="B683" s="51"/>
      <c r="C683" s="51"/>
      <c r="D683" s="51"/>
      <c r="E683" s="354"/>
      <c r="F683" s="65"/>
      <c r="G683" s="65"/>
      <c r="I683" s="369"/>
      <c r="J683" s="148"/>
    </row>
    <row r="684" spans="1:10" s="58" customFormat="1">
      <c r="A684" s="51"/>
      <c r="B684" s="51"/>
      <c r="C684" s="51"/>
      <c r="D684" s="51"/>
      <c r="E684" s="354"/>
      <c r="F684" s="65"/>
      <c r="G684" s="65"/>
      <c r="I684" s="369"/>
      <c r="J684" s="148"/>
    </row>
    <row r="685" spans="1:10" s="58" customFormat="1">
      <c r="A685" s="51"/>
      <c r="B685" s="51"/>
      <c r="C685" s="51"/>
      <c r="D685" s="51"/>
      <c r="E685" s="354"/>
      <c r="F685" s="65"/>
      <c r="G685" s="65"/>
      <c r="I685" s="369"/>
      <c r="J685" s="148"/>
    </row>
    <row r="686" spans="1:10" s="58" customFormat="1">
      <c r="A686" s="51"/>
      <c r="B686" s="51"/>
      <c r="C686" s="51"/>
      <c r="D686" s="51"/>
      <c r="E686" s="354"/>
      <c r="F686" s="65"/>
      <c r="G686" s="65"/>
      <c r="I686" s="369"/>
      <c r="J686" s="148"/>
    </row>
    <row r="687" spans="1:10" s="58" customFormat="1">
      <c r="A687" s="51"/>
      <c r="B687" s="51"/>
      <c r="C687" s="51"/>
      <c r="D687" s="51"/>
      <c r="E687" s="354"/>
      <c r="F687" s="65"/>
      <c r="G687" s="65"/>
      <c r="I687" s="369"/>
      <c r="J687" s="148"/>
    </row>
    <row r="688" spans="1:10" s="58" customFormat="1">
      <c r="A688" s="51"/>
      <c r="B688" s="51"/>
      <c r="C688" s="51"/>
      <c r="D688" s="51"/>
      <c r="E688" s="354"/>
      <c r="F688" s="65"/>
      <c r="G688" s="65"/>
      <c r="I688" s="369"/>
      <c r="J688" s="148"/>
    </row>
    <row r="689" spans="1:10" s="58" customFormat="1">
      <c r="A689" s="51"/>
      <c r="B689" s="51"/>
      <c r="C689" s="51"/>
      <c r="D689" s="51"/>
      <c r="E689" s="354"/>
      <c r="F689" s="65"/>
      <c r="G689" s="65"/>
      <c r="I689" s="369"/>
      <c r="J689" s="148"/>
    </row>
    <row r="690" spans="1:10" s="58" customFormat="1">
      <c r="A690" s="51"/>
      <c r="B690" s="51"/>
      <c r="C690" s="51"/>
      <c r="D690" s="51"/>
      <c r="E690" s="354"/>
      <c r="F690" s="65"/>
      <c r="G690" s="65"/>
      <c r="I690" s="369"/>
      <c r="J690" s="148"/>
    </row>
    <row r="691" spans="1:10" s="58" customFormat="1">
      <c r="A691" s="51"/>
      <c r="B691" s="51"/>
      <c r="C691" s="51"/>
      <c r="D691" s="51"/>
      <c r="E691" s="354"/>
      <c r="F691" s="65"/>
      <c r="G691" s="65"/>
      <c r="I691" s="369"/>
      <c r="J691" s="148"/>
    </row>
    <row r="692" spans="1:10" s="58" customFormat="1">
      <c r="A692" s="51"/>
      <c r="B692" s="51"/>
      <c r="C692" s="51"/>
      <c r="D692" s="51"/>
      <c r="E692" s="354"/>
      <c r="F692" s="65"/>
      <c r="G692" s="65"/>
      <c r="I692" s="369"/>
      <c r="J692" s="148"/>
    </row>
    <row r="693" spans="1:10" s="58" customFormat="1">
      <c r="A693" s="51"/>
      <c r="B693" s="51"/>
      <c r="C693" s="51"/>
      <c r="D693" s="51"/>
      <c r="E693" s="354"/>
      <c r="F693" s="65"/>
      <c r="G693" s="65"/>
      <c r="I693" s="369"/>
      <c r="J693" s="148"/>
    </row>
    <row r="694" spans="1:10" s="58" customFormat="1">
      <c r="A694" s="51"/>
      <c r="B694" s="51"/>
      <c r="C694" s="51"/>
      <c r="D694" s="51"/>
      <c r="E694" s="354"/>
      <c r="F694" s="65"/>
      <c r="G694" s="65"/>
      <c r="I694" s="369"/>
      <c r="J694" s="148"/>
    </row>
    <row r="695" spans="1:10" s="58" customFormat="1">
      <c r="A695" s="51"/>
      <c r="B695" s="51"/>
      <c r="C695" s="51"/>
      <c r="D695" s="51"/>
      <c r="E695" s="354"/>
      <c r="F695" s="65"/>
      <c r="G695" s="65"/>
      <c r="I695" s="369"/>
      <c r="J695" s="148"/>
    </row>
    <row r="696" spans="1:10" s="58" customFormat="1">
      <c r="A696" s="51"/>
      <c r="B696" s="51"/>
      <c r="C696" s="51"/>
      <c r="D696" s="51"/>
      <c r="E696" s="354"/>
      <c r="F696" s="65"/>
      <c r="G696" s="65"/>
      <c r="I696" s="369"/>
      <c r="J696" s="148"/>
    </row>
    <row r="697" spans="1:10" s="58" customFormat="1">
      <c r="A697" s="51"/>
      <c r="B697" s="51"/>
      <c r="C697" s="51"/>
      <c r="D697" s="51"/>
      <c r="E697" s="354"/>
      <c r="F697" s="65"/>
      <c r="G697" s="65"/>
      <c r="I697" s="369"/>
      <c r="J697" s="148"/>
    </row>
    <row r="698" spans="1:10" s="58" customFormat="1">
      <c r="A698" s="51"/>
      <c r="B698" s="51"/>
      <c r="C698" s="51"/>
      <c r="D698" s="51"/>
      <c r="E698" s="354"/>
      <c r="F698" s="65"/>
      <c r="G698" s="65"/>
      <c r="I698" s="369"/>
      <c r="J698" s="148"/>
    </row>
    <row r="699" spans="1:10" s="58" customFormat="1">
      <c r="A699" s="51"/>
      <c r="B699" s="51"/>
      <c r="C699" s="51"/>
      <c r="D699" s="51"/>
      <c r="E699" s="354"/>
      <c r="F699" s="65"/>
      <c r="G699" s="65"/>
      <c r="I699" s="369"/>
      <c r="J699" s="148"/>
    </row>
    <row r="700" spans="1:10" s="58" customFormat="1">
      <c r="A700" s="51"/>
      <c r="B700" s="51"/>
      <c r="C700" s="51"/>
      <c r="D700" s="51"/>
      <c r="E700" s="354"/>
      <c r="F700" s="65"/>
      <c r="G700" s="65"/>
      <c r="I700" s="369"/>
      <c r="J700" s="148"/>
    </row>
    <row r="701" spans="1:10" s="58" customFormat="1">
      <c r="A701" s="51"/>
      <c r="B701" s="51"/>
      <c r="C701" s="51"/>
      <c r="D701" s="51"/>
      <c r="E701" s="354"/>
      <c r="F701" s="65"/>
      <c r="G701" s="65"/>
      <c r="I701" s="369"/>
      <c r="J701" s="148"/>
    </row>
    <row r="702" spans="1:10" s="58" customFormat="1">
      <c r="A702" s="51"/>
      <c r="B702" s="51"/>
      <c r="C702" s="51"/>
      <c r="D702" s="51"/>
      <c r="E702" s="354"/>
      <c r="F702" s="65"/>
      <c r="G702" s="65"/>
      <c r="I702" s="369"/>
      <c r="J702" s="148"/>
    </row>
    <row r="703" spans="1:10" s="58" customFormat="1">
      <c r="A703" s="51"/>
      <c r="B703" s="51"/>
      <c r="C703" s="51"/>
      <c r="D703" s="51"/>
      <c r="E703" s="354"/>
      <c r="F703" s="65"/>
      <c r="G703" s="65"/>
      <c r="I703" s="369"/>
      <c r="J703" s="148"/>
    </row>
    <row r="704" spans="1:10" s="58" customFormat="1">
      <c r="A704" s="51"/>
      <c r="B704" s="51"/>
      <c r="C704" s="51"/>
      <c r="D704" s="51"/>
      <c r="E704" s="354"/>
      <c r="F704" s="65"/>
      <c r="G704" s="65"/>
      <c r="I704" s="369"/>
      <c r="J704" s="148"/>
    </row>
    <row r="705" spans="1:10" s="58" customFormat="1">
      <c r="A705" s="51"/>
      <c r="B705" s="51"/>
      <c r="C705" s="51"/>
      <c r="D705" s="51"/>
      <c r="E705" s="354"/>
      <c r="F705" s="65"/>
      <c r="G705" s="65"/>
      <c r="I705" s="369"/>
      <c r="J705" s="148"/>
    </row>
    <row r="706" spans="1:10" s="58" customFormat="1">
      <c r="A706" s="51"/>
      <c r="B706" s="51"/>
      <c r="C706" s="51"/>
      <c r="D706" s="51"/>
      <c r="E706" s="354"/>
      <c r="F706" s="65"/>
      <c r="G706" s="65"/>
      <c r="I706" s="369"/>
      <c r="J706" s="148"/>
    </row>
    <row r="707" spans="1:10" s="58" customFormat="1">
      <c r="A707" s="51"/>
      <c r="B707" s="51"/>
      <c r="C707" s="51"/>
      <c r="D707" s="51"/>
      <c r="E707" s="354"/>
      <c r="F707" s="65"/>
      <c r="G707" s="65"/>
      <c r="I707" s="369"/>
      <c r="J707" s="148"/>
    </row>
    <row r="708" spans="1:10" s="58" customFormat="1">
      <c r="A708" s="51"/>
      <c r="B708" s="51"/>
      <c r="C708" s="51"/>
      <c r="D708" s="51"/>
      <c r="E708" s="354"/>
      <c r="F708" s="65"/>
      <c r="G708" s="65"/>
      <c r="I708" s="369"/>
      <c r="J708" s="148"/>
    </row>
    <row r="709" spans="1:10" s="58" customFormat="1">
      <c r="A709" s="51"/>
      <c r="B709" s="51"/>
      <c r="C709" s="51"/>
      <c r="D709" s="51"/>
      <c r="E709" s="354"/>
      <c r="F709" s="65"/>
      <c r="G709" s="65"/>
      <c r="I709" s="369"/>
      <c r="J709" s="148"/>
    </row>
    <row r="710" spans="1:10" s="58" customFormat="1">
      <c r="A710" s="51"/>
      <c r="B710" s="51"/>
      <c r="C710" s="51"/>
      <c r="D710" s="51"/>
      <c r="E710" s="354"/>
      <c r="F710" s="65"/>
      <c r="G710" s="65"/>
      <c r="I710" s="369"/>
      <c r="J710" s="148"/>
    </row>
    <row r="711" spans="1:10" s="58" customFormat="1">
      <c r="A711" s="51"/>
      <c r="B711" s="51"/>
      <c r="C711" s="51"/>
      <c r="D711" s="51"/>
      <c r="E711" s="354"/>
      <c r="F711" s="65"/>
      <c r="G711" s="65"/>
      <c r="I711" s="369"/>
      <c r="J711" s="148"/>
    </row>
    <row r="712" spans="1:10" s="58" customFormat="1">
      <c r="A712" s="51"/>
      <c r="B712" s="51"/>
      <c r="C712" s="51"/>
      <c r="D712" s="51"/>
      <c r="E712" s="354"/>
      <c r="F712" s="65"/>
      <c r="G712" s="65"/>
      <c r="I712" s="369"/>
      <c r="J712" s="148"/>
    </row>
    <row r="713" spans="1:10" s="58" customFormat="1">
      <c r="A713" s="51"/>
      <c r="B713" s="51"/>
      <c r="C713" s="51"/>
      <c r="D713" s="51"/>
      <c r="E713" s="354"/>
      <c r="F713" s="65"/>
      <c r="G713" s="65"/>
      <c r="I713" s="369"/>
      <c r="J713" s="148"/>
    </row>
    <row r="714" spans="1:10" s="58" customFormat="1">
      <c r="A714" s="51"/>
      <c r="B714" s="51"/>
      <c r="C714" s="51"/>
      <c r="D714" s="51"/>
      <c r="E714" s="354"/>
      <c r="F714" s="65"/>
      <c r="G714" s="65"/>
      <c r="I714" s="369"/>
      <c r="J714" s="148"/>
    </row>
    <row r="715" spans="1:10" s="58" customFormat="1">
      <c r="A715" s="51"/>
      <c r="B715" s="51"/>
      <c r="C715" s="51"/>
      <c r="D715" s="51"/>
      <c r="E715" s="354"/>
      <c r="F715" s="65"/>
      <c r="G715" s="65"/>
      <c r="I715" s="369"/>
      <c r="J715" s="148"/>
    </row>
    <row r="716" spans="1:10" s="58" customFormat="1">
      <c r="A716" s="51"/>
      <c r="B716" s="51"/>
      <c r="C716" s="51"/>
      <c r="D716" s="51"/>
      <c r="E716" s="354"/>
      <c r="F716" s="65"/>
      <c r="G716" s="65"/>
      <c r="I716" s="369"/>
      <c r="J716" s="148"/>
    </row>
    <row r="717" spans="1:10" s="58" customFormat="1">
      <c r="A717" s="51"/>
      <c r="B717" s="51"/>
      <c r="C717" s="51"/>
      <c r="D717" s="51"/>
      <c r="E717" s="354"/>
      <c r="F717" s="65"/>
      <c r="G717" s="65"/>
      <c r="I717" s="369"/>
      <c r="J717" s="148"/>
    </row>
    <row r="718" spans="1:10" s="58" customFormat="1">
      <c r="A718" s="51"/>
      <c r="B718" s="51"/>
      <c r="C718" s="51"/>
      <c r="D718" s="51"/>
      <c r="E718" s="354"/>
      <c r="F718" s="65"/>
      <c r="G718" s="65"/>
      <c r="I718" s="369"/>
      <c r="J718" s="148"/>
    </row>
    <row r="719" spans="1:10" s="58" customFormat="1">
      <c r="A719" s="51"/>
      <c r="B719" s="51"/>
      <c r="C719" s="51"/>
      <c r="D719" s="51"/>
      <c r="E719" s="354"/>
      <c r="F719" s="65"/>
      <c r="G719" s="65"/>
      <c r="I719" s="369"/>
      <c r="J719" s="148"/>
    </row>
    <row r="720" spans="1:10" s="58" customFormat="1">
      <c r="A720" s="51"/>
      <c r="B720" s="51"/>
      <c r="C720" s="51"/>
      <c r="D720" s="51"/>
      <c r="E720" s="354"/>
      <c r="F720" s="65"/>
      <c r="G720" s="65"/>
      <c r="I720" s="369"/>
      <c r="J720" s="148"/>
    </row>
    <row r="721" spans="1:10" s="58" customFormat="1">
      <c r="A721" s="51"/>
      <c r="B721" s="51"/>
      <c r="C721" s="51"/>
      <c r="D721" s="51"/>
      <c r="E721" s="354"/>
      <c r="F721" s="65"/>
      <c r="G721" s="65"/>
      <c r="I721" s="369"/>
      <c r="J721" s="148"/>
    </row>
    <row r="722" spans="1:10" s="58" customFormat="1">
      <c r="A722" s="51"/>
      <c r="B722" s="51"/>
      <c r="C722" s="51"/>
      <c r="D722" s="51"/>
      <c r="E722" s="354"/>
      <c r="F722" s="65"/>
      <c r="G722" s="65"/>
      <c r="I722" s="369"/>
      <c r="J722" s="148"/>
    </row>
    <row r="723" spans="1:10" s="58" customFormat="1">
      <c r="A723" s="51"/>
      <c r="B723" s="51"/>
      <c r="C723" s="51"/>
      <c r="D723" s="51"/>
      <c r="E723" s="354"/>
      <c r="F723" s="65"/>
      <c r="G723" s="65"/>
      <c r="I723" s="369"/>
      <c r="J723" s="148"/>
    </row>
    <row r="724" spans="1:10" s="58" customFormat="1">
      <c r="A724" s="51"/>
      <c r="B724" s="51"/>
      <c r="C724" s="51"/>
      <c r="D724" s="51"/>
      <c r="E724" s="354"/>
      <c r="F724" s="65"/>
      <c r="G724" s="65"/>
      <c r="I724" s="369"/>
      <c r="J724" s="148"/>
    </row>
    <row r="725" spans="1:10" s="58" customFormat="1">
      <c r="A725" s="51"/>
      <c r="B725" s="51"/>
      <c r="C725" s="51"/>
      <c r="D725" s="51"/>
      <c r="E725" s="354"/>
      <c r="F725" s="65"/>
      <c r="G725" s="65"/>
      <c r="I725" s="369"/>
      <c r="J725" s="148"/>
    </row>
    <row r="726" spans="1:10" s="58" customFormat="1">
      <c r="A726" s="51"/>
      <c r="B726" s="51"/>
      <c r="C726" s="51"/>
      <c r="D726" s="51"/>
      <c r="E726" s="354"/>
      <c r="F726" s="65"/>
      <c r="G726" s="65"/>
      <c r="I726" s="369"/>
      <c r="J726" s="148"/>
    </row>
    <row r="727" spans="1:10" s="58" customFormat="1">
      <c r="A727" s="51"/>
      <c r="B727" s="51"/>
      <c r="C727" s="51"/>
      <c r="D727" s="51"/>
      <c r="E727" s="354"/>
      <c r="F727" s="65"/>
      <c r="G727" s="65"/>
      <c r="I727" s="369"/>
      <c r="J727" s="148"/>
    </row>
    <row r="728" spans="1:10" s="58" customFormat="1">
      <c r="A728" s="51"/>
      <c r="B728" s="51"/>
      <c r="C728" s="51"/>
      <c r="D728" s="51"/>
      <c r="E728" s="354"/>
      <c r="F728" s="65"/>
      <c r="G728" s="65"/>
      <c r="I728" s="369"/>
      <c r="J728" s="148"/>
    </row>
    <row r="729" spans="1:10" s="58" customFormat="1">
      <c r="A729" s="51"/>
      <c r="B729" s="51"/>
      <c r="C729" s="51"/>
      <c r="D729" s="51"/>
      <c r="E729" s="354"/>
      <c r="F729" s="65"/>
      <c r="G729" s="65"/>
      <c r="I729" s="369"/>
      <c r="J729" s="148"/>
    </row>
    <row r="730" spans="1:10" s="58" customFormat="1">
      <c r="A730" s="51"/>
      <c r="B730" s="51"/>
      <c r="C730" s="51"/>
      <c r="D730" s="51"/>
      <c r="E730" s="354"/>
      <c r="F730" s="65"/>
      <c r="G730" s="65"/>
      <c r="I730" s="369"/>
      <c r="J730" s="148"/>
    </row>
    <row r="731" spans="1:10" s="58" customFormat="1">
      <c r="A731" s="51"/>
      <c r="B731" s="51"/>
      <c r="C731" s="51"/>
      <c r="D731" s="51"/>
      <c r="E731" s="354"/>
      <c r="F731" s="65"/>
      <c r="G731" s="65"/>
      <c r="I731" s="369"/>
      <c r="J731" s="148"/>
    </row>
  </sheetData>
  <autoFilter ref="B5:J174"/>
  <mergeCells count="3">
    <mergeCell ref="B2:G2"/>
    <mergeCell ref="B3:G3"/>
    <mergeCell ref="B1:G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workbookViewId="0">
      <selection sqref="A1:L1"/>
    </sheetView>
  </sheetViews>
  <sheetFormatPr defaultColWidth="9" defaultRowHeight="16.5"/>
  <cols>
    <col min="1" max="1" width="9" style="450" customWidth="1"/>
    <col min="2" max="2" width="7.625" style="373" hidden="1" customWidth="1"/>
    <col min="3" max="3" width="26.375" style="374" customWidth="1"/>
    <col min="4" max="4" width="9" style="450"/>
    <col min="5" max="6" width="10.125" style="375" customWidth="1"/>
    <col min="7" max="7" width="12.375" style="375" customWidth="1"/>
    <col min="8" max="8" width="11.375" style="375" customWidth="1"/>
    <col min="9" max="9" width="12.125" style="375" hidden="1" customWidth="1"/>
    <col min="10" max="10" width="18.875" style="373" customWidth="1"/>
    <col min="11" max="11" width="24.5" style="374" customWidth="1"/>
    <col min="12" max="12" width="34.375" style="374" customWidth="1"/>
    <col min="13" max="13" width="46.625" style="373" customWidth="1"/>
    <col min="14" max="16384" width="9" style="373"/>
  </cols>
  <sheetData>
    <row r="1" spans="1:12" ht="19.5">
      <c r="A1" s="706" t="s">
        <v>1834</v>
      </c>
      <c r="B1" s="706"/>
      <c r="C1" s="706"/>
      <c r="D1" s="706"/>
      <c r="E1" s="706"/>
      <c r="F1" s="706"/>
      <c r="G1" s="706"/>
      <c r="H1" s="706"/>
      <c r="I1" s="706"/>
      <c r="J1" s="706"/>
      <c r="K1" s="706"/>
      <c r="L1" s="706"/>
    </row>
    <row r="3" spans="1:12" s="386" customFormat="1" ht="46.5" customHeight="1">
      <c r="A3" s="384" t="s">
        <v>0</v>
      </c>
      <c r="B3" s="384" t="s">
        <v>1119</v>
      </c>
      <c r="C3" s="384" t="s">
        <v>1835</v>
      </c>
      <c r="D3" s="384" t="s">
        <v>2</v>
      </c>
      <c r="E3" s="385" t="s">
        <v>1125</v>
      </c>
      <c r="F3" s="385" t="s">
        <v>1147</v>
      </c>
      <c r="G3" s="385" t="s">
        <v>1120</v>
      </c>
      <c r="H3" s="385" t="s">
        <v>1121</v>
      </c>
      <c r="I3" s="385" t="s">
        <v>1815</v>
      </c>
      <c r="J3" s="384" t="s">
        <v>1833</v>
      </c>
      <c r="K3" s="384" t="s">
        <v>1796</v>
      </c>
      <c r="L3" s="384" t="s">
        <v>3850</v>
      </c>
    </row>
    <row r="4" spans="1:12" ht="33">
      <c r="A4" s="448">
        <v>1</v>
      </c>
      <c r="B4" s="377" t="s">
        <v>292</v>
      </c>
      <c r="C4" s="378" t="s">
        <v>8</v>
      </c>
      <c r="D4" s="448" t="s">
        <v>3</v>
      </c>
      <c r="E4" s="379">
        <f>VLOOKUP($B4,'[3]dự trù 2025'!$D$2:$AJ$158,5,0)</f>
        <v>12216</v>
      </c>
      <c r="F4" s="379">
        <f>VLOOKUP($B4,'[3]DM-TRUNGTHAU_TD thầu'!$E$9:$AD$127,12,0)</f>
        <v>14340</v>
      </c>
      <c r="G4" s="379">
        <v>11853</v>
      </c>
      <c r="H4" s="379">
        <v>6949</v>
      </c>
      <c r="I4" s="379">
        <f>(H4-G4)/G4*100</f>
        <v>-41.37349194296803</v>
      </c>
      <c r="J4" s="377">
        <f>H4/G4</f>
        <v>0.58626508057031979</v>
      </c>
      <c r="K4" s="378" t="s">
        <v>1826</v>
      </c>
      <c r="L4" s="378"/>
    </row>
    <row r="5" spans="1:12" ht="33">
      <c r="A5" s="448">
        <v>2</v>
      </c>
      <c r="B5" s="377" t="s">
        <v>293</v>
      </c>
      <c r="C5" s="378" t="s">
        <v>9</v>
      </c>
      <c r="D5" s="448" t="s">
        <v>3</v>
      </c>
      <c r="E5" s="379">
        <f>VLOOKUP($B5,'[3]dự trù 2025'!$D$2:$AJ$158,5,0)</f>
        <v>4325</v>
      </c>
      <c r="F5" s="379">
        <f>VLOOKUP($B5,'[3]DM-TRUNGTHAU_TD thầu'!$E$9:$AD$127,12,0)</f>
        <v>5870</v>
      </c>
      <c r="G5" s="379">
        <v>3991</v>
      </c>
      <c r="H5" s="379">
        <v>3013</v>
      </c>
      <c r="I5" s="379">
        <f>(H5-G5)/G5*100</f>
        <v>-24.50513655725382</v>
      </c>
      <c r="J5" s="377">
        <f>H5/G5</f>
        <v>0.75494863442746174</v>
      </c>
      <c r="K5" s="378" t="s">
        <v>1827</v>
      </c>
      <c r="L5" s="378"/>
    </row>
    <row r="6" spans="1:12" s="376" customFormat="1" ht="82.5">
      <c r="A6" s="449">
        <v>3</v>
      </c>
      <c r="B6" s="380" t="s">
        <v>294</v>
      </c>
      <c r="C6" s="381" t="s">
        <v>246</v>
      </c>
      <c r="D6" s="449" t="s">
        <v>3</v>
      </c>
      <c r="E6" s="382">
        <f>VLOOKUP($B6,'[3]dự trù 2025'!$D$2:$AJ$158,5,0)</f>
        <v>3420</v>
      </c>
      <c r="F6" s="382">
        <f>VLOOKUP($B6,'[3]DM-TRUNGTHAU_TD thầu'!$E$9:$AD$127,12,0)</f>
        <v>3188</v>
      </c>
      <c r="G6" s="382">
        <v>713</v>
      </c>
      <c r="H6" s="382">
        <v>1284</v>
      </c>
      <c r="I6" s="382">
        <f>(H6-G6)/G6*100</f>
        <v>80.08415147265076</v>
      </c>
      <c r="J6" s="380">
        <f t="shared" ref="J6:J69" si="0">H6/G6</f>
        <v>1.8008415147265078</v>
      </c>
      <c r="K6" s="381" t="s">
        <v>1799</v>
      </c>
      <c r="L6" s="381" t="s">
        <v>1797</v>
      </c>
    </row>
    <row r="7" spans="1:12" s="376" customFormat="1" ht="33">
      <c r="A7" s="449">
        <v>4</v>
      </c>
      <c r="B7" s="380" t="s">
        <v>295</v>
      </c>
      <c r="C7" s="381" t="s">
        <v>10</v>
      </c>
      <c r="D7" s="449" t="s">
        <v>3</v>
      </c>
      <c r="E7" s="382">
        <f>VLOOKUP($B7,'[3]dự trù 2025'!$D$2:$AJ$158,5,0)</f>
        <v>3600</v>
      </c>
      <c r="F7" s="382">
        <f>VLOOKUP($B7,'[3]DM-TRUNGTHAU_TD thầu'!$E$9:$AD$127,12,0)</f>
        <v>1320</v>
      </c>
      <c r="G7" s="382">
        <v>333</v>
      </c>
      <c r="H7" s="382">
        <v>1511</v>
      </c>
      <c r="I7" s="382">
        <f t="shared" ref="I7:I70" si="1">(H7-G7)/G7*100</f>
        <v>353.75375375375376</v>
      </c>
      <c r="J7" s="380">
        <f t="shared" si="0"/>
        <v>4.5375375375375375</v>
      </c>
      <c r="K7" s="381" t="s">
        <v>1800</v>
      </c>
      <c r="L7" s="381"/>
    </row>
    <row r="8" spans="1:12" s="376" customFormat="1" ht="66">
      <c r="A8" s="449">
        <v>5</v>
      </c>
      <c r="B8" s="380" t="s">
        <v>297</v>
      </c>
      <c r="C8" s="381" t="s">
        <v>11</v>
      </c>
      <c r="D8" s="449" t="s">
        <v>3</v>
      </c>
      <c r="E8" s="382">
        <f>VLOOKUP($B8,'[3]dự trù 2025'!$D$2:$AJ$158,5,0)</f>
        <v>18000</v>
      </c>
      <c r="F8" s="382">
        <f>VLOOKUP($B8,'[3]DM-TRUNGTHAU_TD thầu'!$E$9:$AD$127,12,0)</f>
        <v>25000</v>
      </c>
      <c r="G8" s="382">
        <v>9498</v>
      </c>
      <c r="H8" s="382">
        <v>15149</v>
      </c>
      <c r="I8" s="382">
        <f t="shared" si="1"/>
        <v>59.496736154979999</v>
      </c>
      <c r="J8" s="380">
        <f t="shared" si="0"/>
        <v>1.5949673615497999</v>
      </c>
      <c r="K8" s="381" t="s">
        <v>1801</v>
      </c>
      <c r="L8" s="381" t="s">
        <v>1823</v>
      </c>
    </row>
    <row r="9" spans="1:12" s="376" customFormat="1" ht="49.5">
      <c r="A9" s="449">
        <v>6</v>
      </c>
      <c r="B9" s="380" t="s">
        <v>298</v>
      </c>
      <c r="C9" s="381" t="s">
        <v>12</v>
      </c>
      <c r="D9" s="449" t="s">
        <v>3</v>
      </c>
      <c r="E9" s="382">
        <f>VLOOKUP($B9,'[3]dự trù 2025'!$D$2:$AJ$158,5,0)</f>
        <v>2640</v>
      </c>
      <c r="F9" s="382">
        <f>VLOOKUP($B9,'[3]DM-TRUNGTHAU_TD thầu'!$E$9:$AD$127,12,0)</f>
        <v>7600</v>
      </c>
      <c r="G9" s="382">
        <v>332</v>
      </c>
      <c r="H9" s="382">
        <v>1600</v>
      </c>
      <c r="I9" s="382">
        <f t="shared" si="1"/>
        <v>381.92771084337352</v>
      </c>
      <c r="J9" s="380">
        <f t="shared" si="0"/>
        <v>4.8192771084337354</v>
      </c>
      <c r="K9" s="381" t="s">
        <v>1802</v>
      </c>
      <c r="L9" s="381" t="s">
        <v>1822</v>
      </c>
    </row>
    <row r="10" spans="1:12" ht="33">
      <c r="A10" s="448">
        <v>7</v>
      </c>
      <c r="B10" s="377" t="s">
        <v>299</v>
      </c>
      <c r="C10" s="378" t="s">
        <v>13</v>
      </c>
      <c r="D10" s="448" t="s">
        <v>3</v>
      </c>
      <c r="E10" s="379">
        <f>VLOOKUP($B10,'[3]dự trù 2025'!$D$2:$AJ$158,5,0)</f>
        <v>133200</v>
      </c>
      <c r="F10" s="379">
        <f>VLOOKUP($B10,'[3]DM-TRUNGTHAU_TD thầu'!$E$9:$AD$127,12,0)</f>
        <v>121479</v>
      </c>
      <c r="G10" s="379">
        <v>98396</v>
      </c>
      <c r="H10" s="379">
        <v>96121</v>
      </c>
      <c r="I10" s="379">
        <f t="shared" si="1"/>
        <v>-2.3120858571486647</v>
      </c>
      <c r="J10" s="377">
        <f t="shared" si="0"/>
        <v>0.9768791414285134</v>
      </c>
      <c r="K10" s="378"/>
      <c r="L10" s="378"/>
    </row>
    <row r="11" spans="1:12" ht="33">
      <c r="A11" s="448">
        <v>8</v>
      </c>
      <c r="B11" s="377" t="s">
        <v>300</v>
      </c>
      <c r="C11" s="378" t="s">
        <v>301</v>
      </c>
      <c r="D11" s="448" t="s">
        <v>3</v>
      </c>
      <c r="E11" s="379">
        <f>VLOOKUP($B11,'[3]dự trù 2025'!$D$2:$AJ$158,5,0)</f>
        <v>600</v>
      </c>
      <c r="F11" s="379">
        <f>VLOOKUP($B11,'[3]DM-TRUNGTHAU_TD thầu'!$E$9:$AD$127,12,0)</f>
        <v>491</v>
      </c>
      <c r="G11" s="379">
        <v>177</v>
      </c>
      <c r="H11" s="379">
        <v>173</v>
      </c>
      <c r="I11" s="379">
        <f t="shared" si="1"/>
        <v>-2.2598870056497176</v>
      </c>
      <c r="J11" s="377">
        <f t="shared" si="0"/>
        <v>0.97740112994350281</v>
      </c>
      <c r="K11" s="378"/>
      <c r="L11" s="378"/>
    </row>
    <row r="12" spans="1:12" ht="33">
      <c r="A12" s="448">
        <v>9</v>
      </c>
      <c r="B12" s="377" t="s">
        <v>302</v>
      </c>
      <c r="C12" s="378" t="s">
        <v>15</v>
      </c>
      <c r="D12" s="448" t="s">
        <v>3</v>
      </c>
      <c r="E12" s="379">
        <f>VLOOKUP($B12,'[3]dự trù 2025'!$D$2:$AJ$158,5,0)</f>
        <v>197</v>
      </c>
      <c r="F12" s="379">
        <f>VLOOKUP($B12,'[3]DM-TRUNGTHAU_TD thầu'!$E$9:$AD$127,12,0)</f>
        <v>41</v>
      </c>
      <c r="G12" s="379"/>
      <c r="H12" s="379"/>
      <c r="I12" s="379" t="e">
        <f t="shared" si="1"/>
        <v>#DIV/0!</v>
      </c>
      <c r="J12" s="377"/>
      <c r="K12" s="378"/>
      <c r="L12" s="378"/>
    </row>
    <row r="13" spans="1:12" ht="33">
      <c r="A13" s="448">
        <v>10</v>
      </c>
      <c r="B13" s="377" t="s">
        <v>303</v>
      </c>
      <c r="C13" s="378" t="s">
        <v>16</v>
      </c>
      <c r="D13" s="448" t="s">
        <v>3</v>
      </c>
      <c r="E13" s="379">
        <f>6280*28</f>
        <v>175840</v>
      </c>
      <c r="F13" s="379">
        <f>VLOOKUP($B13,'[3]DM-TRUNGTHAU_TD thầu'!$E$9:$AD$127,12,0)</f>
        <v>100000</v>
      </c>
      <c r="G13" s="379">
        <v>51568</v>
      </c>
      <c r="H13" s="379">
        <v>57228</v>
      </c>
      <c r="I13" s="379">
        <f t="shared" si="1"/>
        <v>10.975798945082222</v>
      </c>
      <c r="J13" s="377">
        <f t="shared" si="0"/>
        <v>1.1097579894508223</v>
      </c>
      <c r="K13" s="378"/>
      <c r="L13" s="374" t="s">
        <v>3849</v>
      </c>
    </row>
    <row r="14" spans="1:12">
      <c r="A14" s="448">
        <v>11</v>
      </c>
      <c r="B14" s="377" t="s">
        <v>304</v>
      </c>
      <c r="C14" s="378" t="s">
        <v>17</v>
      </c>
      <c r="D14" s="448" t="s">
        <v>3</v>
      </c>
      <c r="E14" s="379">
        <f>VLOOKUP($B14,'[3]dự trù 2025'!$D$2:$AJ$158,5,0)</f>
        <v>13956</v>
      </c>
      <c r="F14" s="379">
        <f>VLOOKUP($B14,'[3]DM-TRUNGTHAU_TD thầu'!$E$9:$AD$127,12,0)</f>
        <v>13902</v>
      </c>
      <c r="G14" s="379">
        <v>10880</v>
      </c>
      <c r="H14" s="379">
        <v>7933</v>
      </c>
      <c r="I14" s="379">
        <f t="shared" si="1"/>
        <v>-27.086397058823529</v>
      </c>
      <c r="J14" s="377">
        <f t="shared" si="0"/>
        <v>0.7291360294117647</v>
      </c>
      <c r="K14" s="378"/>
      <c r="L14" s="378"/>
    </row>
    <row r="15" spans="1:12">
      <c r="A15" s="448">
        <v>12</v>
      </c>
      <c r="B15" s="377" t="s">
        <v>305</v>
      </c>
      <c r="C15" s="378" t="s">
        <v>306</v>
      </c>
      <c r="D15" s="448" t="s">
        <v>3</v>
      </c>
      <c r="E15" s="379">
        <f>VLOOKUP($B15,'[3]dự trù 2025'!$D$2:$AJ$158,5,0)</f>
        <v>7200</v>
      </c>
      <c r="F15" s="379"/>
      <c r="G15" s="379"/>
      <c r="H15" s="383">
        <v>3400</v>
      </c>
      <c r="I15" s="379" t="e">
        <f t="shared" si="1"/>
        <v>#DIV/0!</v>
      </c>
      <c r="J15" s="377"/>
      <c r="K15" s="378" t="s">
        <v>1783</v>
      </c>
      <c r="L15" s="378"/>
    </row>
    <row r="16" spans="1:12">
      <c r="A16" s="448">
        <v>13</v>
      </c>
      <c r="B16" s="377" t="s">
        <v>307</v>
      </c>
      <c r="C16" s="378" t="s">
        <v>18</v>
      </c>
      <c r="D16" s="448" t="s">
        <v>3</v>
      </c>
      <c r="E16" s="379">
        <f>VLOOKUP($B16,'[3]dự trù 2025'!$D$2:$AJ$158,5,0)</f>
        <v>1800</v>
      </c>
      <c r="F16" s="379">
        <f>VLOOKUP($B16,'[3]DM-TRUNGTHAU_TD thầu'!$E$9:$AD$127,12,0)</f>
        <v>1500</v>
      </c>
      <c r="G16" s="379">
        <v>1000</v>
      </c>
      <c r="H16" s="379">
        <v>700</v>
      </c>
      <c r="I16" s="379">
        <f t="shared" si="1"/>
        <v>-30</v>
      </c>
      <c r="J16" s="377">
        <f t="shared" si="0"/>
        <v>0.7</v>
      </c>
      <c r="K16" s="378"/>
      <c r="L16" s="378"/>
    </row>
    <row r="17" spans="1:12" ht="33">
      <c r="A17" s="448">
        <v>14</v>
      </c>
      <c r="B17" s="377" t="s">
        <v>308</v>
      </c>
      <c r="C17" s="378" t="s">
        <v>123</v>
      </c>
      <c r="D17" s="448" t="s">
        <v>3</v>
      </c>
      <c r="E17" s="379">
        <f>VLOOKUP($B17,'[3]dự trù 2025'!$D$2:$AJ$158,5,0)</f>
        <v>1320</v>
      </c>
      <c r="F17" s="379">
        <f>VLOOKUP($B17,'[3]DM-TRUNGTHAU_TD thầu'!$E$9:$AD$127,12,0)</f>
        <v>1320</v>
      </c>
      <c r="G17" s="379">
        <v>816</v>
      </c>
      <c r="H17" s="379">
        <v>1106</v>
      </c>
      <c r="I17" s="379">
        <f t="shared" si="1"/>
        <v>35.53921568627451</v>
      </c>
      <c r="J17" s="377">
        <f t="shared" si="0"/>
        <v>1.3553921568627452</v>
      </c>
      <c r="K17" s="378" t="s">
        <v>1784</v>
      </c>
      <c r="L17" s="378"/>
    </row>
    <row r="18" spans="1:12" ht="33">
      <c r="A18" s="448">
        <v>15</v>
      </c>
      <c r="B18" s="377" t="s">
        <v>309</v>
      </c>
      <c r="C18" s="378" t="s">
        <v>247</v>
      </c>
      <c r="D18" s="448" t="s">
        <v>3</v>
      </c>
      <c r="E18" s="379">
        <f>VLOOKUP($B18,'[3]dự trù 2025'!$D$2:$AJ$158,5,0)</f>
        <v>120</v>
      </c>
      <c r="F18" s="379">
        <f>VLOOKUP($B18,'[3]DM-TRUNGTHAU_TD thầu'!$E$9:$AD$127,12,0)</f>
        <v>120</v>
      </c>
      <c r="G18" s="379">
        <v>171</v>
      </c>
      <c r="H18" s="379">
        <v>177</v>
      </c>
      <c r="I18" s="379">
        <f t="shared" si="1"/>
        <v>3.5087719298245612</v>
      </c>
      <c r="J18" s="377">
        <f t="shared" si="0"/>
        <v>1.0350877192982457</v>
      </c>
      <c r="K18" s="378"/>
      <c r="L18" s="378"/>
    </row>
    <row r="19" spans="1:12" ht="66">
      <c r="A19" s="448">
        <v>16</v>
      </c>
      <c r="B19" s="377" t="s">
        <v>310</v>
      </c>
      <c r="C19" s="378" t="s">
        <v>268</v>
      </c>
      <c r="D19" s="448" t="s">
        <v>3</v>
      </c>
      <c r="E19" s="379">
        <f>VLOOKUP($B19,'[3]dự trù 2025'!$D$2:$AJ$158,5,0)</f>
        <v>65</v>
      </c>
      <c r="F19" s="379">
        <f>VLOOKUP($B19,'[3]DM-TRUNGTHAU_TD thầu'!$E$9:$AD$127,12,0)</f>
        <v>59</v>
      </c>
      <c r="G19" s="379">
        <v>15</v>
      </c>
      <c r="H19" s="379">
        <v>4</v>
      </c>
      <c r="I19" s="379">
        <f t="shared" si="1"/>
        <v>-73.333333333333329</v>
      </c>
      <c r="J19" s="377">
        <f t="shared" si="0"/>
        <v>0.26666666666666666</v>
      </c>
      <c r="K19" s="378"/>
      <c r="L19" s="378"/>
    </row>
    <row r="20" spans="1:12" ht="66">
      <c r="A20" s="448">
        <v>17</v>
      </c>
      <c r="B20" s="377" t="s">
        <v>311</v>
      </c>
      <c r="C20" s="378" t="s">
        <v>265</v>
      </c>
      <c r="D20" s="448" t="s">
        <v>3</v>
      </c>
      <c r="E20" s="379">
        <f>VLOOKUP($B20,'[3]dự trù 2025'!$D$2:$AJ$158,5,0)</f>
        <v>150</v>
      </c>
      <c r="F20" s="379">
        <f>VLOOKUP($B20,'[3]DM-TRUNGTHAU_TD thầu'!$E$9:$AD$127,12,0)</f>
        <v>850</v>
      </c>
      <c r="G20" s="379"/>
      <c r="H20" s="379"/>
      <c r="I20" s="379" t="e">
        <f t="shared" si="1"/>
        <v>#DIV/0!</v>
      </c>
      <c r="J20" s="377"/>
      <c r="K20" s="378"/>
      <c r="L20" s="378"/>
    </row>
    <row r="21" spans="1:12" ht="66">
      <c r="A21" s="448">
        <v>18</v>
      </c>
      <c r="B21" s="377" t="s">
        <v>312</v>
      </c>
      <c r="C21" s="378" t="s">
        <v>266</v>
      </c>
      <c r="D21" s="448" t="s">
        <v>3</v>
      </c>
      <c r="E21" s="379">
        <f>VLOOKUP($B21,'[3]dự trù 2025'!$D$2:$AJ$158,5,0)</f>
        <v>17136</v>
      </c>
      <c r="F21" s="379">
        <f>VLOOKUP($B21,'[3]DM-TRUNGTHAU_TD thầu'!$E$9:$AD$127,12,0)</f>
        <v>11560</v>
      </c>
      <c r="G21" s="379">
        <v>7134</v>
      </c>
      <c r="H21" s="379">
        <v>7350</v>
      </c>
      <c r="I21" s="379">
        <f>(H21-G21)/G21*100</f>
        <v>3.0277544154751892</v>
      </c>
      <c r="J21" s="377">
        <f>H21/G21</f>
        <v>1.0302775441547518</v>
      </c>
      <c r="K21" s="378"/>
      <c r="L21" s="378"/>
    </row>
    <row r="22" spans="1:12" ht="66">
      <c r="A22" s="448">
        <v>19</v>
      </c>
      <c r="B22" s="377" t="s">
        <v>313</v>
      </c>
      <c r="C22" s="378" t="s">
        <v>267</v>
      </c>
      <c r="D22" s="448" t="s">
        <v>3</v>
      </c>
      <c r="E22" s="379">
        <f>VLOOKUP($B22,'[3]dự trù 2025'!$D$2:$AJ$158,5,0)</f>
        <v>4020</v>
      </c>
      <c r="F22" s="379">
        <f>VLOOKUP($B22,'[3]DM-TRUNGTHAU_TD thầu'!$E$9:$AD$127,12,0)</f>
        <v>1560</v>
      </c>
      <c r="G22" s="379">
        <v>1063</v>
      </c>
      <c r="H22" s="379">
        <v>768</v>
      </c>
      <c r="I22" s="379">
        <f t="shared" si="1"/>
        <v>-27.7516462841016</v>
      </c>
      <c r="J22" s="377">
        <f>H22/G22</f>
        <v>0.72248353715898406</v>
      </c>
      <c r="K22" s="378" t="s">
        <v>1785</v>
      </c>
      <c r="L22" s="378"/>
    </row>
    <row r="23" spans="1:12" ht="33">
      <c r="A23" s="448">
        <v>20</v>
      </c>
      <c r="B23" s="377" t="s">
        <v>314</v>
      </c>
      <c r="C23" s="378" t="s">
        <v>19</v>
      </c>
      <c r="D23" s="448" t="s">
        <v>3</v>
      </c>
      <c r="E23" s="379">
        <f>VLOOKUP($B23,'[3]dự trù 2025'!$D$2:$AJ$158,5,0)</f>
        <v>360</v>
      </c>
      <c r="F23" s="379"/>
      <c r="G23" s="379">
        <v>187</v>
      </c>
      <c r="H23" s="379">
        <v>160</v>
      </c>
      <c r="I23" s="379">
        <f t="shared" si="1"/>
        <v>-14.438502673796791</v>
      </c>
      <c r="J23" s="377">
        <f t="shared" si="0"/>
        <v>0.85561497326203206</v>
      </c>
      <c r="K23" s="378"/>
      <c r="L23" s="378"/>
    </row>
    <row r="24" spans="1:12" ht="33">
      <c r="A24" s="448">
        <v>21</v>
      </c>
      <c r="B24" s="377" t="s">
        <v>315</v>
      </c>
      <c r="C24" s="378" t="s">
        <v>134</v>
      </c>
      <c r="D24" s="448" t="s">
        <v>3</v>
      </c>
      <c r="E24" s="379"/>
      <c r="F24" s="379">
        <f>VLOOKUP($B24,'[3]DM-TRUNGTHAU_TD thầu'!$E$9:$AD$127,12,0)</f>
        <v>10</v>
      </c>
      <c r="G24" s="379"/>
      <c r="H24" s="379"/>
      <c r="I24" s="379" t="e">
        <f t="shared" si="1"/>
        <v>#DIV/0!</v>
      </c>
      <c r="J24" s="377"/>
      <c r="K24" s="378"/>
      <c r="L24" s="378"/>
    </row>
    <row r="25" spans="1:12" ht="82.5">
      <c r="A25" s="448">
        <v>22</v>
      </c>
      <c r="B25" s="377" t="s">
        <v>316</v>
      </c>
      <c r="C25" s="378" t="s">
        <v>273</v>
      </c>
      <c r="D25" s="448" t="s">
        <v>4</v>
      </c>
      <c r="E25" s="379">
        <f>VLOOKUP($B25,'[3]dự trù 2025'!$D$2:$AJ$158,5,0)</f>
        <v>600000</v>
      </c>
      <c r="F25" s="379">
        <f>VLOOKUP($B25,'[3]DM-TRUNGTHAU_TD thầu'!$E$9:$AD$127,12,0)</f>
        <v>750000</v>
      </c>
      <c r="G25" s="379">
        <v>585500</v>
      </c>
      <c r="H25" s="379">
        <v>472000</v>
      </c>
      <c r="I25" s="379">
        <f t="shared" si="1"/>
        <v>-19.385140905209223</v>
      </c>
      <c r="J25" s="377">
        <f t="shared" si="0"/>
        <v>0.80614859094790781</v>
      </c>
      <c r="K25" s="378" t="s">
        <v>1786</v>
      </c>
      <c r="L25" s="378" t="s">
        <v>1792</v>
      </c>
    </row>
    <row r="26" spans="1:12" ht="82.5">
      <c r="A26" s="448">
        <v>23</v>
      </c>
      <c r="B26" s="377" t="s">
        <v>317</v>
      </c>
      <c r="C26" s="378" t="s">
        <v>272</v>
      </c>
      <c r="D26" s="448" t="s">
        <v>4</v>
      </c>
      <c r="E26" s="379">
        <f>VLOOKUP($B26,'[3]dự trù 2025'!$D$2:$AJ$158,5,0)</f>
        <v>6000</v>
      </c>
      <c r="F26" s="379">
        <f>VLOOKUP($B26,'[3]DM-TRUNGTHAU_TD thầu'!$E$9:$AD$127,12,0)</f>
        <v>60000</v>
      </c>
      <c r="G26" s="379"/>
      <c r="H26" s="383">
        <v>2000</v>
      </c>
      <c r="I26" s="379" t="e">
        <f t="shared" si="1"/>
        <v>#DIV/0!</v>
      </c>
      <c r="J26" s="377"/>
      <c r="K26" s="378"/>
      <c r="L26" s="378"/>
    </row>
    <row r="27" spans="1:12" s="376" customFormat="1" ht="33">
      <c r="A27" s="449">
        <v>24</v>
      </c>
      <c r="B27" s="380" t="s">
        <v>318</v>
      </c>
      <c r="C27" s="381" t="s">
        <v>20</v>
      </c>
      <c r="D27" s="449" t="s">
        <v>3</v>
      </c>
      <c r="E27" s="382">
        <f>VLOOKUP($B27,'[3]dự trù 2025'!$D$2:$AJ$158,5,0)</f>
        <v>8460</v>
      </c>
      <c r="F27" s="382">
        <f>VLOOKUP($B27,'[3]DM-TRUNGTHAU_TD thầu'!$E$9:$AD$127,12,0)</f>
        <v>6060</v>
      </c>
      <c r="G27" s="382">
        <v>793</v>
      </c>
      <c r="H27" s="382">
        <v>1624</v>
      </c>
      <c r="I27" s="382">
        <f t="shared" si="1"/>
        <v>104.79192938209331</v>
      </c>
      <c r="J27" s="380">
        <f t="shared" si="0"/>
        <v>2.0479192938209332</v>
      </c>
      <c r="K27" s="381" t="s">
        <v>1787</v>
      </c>
      <c r="L27" s="381"/>
    </row>
    <row r="28" spans="1:12" ht="49.5">
      <c r="A28" s="448">
        <v>25</v>
      </c>
      <c r="B28" s="377" t="s">
        <v>319</v>
      </c>
      <c r="C28" s="378" t="s">
        <v>320</v>
      </c>
      <c r="D28" s="448" t="s">
        <v>4</v>
      </c>
      <c r="E28" s="379">
        <f>VLOOKUP($B28,'[3]dự trù 2025'!$D$2:$AJ$158,5,0)</f>
        <v>7200</v>
      </c>
      <c r="F28" s="379"/>
      <c r="G28" s="379"/>
      <c r="H28" s="383">
        <v>3200</v>
      </c>
      <c r="I28" s="379" t="e">
        <f t="shared" si="1"/>
        <v>#DIV/0!</v>
      </c>
      <c r="J28" s="377"/>
      <c r="K28" s="378"/>
      <c r="L28" s="378"/>
    </row>
    <row r="29" spans="1:12" ht="33">
      <c r="A29" s="448">
        <v>26</v>
      </c>
      <c r="B29" s="377" t="s">
        <v>321</v>
      </c>
      <c r="C29" s="378" t="s">
        <v>322</v>
      </c>
      <c r="D29" s="448" t="s">
        <v>113</v>
      </c>
      <c r="E29" s="379"/>
      <c r="F29" s="379">
        <f>VLOOKUP($B29,'[3]DM-TRUNGTHAU_TD thầu'!$E$9:$AD$127,12,0)</f>
        <v>120</v>
      </c>
      <c r="G29" s="379">
        <v>48</v>
      </c>
      <c r="H29" s="379">
        <v>27</v>
      </c>
      <c r="I29" s="379">
        <f t="shared" si="1"/>
        <v>-43.75</v>
      </c>
      <c r="J29" s="377">
        <f t="shared" si="0"/>
        <v>0.5625</v>
      </c>
      <c r="K29" s="378"/>
      <c r="L29" s="378"/>
    </row>
    <row r="30" spans="1:12" ht="82.5">
      <c r="A30" s="448">
        <v>27</v>
      </c>
      <c r="B30" s="377" t="s">
        <v>323</v>
      </c>
      <c r="C30" s="378" t="s">
        <v>324</v>
      </c>
      <c r="D30" s="448" t="s">
        <v>113</v>
      </c>
      <c r="E30" s="379">
        <f>VLOOKUP($B30,'[3]dự trù 2025'!$D$2:$AJ$158,5,0)</f>
        <v>36</v>
      </c>
      <c r="F30" s="379">
        <f>VLOOKUP($B30,'[3]DM-TRUNGTHAU_TD thầu'!$E$9:$AD$127,12,0)</f>
        <v>60</v>
      </c>
      <c r="G30" s="379">
        <v>19</v>
      </c>
      <c r="H30" s="379">
        <v>12</v>
      </c>
      <c r="I30" s="379">
        <f t="shared" si="1"/>
        <v>-36.84210526315789</v>
      </c>
      <c r="J30" s="377">
        <f t="shared" si="0"/>
        <v>0.63157894736842102</v>
      </c>
      <c r="K30" s="378" t="s">
        <v>1788</v>
      </c>
      <c r="L30" s="378"/>
    </row>
    <row r="31" spans="1:12" ht="33">
      <c r="A31" s="448">
        <v>28</v>
      </c>
      <c r="B31" s="377" t="s">
        <v>325</v>
      </c>
      <c r="C31" s="378" t="s">
        <v>326</v>
      </c>
      <c r="D31" s="448" t="s">
        <v>113</v>
      </c>
      <c r="E31" s="379">
        <f>VLOOKUP($B31,'[3]dự trù 2025'!$D$2:$AJ$158,5,0)</f>
        <v>48</v>
      </c>
      <c r="F31" s="379">
        <f>VLOOKUP($B31,'[3]DM-TRUNGTHAU_TD thầu'!$E$9:$AD$127,12,0)</f>
        <v>82</v>
      </c>
      <c r="G31" s="379">
        <v>60</v>
      </c>
      <c r="H31" s="379">
        <v>72</v>
      </c>
      <c r="I31" s="379">
        <f t="shared" si="1"/>
        <v>20</v>
      </c>
      <c r="J31" s="377">
        <f t="shared" si="0"/>
        <v>1.2</v>
      </c>
      <c r="K31" s="378"/>
      <c r="L31" s="378"/>
    </row>
    <row r="32" spans="1:12" s="376" customFormat="1" ht="31.5" customHeight="1">
      <c r="A32" s="449">
        <v>29</v>
      </c>
      <c r="B32" s="380" t="s">
        <v>327</v>
      </c>
      <c r="C32" s="381" t="s">
        <v>328</v>
      </c>
      <c r="D32" s="449" t="s">
        <v>113</v>
      </c>
      <c r="E32" s="382">
        <f>VLOOKUP($B32,'[3]dự trù 2025'!$D$2:$AJ$158,5,0)</f>
        <v>204</v>
      </c>
      <c r="F32" s="382">
        <f>VLOOKUP($B32,'[3]DM-TRUNGTHAU_TD thầu'!$E$9:$AD$127,12,0)</f>
        <v>304</v>
      </c>
      <c r="G32" s="382">
        <v>268</v>
      </c>
      <c r="H32" s="382">
        <v>421</v>
      </c>
      <c r="I32" s="382">
        <f t="shared" si="1"/>
        <v>57.089552238805972</v>
      </c>
      <c r="J32" s="380">
        <f t="shared" si="0"/>
        <v>1.5708955223880596</v>
      </c>
      <c r="K32" s="381" t="s">
        <v>1789</v>
      </c>
      <c r="L32" s="381"/>
    </row>
    <row r="33" spans="1:12" s="376" customFormat="1" ht="49.5">
      <c r="A33" s="449">
        <v>30</v>
      </c>
      <c r="B33" s="380" t="s">
        <v>329</v>
      </c>
      <c r="C33" s="381" t="s">
        <v>330</v>
      </c>
      <c r="D33" s="449" t="s">
        <v>113</v>
      </c>
      <c r="E33" s="382">
        <f>VLOOKUP($B33,'[3]dự trù 2025'!$D$2:$AJ$158,5,0)</f>
        <v>840</v>
      </c>
      <c r="F33" s="382">
        <f>VLOOKUP($B33,'[3]DM-TRUNGTHAU_TD thầu'!$E$9:$AD$127,12,0)</f>
        <v>288</v>
      </c>
      <c r="G33" s="382">
        <v>168</v>
      </c>
      <c r="H33" s="382">
        <v>288</v>
      </c>
      <c r="I33" s="382">
        <f t="shared" si="1"/>
        <v>71.428571428571431</v>
      </c>
      <c r="J33" s="380">
        <f t="shared" si="0"/>
        <v>1.7142857142857142</v>
      </c>
      <c r="K33" s="381" t="s">
        <v>1791</v>
      </c>
      <c r="L33" s="381"/>
    </row>
    <row r="34" spans="1:12" s="376" customFormat="1" ht="132">
      <c r="A34" s="449">
        <v>31</v>
      </c>
      <c r="B34" s="380" t="s">
        <v>331</v>
      </c>
      <c r="C34" s="381" t="s">
        <v>332</v>
      </c>
      <c r="D34" s="449" t="s">
        <v>113</v>
      </c>
      <c r="E34" s="382">
        <f>VLOOKUP($B34,'[3]dự trù 2025'!$D$2:$AJ$158,5,0)</f>
        <v>166</v>
      </c>
      <c r="F34" s="382">
        <f>VLOOKUP($B34,'[3]DM-TRUNGTHAU_TD thầu'!$E$9:$AD$127,12,0)</f>
        <v>40</v>
      </c>
      <c r="G34" s="382">
        <v>29</v>
      </c>
      <c r="H34" s="382">
        <v>176</v>
      </c>
      <c r="I34" s="382">
        <f t="shared" si="1"/>
        <v>506.89655172413791</v>
      </c>
      <c r="J34" s="380">
        <f t="shared" si="0"/>
        <v>6.068965517241379</v>
      </c>
      <c r="K34" s="381" t="s">
        <v>1803</v>
      </c>
      <c r="L34" s="381" t="s">
        <v>1798</v>
      </c>
    </row>
    <row r="35" spans="1:12" ht="33">
      <c r="A35" s="448">
        <v>32</v>
      </c>
      <c r="B35" s="377" t="s">
        <v>333</v>
      </c>
      <c r="C35" s="378" t="s">
        <v>334</v>
      </c>
      <c r="D35" s="448" t="s">
        <v>4</v>
      </c>
      <c r="E35" s="379">
        <f>VLOOKUP($B35,'[3]dự trù 2025'!$D$2:$AJ$158,5,0)</f>
        <v>264</v>
      </c>
      <c r="F35" s="379"/>
      <c r="G35" s="379"/>
      <c r="H35" s="383">
        <v>48</v>
      </c>
      <c r="I35" s="379" t="e">
        <f t="shared" si="1"/>
        <v>#DIV/0!</v>
      </c>
      <c r="J35" s="377"/>
      <c r="K35" s="378"/>
      <c r="L35" s="378"/>
    </row>
    <row r="36" spans="1:12" ht="49.5">
      <c r="A36" s="448">
        <v>33</v>
      </c>
      <c r="B36" s="377" t="s">
        <v>335</v>
      </c>
      <c r="C36" s="378" t="s">
        <v>336</v>
      </c>
      <c r="D36" s="448" t="s">
        <v>113</v>
      </c>
      <c r="E36" s="379">
        <f>VLOOKUP($B36,'[3]dự trù 2025'!$D$2:$AJ$158,5,0)</f>
        <v>240</v>
      </c>
      <c r="F36" s="379">
        <f>VLOOKUP($B36,'[3]DM-TRUNGTHAU_TD thầu'!$E$9:$AD$127,12,0)</f>
        <v>240</v>
      </c>
      <c r="G36" s="379">
        <v>69</v>
      </c>
      <c r="H36" s="379">
        <v>32</v>
      </c>
      <c r="I36" s="379">
        <f t="shared" si="1"/>
        <v>-53.623188405797109</v>
      </c>
      <c r="J36" s="377">
        <f t="shared" si="0"/>
        <v>0.46376811594202899</v>
      </c>
      <c r="K36" s="378"/>
      <c r="L36" s="378" t="s">
        <v>1793</v>
      </c>
    </row>
    <row r="37" spans="1:12" ht="49.5">
      <c r="A37" s="448">
        <v>34</v>
      </c>
      <c r="B37" s="377" t="s">
        <v>337</v>
      </c>
      <c r="C37" s="378" t="s">
        <v>338</v>
      </c>
      <c r="D37" s="448" t="s">
        <v>113</v>
      </c>
      <c r="E37" s="379">
        <f>VLOOKUP($B37,'[3]dự trù 2025'!$D$2:$AJ$158,5,0)</f>
        <v>780</v>
      </c>
      <c r="F37" s="379"/>
      <c r="G37" s="379">
        <v>307</v>
      </c>
      <c r="H37" s="379">
        <v>222</v>
      </c>
      <c r="I37" s="379">
        <f t="shared" si="1"/>
        <v>-27.687296416938111</v>
      </c>
      <c r="J37" s="377">
        <f t="shared" si="0"/>
        <v>0.72312703583061888</v>
      </c>
      <c r="K37" s="378"/>
      <c r="L37" s="378"/>
    </row>
    <row r="38" spans="1:12" ht="49.5">
      <c r="A38" s="448">
        <v>35</v>
      </c>
      <c r="B38" s="377" t="s">
        <v>339</v>
      </c>
      <c r="C38" s="378" t="s">
        <v>340</v>
      </c>
      <c r="D38" s="448" t="s">
        <v>113</v>
      </c>
      <c r="E38" s="379">
        <f>VLOOKUP($B38,'[3]dự trù 2025'!$D$2:$AJ$158,5,0)</f>
        <v>2208</v>
      </c>
      <c r="F38" s="379"/>
      <c r="G38" s="379">
        <v>1431</v>
      </c>
      <c r="H38" s="379">
        <v>1203</v>
      </c>
      <c r="I38" s="379">
        <f t="shared" si="1"/>
        <v>-15.932914046121594</v>
      </c>
      <c r="J38" s="377">
        <f t="shared" si="0"/>
        <v>0.84067085953878407</v>
      </c>
      <c r="K38" s="378"/>
      <c r="L38" s="378"/>
    </row>
    <row r="39" spans="1:12" ht="49.5">
      <c r="A39" s="448">
        <v>36</v>
      </c>
      <c r="B39" s="377" t="s">
        <v>341</v>
      </c>
      <c r="C39" s="378" t="s">
        <v>342</v>
      </c>
      <c r="D39" s="448" t="s">
        <v>113</v>
      </c>
      <c r="E39" s="379">
        <f>VLOOKUP($B39,'[3]dự trù 2025'!$D$2:$AJ$158,5,0)</f>
        <v>1390</v>
      </c>
      <c r="F39" s="379">
        <f>VLOOKUP($B39,'[3]DM-TRUNGTHAU_TD thầu'!$E$9:$AD$127,12,0)</f>
        <v>1577</v>
      </c>
      <c r="G39" s="379">
        <v>925</v>
      </c>
      <c r="H39" s="379">
        <v>743</v>
      </c>
      <c r="I39" s="379">
        <f t="shared" si="1"/>
        <v>-19.675675675675674</v>
      </c>
      <c r="J39" s="377">
        <f t="shared" si="0"/>
        <v>0.80324324324324325</v>
      </c>
      <c r="K39" s="378"/>
      <c r="L39" s="378"/>
    </row>
    <row r="40" spans="1:12" ht="49.5">
      <c r="A40" s="448">
        <v>37</v>
      </c>
      <c r="B40" s="377" t="s">
        <v>343</v>
      </c>
      <c r="C40" s="378" t="s">
        <v>344</v>
      </c>
      <c r="D40" s="448" t="s">
        <v>113</v>
      </c>
      <c r="E40" s="379">
        <f>VLOOKUP($B40,'[3]dự trù 2025'!$D$2:$AJ$158,5,0)</f>
        <v>312</v>
      </c>
      <c r="F40" s="379">
        <f>VLOOKUP($B40,'[3]DM-TRUNGTHAU_TD thầu'!$E$9:$AD$127,12,0)</f>
        <v>150</v>
      </c>
      <c r="G40" s="379">
        <v>104</v>
      </c>
      <c r="H40" s="379">
        <v>85</v>
      </c>
      <c r="I40" s="379">
        <f t="shared" si="1"/>
        <v>-18.269230769230766</v>
      </c>
      <c r="J40" s="377">
        <f t="shared" si="0"/>
        <v>0.81730769230769229</v>
      </c>
      <c r="K40" s="378"/>
      <c r="L40" s="378"/>
    </row>
    <row r="41" spans="1:12" ht="49.5">
      <c r="A41" s="448">
        <v>38</v>
      </c>
      <c r="B41" s="377" t="s">
        <v>345</v>
      </c>
      <c r="C41" s="378" t="s">
        <v>346</v>
      </c>
      <c r="D41" s="448" t="s">
        <v>113</v>
      </c>
      <c r="E41" s="379">
        <f>VLOOKUP($B41,'[3]dự trù 2025'!$D$2:$AJ$158,5,0)</f>
        <v>60</v>
      </c>
      <c r="F41" s="379">
        <f>VLOOKUP($B41,'[3]DM-TRUNGTHAU_TD thầu'!$E$9:$AD$127,12,0)</f>
        <v>60</v>
      </c>
      <c r="G41" s="379">
        <v>24</v>
      </c>
      <c r="H41" s="379">
        <v>8</v>
      </c>
      <c r="I41" s="379">
        <f t="shared" si="1"/>
        <v>-66.666666666666657</v>
      </c>
      <c r="J41" s="377">
        <f t="shared" si="0"/>
        <v>0.33333333333333331</v>
      </c>
      <c r="K41" s="378"/>
      <c r="L41" s="378"/>
    </row>
    <row r="42" spans="1:12" s="376" customFormat="1" ht="49.5">
      <c r="A42" s="449">
        <v>39</v>
      </c>
      <c r="B42" s="380" t="s">
        <v>347</v>
      </c>
      <c r="C42" s="381" t="s">
        <v>348</v>
      </c>
      <c r="D42" s="449" t="s">
        <v>113</v>
      </c>
      <c r="E42" s="382">
        <f>VLOOKUP($B42,'[3]dự trù 2025'!$D$2:$AJ$158,5,0)</f>
        <v>240</v>
      </c>
      <c r="F42" s="382">
        <f>VLOOKUP($B42,'[3]DM-TRUNGTHAU_TD thầu'!$E$9:$AD$127,12,0)</f>
        <v>240</v>
      </c>
      <c r="G42" s="382">
        <v>73</v>
      </c>
      <c r="H42" s="382">
        <v>119</v>
      </c>
      <c r="I42" s="382">
        <f t="shared" si="1"/>
        <v>63.013698630136986</v>
      </c>
      <c r="J42" s="380">
        <f t="shared" si="0"/>
        <v>1.6301369863013699</v>
      </c>
      <c r="K42" s="381" t="s">
        <v>1804</v>
      </c>
      <c r="L42" s="381" t="s">
        <v>1808</v>
      </c>
    </row>
    <row r="43" spans="1:12" ht="49.5">
      <c r="A43" s="448">
        <v>40</v>
      </c>
      <c r="B43" s="377" t="s">
        <v>349</v>
      </c>
      <c r="C43" s="378" t="s">
        <v>350</v>
      </c>
      <c r="D43" s="448" t="s">
        <v>113</v>
      </c>
      <c r="E43" s="379">
        <f>VLOOKUP($B43,'[3]dự trù 2025'!$D$2:$AJ$158,5,0)</f>
        <v>12</v>
      </c>
      <c r="F43" s="379"/>
      <c r="G43" s="379">
        <v>90</v>
      </c>
      <c r="H43" s="379"/>
      <c r="I43" s="379">
        <f t="shared" si="1"/>
        <v>-100</v>
      </c>
      <c r="J43" s="377">
        <f t="shared" si="0"/>
        <v>0</v>
      </c>
      <c r="K43" s="378"/>
      <c r="L43" s="378"/>
    </row>
    <row r="44" spans="1:12" ht="66">
      <c r="A44" s="448">
        <v>41</v>
      </c>
      <c r="B44" s="377" t="s">
        <v>351</v>
      </c>
      <c r="C44" s="378" t="s">
        <v>352</v>
      </c>
      <c r="D44" s="448" t="s">
        <v>113</v>
      </c>
      <c r="E44" s="379">
        <f>VLOOKUP($B44,'[3]dự trù 2025'!$D$2:$AJ$158,5,0)</f>
        <v>180</v>
      </c>
      <c r="F44" s="379">
        <f>VLOOKUP($B44,'[3]DM-TRUNGTHAU_TD thầu'!$E$9:$AD$127,12,0)</f>
        <v>240</v>
      </c>
      <c r="G44" s="379">
        <v>31</v>
      </c>
      <c r="H44" s="379">
        <v>22</v>
      </c>
      <c r="I44" s="379">
        <f t="shared" si="1"/>
        <v>-29.032258064516132</v>
      </c>
      <c r="J44" s="377">
        <f t="shared" si="0"/>
        <v>0.70967741935483875</v>
      </c>
      <c r="K44" s="378"/>
      <c r="L44" s="378"/>
    </row>
    <row r="45" spans="1:12" ht="66">
      <c r="A45" s="448">
        <v>42</v>
      </c>
      <c r="B45" s="377" t="s">
        <v>353</v>
      </c>
      <c r="C45" s="378" t="s">
        <v>354</v>
      </c>
      <c r="D45" s="448" t="s">
        <v>113</v>
      </c>
      <c r="E45" s="379">
        <f>VLOOKUP($B45,'[3]dự trù 2025'!$D$2:$AJ$158,5,0)</f>
        <v>540</v>
      </c>
      <c r="F45" s="379">
        <f>VLOOKUP($B45,'[3]DM-TRUNGTHAU_TD thầu'!$E$9:$AD$127,12,0)</f>
        <v>360</v>
      </c>
      <c r="G45" s="379">
        <v>57</v>
      </c>
      <c r="H45" s="379">
        <v>62</v>
      </c>
      <c r="I45" s="379">
        <f t="shared" si="1"/>
        <v>8.7719298245614024</v>
      </c>
      <c r="J45" s="377">
        <f t="shared" si="0"/>
        <v>1.0877192982456141</v>
      </c>
      <c r="K45" s="378"/>
      <c r="L45" s="378"/>
    </row>
    <row r="46" spans="1:12" ht="82.5">
      <c r="A46" s="448">
        <v>43</v>
      </c>
      <c r="B46" s="377" t="s">
        <v>355</v>
      </c>
      <c r="C46" s="378" t="s">
        <v>356</v>
      </c>
      <c r="D46" s="448" t="s">
        <v>113</v>
      </c>
      <c r="E46" s="379">
        <f>VLOOKUP($B46,'[3]dự trù 2025'!$D$2:$AJ$158,5,0)</f>
        <v>720</v>
      </c>
      <c r="F46" s="379"/>
      <c r="G46" s="379">
        <v>226</v>
      </c>
      <c r="H46" s="379">
        <v>159</v>
      </c>
      <c r="I46" s="379">
        <f t="shared" si="1"/>
        <v>-29.646017699115045</v>
      </c>
      <c r="J46" s="377">
        <f t="shared" si="0"/>
        <v>0.70353982300884954</v>
      </c>
      <c r="K46" s="378"/>
      <c r="L46" s="378"/>
    </row>
    <row r="47" spans="1:12" ht="66">
      <c r="A47" s="448">
        <v>44</v>
      </c>
      <c r="B47" s="377" t="s">
        <v>357</v>
      </c>
      <c r="C47" s="378" t="s">
        <v>358</v>
      </c>
      <c r="D47" s="448" t="s">
        <v>113</v>
      </c>
      <c r="E47" s="379">
        <f>VLOOKUP($B47,'[3]dự trù 2025'!$D$2:$AJ$158,5,0)</f>
        <v>36</v>
      </c>
      <c r="F47" s="379">
        <f>VLOOKUP($B47,'[3]DM-TRUNGTHAU_TD thầu'!$E$9:$AD$127,12,0)</f>
        <v>36</v>
      </c>
      <c r="G47" s="379">
        <v>10</v>
      </c>
      <c r="H47" s="379">
        <v>4</v>
      </c>
      <c r="I47" s="379">
        <f t="shared" si="1"/>
        <v>-60</v>
      </c>
      <c r="J47" s="377">
        <f t="shared" si="0"/>
        <v>0.4</v>
      </c>
      <c r="K47" s="378"/>
      <c r="L47" s="378"/>
    </row>
    <row r="48" spans="1:12" ht="49.5">
      <c r="A48" s="448">
        <v>45</v>
      </c>
      <c r="B48" s="377" t="s">
        <v>359</v>
      </c>
      <c r="C48" s="378" t="s">
        <v>34</v>
      </c>
      <c r="D48" s="448" t="s">
        <v>114</v>
      </c>
      <c r="E48" s="379">
        <f>VLOOKUP($B48,'[3]dự trù 2025'!$D$2:$AJ$158,5,0)</f>
        <v>20136</v>
      </c>
      <c r="F48" s="379">
        <f>VLOOKUP($B48,'[3]DM-TRUNGTHAU_TD thầu'!$E$9:$AD$127,12,0)</f>
        <v>18810</v>
      </c>
      <c r="G48" s="379">
        <v>15300</v>
      </c>
      <c r="H48" s="379">
        <v>12700</v>
      </c>
      <c r="I48" s="379">
        <f t="shared" si="1"/>
        <v>-16.993464052287582</v>
      </c>
      <c r="J48" s="377">
        <f t="shared" si="0"/>
        <v>0.83006535947712423</v>
      </c>
      <c r="K48" s="378"/>
      <c r="L48" s="378"/>
    </row>
    <row r="49" spans="1:12" s="376" customFormat="1" ht="33">
      <c r="A49" s="449">
        <v>46</v>
      </c>
      <c r="B49" s="380" t="s">
        <v>360</v>
      </c>
      <c r="C49" s="381" t="s">
        <v>35</v>
      </c>
      <c r="D49" s="449" t="s">
        <v>3</v>
      </c>
      <c r="E49" s="382">
        <f>VLOOKUP($B49,'[3]dự trù 2025'!$D$2:$AJ$158,5,0)</f>
        <v>144</v>
      </c>
      <c r="F49" s="382">
        <f>VLOOKUP($B49,'[3]DM-TRUNGTHAU_TD thầu'!$E$9:$AD$127,12,0)</f>
        <v>195</v>
      </c>
      <c r="G49" s="382">
        <v>18</v>
      </c>
      <c r="H49" s="382">
        <v>60</v>
      </c>
      <c r="I49" s="382">
        <f t="shared" si="1"/>
        <v>233.33333333333334</v>
      </c>
      <c r="J49" s="380">
        <f t="shared" si="0"/>
        <v>3.3333333333333335</v>
      </c>
      <c r="K49" s="381" t="s">
        <v>1805</v>
      </c>
      <c r="L49" s="381"/>
    </row>
    <row r="50" spans="1:12" ht="33">
      <c r="A50" s="448">
        <v>47</v>
      </c>
      <c r="B50" s="377" t="s">
        <v>361</v>
      </c>
      <c r="C50" s="378" t="s">
        <v>36</v>
      </c>
      <c r="D50" s="448" t="s">
        <v>3</v>
      </c>
      <c r="E50" s="379">
        <f>VLOOKUP($B50,'[3]dự trù 2025'!$D$2:$AJ$158,5,0)</f>
        <v>65</v>
      </c>
      <c r="F50" s="379">
        <f>VLOOKUP($B50,'[3]DM-TRUNGTHAU_TD thầu'!$E$9:$AD$127,12,0)</f>
        <v>35</v>
      </c>
      <c r="G50" s="379">
        <v>12</v>
      </c>
      <c r="H50" s="379">
        <v>7</v>
      </c>
      <c r="I50" s="379">
        <f t="shared" si="1"/>
        <v>-41.666666666666671</v>
      </c>
      <c r="J50" s="377">
        <f t="shared" si="0"/>
        <v>0.58333333333333337</v>
      </c>
      <c r="K50" s="378"/>
      <c r="L50" s="378"/>
    </row>
    <row r="51" spans="1:12" ht="33">
      <c r="A51" s="448">
        <v>48</v>
      </c>
      <c r="B51" s="377" t="s">
        <v>362</v>
      </c>
      <c r="C51" s="378" t="s">
        <v>37</v>
      </c>
      <c r="D51" s="448" t="s">
        <v>3</v>
      </c>
      <c r="E51" s="379">
        <f>VLOOKUP($B51,'[3]dự trù 2025'!$D$2:$AJ$158,5,0)</f>
        <v>2800</v>
      </c>
      <c r="F51" s="379">
        <f>VLOOKUP($B51,'[3]DM-TRUNGTHAU_TD thầu'!$E$9:$AD$127,12,0)</f>
        <v>2180</v>
      </c>
      <c r="G51" s="379">
        <v>1532</v>
      </c>
      <c r="H51" s="379">
        <v>1641</v>
      </c>
      <c r="I51" s="379">
        <f t="shared" si="1"/>
        <v>7.1148825065274144</v>
      </c>
      <c r="J51" s="377">
        <f t="shared" si="0"/>
        <v>1.0711488250652741</v>
      </c>
      <c r="K51" s="378"/>
      <c r="L51" s="378"/>
    </row>
    <row r="52" spans="1:12" s="376" customFormat="1" ht="33">
      <c r="A52" s="449">
        <v>49</v>
      </c>
      <c r="B52" s="380" t="s">
        <v>363</v>
      </c>
      <c r="C52" s="381" t="s">
        <v>128</v>
      </c>
      <c r="D52" s="449" t="s">
        <v>243</v>
      </c>
      <c r="E52" s="382">
        <f>VLOOKUP($B52,'[3]dự trù 2025'!$D$2:$AJ$158,5,0)</f>
        <v>60</v>
      </c>
      <c r="F52" s="382">
        <f>VLOOKUP($B52,'[3]DM-TRUNGTHAU_TD thầu'!$E$9:$AD$127,12,0)</f>
        <v>30</v>
      </c>
      <c r="G52" s="382">
        <v>3</v>
      </c>
      <c r="H52" s="382">
        <v>14</v>
      </c>
      <c r="I52" s="382">
        <f t="shared" si="1"/>
        <v>366.66666666666663</v>
      </c>
      <c r="J52" s="380">
        <f t="shared" si="0"/>
        <v>4.666666666666667</v>
      </c>
      <c r="K52" s="381" t="s">
        <v>1816</v>
      </c>
      <c r="L52" s="381"/>
    </row>
    <row r="53" spans="1:12" ht="33">
      <c r="A53" s="448">
        <v>50</v>
      </c>
      <c r="B53" s="377" t="s">
        <v>364</v>
      </c>
      <c r="C53" s="378" t="s">
        <v>38</v>
      </c>
      <c r="D53" s="448" t="s">
        <v>3</v>
      </c>
      <c r="E53" s="379">
        <f>VLOOKUP($B53,'[3]dự trù 2025'!$D$2:$AJ$158,5,0)</f>
        <v>970</v>
      </c>
      <c r="F53" s="379">
        <f>VLOOKUP($B53,'[3]DM-TRUNGTHAU_TD thầu'!$E$9:$AD$127,12,0)</f>
        <v>610</v>
      </c>
      <c r="G53" s="379">
        <v>259</v>
      </c>
      <c r="H53" s="379">
        <v>250</v>
      </c>
      <c r="I53" s="379">
        <f t="shared" si="1"/>
        <v>-3.4749034749034751</v>
      </c>
      <c r="J53" s="377">
        <f t="shared" si="0"/>
        <v>0.96525096525096521</v>
      </c>
      <c r="K53" s="378"/>
      <c r="L53" s="378"/>
    </row>
    <row r="54" spans="1:12" s="376" customFormat="1" ht="33">
      <c r="A54" s="449">
        <v>51</v>
      </c>
      <c r="B54" s="380" t="s">
        <v>365</v>
      </c>
      <c r="C54" s="381" t="s">
        <v>39</v>
      </c>
      <c r="D54" s="449" t="s">
        <v>3</v>
      </c>
      <c r="E54" s="382">
        <f>VLOOKUP($B54,'[3]dự trù 2025'!$D$2:$AJ$158,5,0)</f>
        <v>140</v>
      </c>
      <c r="F54" s="382">
        <f>VLOOKUP($B54,'[3]DM-TRUNGTHAU_TD thầu'!$E$9:$AD$127,12,0)</f>
        <v>64</v>
      </c>
      <c r="G54" s="382">
        <v>19</v>
      </c>
      <c r="H54" s="382">
        <v>44</v>
      </c>
      <c r="I54" s="382">
        <f t="shared" si="1"/>
        <v>131.57894736842107</v>
      </c>
      <c r="J54" s="380">
        <f t="shared" si="0"/>
        <v>2.3157894736842106</v>
      </c>
      <c r="K54" s="381" t="s">
        <v>1817</v>
      </c>
      <c r="L54" s="381"/>
    </row>
    <row r="55" spans="1:12" ht="33">
      <c r="A55" s="448">
        <v>52</v>
      </c>
      <c r="B55" s="377" t="s">
        <v>366</v>
      </c>
      <c r="C55" s="378" t="s">
        <v>40</v>
      </c>
      <c r="D55" s="448" t="s">
        <v>3</v>
      </c>
      <c r="E55" s="379">
        <f>VLOOKUP($B55,'[3]dự trù 2025'!$D$2:$AJ$158,5,0)</f>
        <v>372</v>
      </c>
      <c r="F55" s="379">
        <f>VLOOKUP($B55,'[3]DM-TRUNGTHAU_TD thầu'!$E$9:$AD$127,12,0)</f>
        <v>144</v>
      </c>
      <c r="G55" s="379">
        <v>79</v>
      </c>
      <c r="H55" s="379">
        <v>63</v>
      </c>
      <c r="I55" s="379">
        <f t="shared" si="1"/>
        <v>-20.253164556962027</v>
      </c>
      <c r="J55" s="377">
        <f t="shared" si="0"/>
        <v>0.79746835443037978</v>
      </c>
      <c r="K55" s="378"/>
      <c r="L55" s="378"/>
    </row>
    <row r="56" spans="1:12">
      <c r="A56" s="448">
        <v>53</v>
      </c>
      <c r="B56" s="377" t="s">
        <v>367</v>
      </c>
      <c r="C56" s="378" t="s">
        <v>41</v>
      </c>
      <c r="D56" s="448" t="s">
        <v>3</v>
      </c>
      <c r="E56" s="379">
        <f>VLOOKUP($B56,'[3]dự trù 2025'!$D$2:$AJ$158,5,0)</f>
        <v>36</v>
      </c>
      <c r="F56" s="379">
        <f>VLOOKUP($B56,'[3]DM-TRUNGTHAU_TD thầu'!$E$9:$AD$127,12,0)</f>
        <v>30</v>
      </c>
      <c r="G56" s="379">
        <v>13</v>
      </c>
      <c r="H56" s="379">
        <v>9</v>
      </c>
      <c r="I56" s="379">
        <f t="shared" si="1"/>
        <v>-30.76923076923077</v>
      </c>
      <c r="J56" s="377">
        <f t="shared" si="0"/>
        <v>0.69230769230769229</v>
      </c>
      <c r="K56" s="378"/>
      <c r="L56" s="378"/>
    </row>
    <row r="57" spans="1:12">
      <c r="A57" s="448">
        <v>54</v>
      </c>
      <c r="B57" s="377" t="s">
        <v>368</v>
      </c>
      <c r="C57" s="378" t="s">
        <v>132</v>
      </c>
      <c r="D57" s="448" t="s">
        <v>3</v>
      </c>
      <c r="E57" s="379">
        <f>VLOOKUP($B57,'[3]dự trù 2025'!$D$2:$AJ$158,5,0)</f>
        <v>216</v>
      </c>
      <c r="F57" s="379">
        <f>VLOOKUP($B57,'[3]DM-TRUNGTHAU_TD thầu'!$E$9:$AD$127,12,0)</f>
        <v>180</v>
      </c>
      <c r="G57" s="379">
        <v>66</v>
      </c>
      <c r="H57" s="379">
        <v>49</v>
      </c>
      <c r="I57" s="379">
        <f t="shared" si="1"/>
        <v>-25.757575757575758</v>
      </c>
      <c r="J57" s="377">
        <f t="shared" si="0"/>
        <v>0.74242424242424243</v>
      </c>
      <c r="K57" s="378"/>
      <c r="L57" s="378"/>
    </row>
    <row r="58" spans="1:12" ht="33">
      <c r="A58" s="448">
        <v>55</v>
      </c>
      <c r="B58" s="377" t="s">
        <v>369</v>
      </c>
      <c r="C58" s="378" t="s">
        <v>42</v>
      </c>
      <c r="D58" s="448" t="s">
        <v>3</v>
      </c>
      <c r="E58" s="379">
        <f>VLOOKUP($B58,'[3]dự trù 2025'!$D$2:$AJ$158,5,0)</f>
        <v>4</v>
      </c>
      <c r="F58" s="379">
        <f>VLOOKUP($B58,'[3]DM-TRUNGTHAU_TD thầu'!$E$9:$AD$127,12,0)</f>
        <v>4</v>
      </c>
      <c r="G58" s="379"/>
      <c r="H58" s="379"/>
      <c r="I58" s="379" t="e">
        <f t="shared" si="1"/>
        <v>#DIV/0!</v>
      </c>
      <c r="J58" s="377"/>
      <c r="K58" s="378"/>
      <c r="L58" s="378"/>
    </row>
    <row r="59" spans="1:12" ht="66">
      <c r="A59" s="448">
        <v>56</v>
      </c>
      <c r="B59" s="377" t="s">
        <v>370</v>
      </c>
      <c r="C59" s="378" t="s">
        <v>43</v>
      </c>
      <c r="D59" s="448" t="s">
        <v>3</v>
      </c>
      <c r="E59" s="379">
        <f>VLOOKUP($B59,'[3]dự trù 2025'!$D$2:$AJ$158,5,0)</f>
        <v>120</v>
      </c>
      <c r="F59" s="379">
        <f>VLOOKUP($B59,'[3]DM-TRUNGTHAU_TD thầu'!$E$9:$AD$127,12,0)</f>
        <v>75</v>
      </c>
      <c r="G59" s="379">
        <v>54</v>
      </c>
      <c r="H59" s="379">
        <v>60</v>
      </c>
      <c r="I59" s="379">
        <f t="shared" si="1"/>
        <v>11.111111111111111</v>
      </c>
      <c r="J59" s="377">
        <f t="shared" si="0"/>
        <v>1.1111111111111112</v>
      </c>
      <c r="K59" s="378"/>
      <c r="L59" s="378"/>
    </row>
    <row r="60" spans="1:12" ht="33">
      <c r="A60" s="448">
        <v>57</v>
      </c>
      <c r="B60" s="377" t="s">
        <v>371</v>
      </c>
      <c r="C60" s="378" t="s">
        <v>44</v>
      </c>
      <c r="D60" s="448" t="s">
        <v>5</v>
      </c>
      <c r="E60" s="379">
        <f>VLOOKUP($B60,'[3]dự trù 2025'!$D$2:$AJ$158,5,0)</f>
        <v>150</v>
      </c>
      <c r="F60" s="379"/>
      <c r="G60" s="379"/>
      <c r="H60" s="379"/>
      <c r="I60" s="379" t="e">
        <f t="shared" si="1"/>
        <v>#DIV/0!</v>
      </c>
      <c r="J60" s="377"/>
      <c r="K60" s="378"/>
      <c r="L60" s="378"/>
    </row>
    <row r="61" spans="1:12" ht="49.5">
      <c r="A61" s="448">
        <v>58</v>
      </c>
      <c r="B61" s="377" t="s">
        <v>372</v>
      </c>
      <c r="C61" s="378" t="s">
        <v>47</v>
      </c>
      <c r="D61" s="448" t="s">
        <v>3</v>
      </c>
      <c r="E61" s="379">
        <f>VLOOKUP($B61,'[3]dự trù 2025'!$D$2:$AJ$158,5,0)</f>
        <v>300</v>
      </c>
      <c r="F61" s="379"/>
      <c r="G61" s="379">
        <v>64</v>
      </c>
      <c r="H61" s="379">
        <v>75</v>
      </c>
      <c r="I61" s="379">
        <f t="shared" si="1"/>
        <v>17.1875</v>
      </c>
      <c r="J61" s="377">
        <f t="shared" si="0"/>
        <v>1.171875</v>
      </c>
      <c r="K61" s="378"/>
      <c r="L61" s="378"/>
    </row>
    <row r="62" spans="1:12" ht="33">
      <c r="A62" s="448">
        <v>59</v>
      </c>
      <c r="B62" s="377" t="s">
        <v>373</v>
      </c>
      <c r="C62" s="378" t="s">
        <v>131</v>
      </c>
      <c r="D62" s="448" t="s">
        <v>3</v>
      </c>
      <c r="E62" s="379">
        <f>VLOOKUP($B62,'[3]dự trù 2025'!$D$2:$AJ$158,5,0)</f>
        <v>36</v>
      </c>
      <c r="F62" s="379"/>
      <c r="G62" s="379">
        <v>39</v>
      </c>
      <c r="H62" s="379">
        <v>9</v>
      </c>
      <c r="I62" s="379">
        <f t="shared" si="1"/>
        <v>-76.923076923076934</v>
      </c>
      <c r="J62" s="377">
        <f t="shared" si="0"/>
        <v>0.23076923076923078</v>
      </c>
      <c r="K62" s="378" t="s">
        <v>1825</v>
      </c>
      <c r="L62" s="378" t="s">
        <v>1795</v>
      </c>
    </row>
    <row r="63" spans="1:12">
      <c r="A63" s="448">
        <v>60</v>
      </c>
      <c r="B63" s="377" t="s">
        <v>374</v>
      </c>
      <c r="C63" s="378" t="s">
        <v>48</v>
      </c>
      <c r="D63" s="448" t="s">
        <v>5</v>
      </c>
      <c r="E63" s="379">
        <f>VLOOKUP($B63,'[3]dự trù 2025'!$D$2:$AJ$158,5,0)</f>
        <v>120</v>
      </c>
      <c r="F63" s="379">
        <f>VLOOKUP($B63,'[3]DM-TRUNGTHAU_TD thầu'!$E$9:$AD$127,12,0)</f>
        <v>60</v>
      </c>
      <c r="G63" s="379"/>
      <c r="H63" s="383">
        <v>12</v>
      </c>
      <c r="I63" s="379" t="e">
        <f t="shared" si="1"/>
        <v>#DIV/0!</v>
      </c>
      <c r="J63" s="377"/>
      <c r="K63" s="378"/>
      <c r="L63" s="378"/>
    </row>
    <row r="64" spans="1:12" ht="33">
      <c r="A64" s="448">
        <v>61</v>
      </c>
      <c r="B64" s="377" t="s">
        <v>375</v>
      </c>
      <c r="C64" s="378" t="s">
        <v>49</v>
      </c>
      <c r="D64" s="448" t="s">
        <v>114</v>
      </c>
      <c r="E64" s="379">
        <f>VLOOKUP($B64,'[3]dự trù 2025'!$D$2:$AJ$158,5,0)</f>
        <v>60</v>
      </c>
      <c r="F64" s="379"/>
      <c r="G64" s="379">
        <v>116</v>
      </c>
      <c r="H64" s="379">
        <v>91</v>
      </c>
      <c r="I64" s="379">
        <f t="shared" si="1"/>
        <v>-21.551724137931032</v>
      </c>
      <c r="J64" s="377">
        <f t="shared" si="0"/>
        <v>0.78448275862068961</v>
      </c>
      <c r="K64" s="378"/>
      <c r="L64" s="378"/>
    </row>
    <row r="65" spans="1:12" ht="33">
      <c r="A65" s="448">
        <v>62</v>
      </c>
      <c r="B65" s="377" t="s">
        <v>376</v>
      </c>
      <c r="C65" s="378" t="s">
        <v>50</v>
      </c>
      <c r="D65" s="448" t="s">
        <v>114</v>
      </c>
      <c r="E65" s="379">
        <f>VLOOKUP($B65,'[3]dự trù 2025'!$D$2:$AJ$158,5,0)</f>
        <v>396</v>
      </c>
      <c r="F65" s="379"/>
      <c r="G65" s="379">
        <v>7</v>
      </c>
      <c r="H65" s="379">
        <v>1</v>
      </c>
      <c r="I65" s="379">
        <f t="shared" si="1"/>
        <v>-85.714285714285708</v>
      </c>
      <c r="J65" s="377">
        <f t="shared" si="0"/>
        <v>0.14285714285714285</v>
      </c>
      <c r="K65" s="378"/>
      <c r="L65" s="378"/>
    </row>
    <row r="66" spans="1:12" s="376" customFormat="1" ht="33">
      <c r="A66" s="449">
        <v>63</v>
      </c>
      <c r="B66" s="380" t="s">
        <v>377</v>
      </c>
      <c r="C66" s="381" t="s">
        <v>51</v>
      </c>
      <c r="D66" s="449" t="s">
        <v>3</v>
      </c>
      <c r="E66" s="382">
        <f>VLOOKUP($B66,'[3]dự trù 2025'!$D$2:$AJ$158,5,0)</f>
        <v>70</v>
      </c>
      <c r="F66" s="382"/>
      <c r="G66" s="382">
        <v>16</v>
      </c>
      <c r="H66" s="382">
        <v>43</v>
      </c>
      <c r="I66" s="382">
        <f t="shared" si="1"/>
        <v>168.75</v>
      </c>
      <c r="J66" s="380">
        <f t="shared" si="0"/>
        <v>2.6875</v>
      </c>
      <c r="K66" s="381" t="s">
        <v>1824</v>
      </c>
      <c r="L66" s="381"/>
    </row>
    <row r="67" spans="1:12" ht="49.5">
      <c r="A67" s="448">
        <v>64</v>
      </c>
      <c r="B67" s="377" t="s">
        <v>378</v>
      </c>
      <c r="C67" s="378" t="s">
        <v>52</v>
      </c>
      <c r="D67" s="448" t="s">
        <v>3</v>
      </c>
      <c r="E67" s="379">
        <f>VLOOKUP($B67,'[3]dự trù 2025'!$D$2:$AJ$158,5,0)</f>
        <v>20</v>
      </c>
      <c r="F67" s="379">
        <f>VLOOKUP($B67,'[3]DM-TRUNGTHAU_TD thầu'!$E$9:$AD$127,12,0)</f>
        <v>30</v>
      </c>
      <c r="G67" s="379"/>
      <c r="H67" s="379"/>
      <c r="I67" s="379" t="e">
        <f t="shared" si="1"/>
        <v>#DIV/0!</v>
      </c>
      <c r="J67" s="377"/>
      <c r="K67" s="378"/>
      <c r="L67" s="378"/>
    </row>
    <row r="68" spans="1:12" ht="49.5">
      <c r="A68" s="448">
        <v>65</v>
      </c>
      <c r="B68" s="377" t="s">
        <v>379</v>
      </c>
      <c r="C68" s="378" t="s">
        <v>53</v>
      </c>
      <c r="D68" s="448" t="s">
        <v>3</v>
      </c>
      <c r="E68" s="379">
        <f>VLOOKUP($B68,'[3]dự trù 2025'!$D$2:$AJ$158,5,0)</f>
        <v>570</v>
      </c>
      <c r="F68" s="379">
        <f>VLOOKUP($B68,'[3]DM-TRUNGTHAU_TD thầu'!$E$9:$AD$127,12,0)</f>
        <v>380</v>
      </c>
      <c r="G68" s="379">
        <v>267</v>
      </c>
      <c r="H68" s="379">
        <v>334</v>
      </c>
      <c r="I68" s="379">
        <f t="shared" si="1"/>
        <v>25.0936329588015</v>
      </c>
      <c r="J68" s="377">
        <f t="shared" si="0"/>
        <v>1.2509363295880149</v>
      </c>
      <c r="K68" s="378"/>
      <c r="L68" s="378"/>
    </row>
    <row r="69" spans="1:12">
      <c r="A69" s="448">
        <v>66</v>
      </c>
      <c r="B69" s="377" t="s">
        <v>380</v>
      </c>
      <c r="C69" s="378" t="s">
        <v>54</v>
      </c>
      <c r="D69" s="448" t="s">
        <v>3</v>
      </c>
      <c r="E69" s="379">
        <f>VLOOKUP($B69,'[3]dự trù 2025'!$D$2:$AJ$158,5,0)</f>
        <v>582</v>
      </c>
      <c r="F69" s="379">
        <f>VLOOKUP($B69,'[3]DM-TRUNGTHAU_TD thầu'!$E$9:$AD$127,12,0)</f>
        <v>440</v>
      </c>
      <c r="G69" s="379">
        <v>271</v>
      </c>
      <c r="H69" s="379">
        <v>336</v>
      </c>
      <c r="I69" s="379">
        <f t="shared" si="1"/>
        <v>23.985239852398525</v>
      </c>
      <c r="J69" s="377">
        <f t="shared" si="0"/>
        <v>1.2398523985239853</v>
      </c>
      <c r="K69" s="378"/>
      <c r="L69" s="378"/>
    </row>
    <row r="70" spans="1:12" ht="33">
      <c r="A70" s="448">
        <v>67</v>
      </c>
      <c r="B70" s="377" t="s">
        <v>381</v>
      </c>
      <c r="C70" s="378" t="s">
        <v>55</v>
      </c>
      <c r="D70" s="448" t="s">
        <v>3</v>
      </c>
      <c r="E70" s="379">
        <f>VLOOKUP($B70,'[3]dự trù 2025'!$D$2:$AJ$158,5,0)</f>
        <v>60</v>
      </c>
      <c r="F70" s="379">
        <f>VLOOKUP($B70,'[3]DM-TRUNGTHAU_TD thầu'!$E$9:$AD$127,12,0)</f>
        <v>20</v>
      </c>
      <c r="G70" s="379">
        <v>21</v>
      </c>
      <c r="H70" s="379">
        <v>1</v>
      </c>
      <c r="I70" s="379">
        <f t="shared" si="1"/>
        <v>-95.238095238095227</v>
      </c>
      <c r="J70" s="377">
        <f t="shared" ref="J70:J133" si="2">H70/G70</f>
        <v>4.7619047619047616E-2</v>
      </c>
      <c r="K70" s="378"/>
      <c r="L70" s="378" t="s">
        <v>1794</v>
      </c>
    </row>
    <row r="71" spans="1:12">
      <c r="A71" s="448">
        <v>68</v>
      </c>
      <c r="B71" s="377" t="s">
        <v>382</v>
      </c>
      <c r="C71" s="378" t="s">
        <v>56</v>
      </c>
      <c r="D71" s="448" t="s">
        <v>3</v>
      </c>
      <c r="E71" s="379">
        <f>VLOOKUP($B71,'[3]dự trù 2025'!$D$2:$AJ$158,5,0)</f>
        <v>12</v>
      </c>
      <c r="F71" s="379">
        <f>VLOOKUP($B71,'[3]DM-TRUNGTHAU_TD thầu'!$E$9:$AD$127,12,0)</f>
        <v>12</v>
      </c>
      <c r="G71" s="379">
        <v>5</v>
      </c>
      <c r="H71" s="379">
        <v>5</v>
      </c>
      <c r="I71" s="379">
        <f t="shared" ref="I71:I134" si="3">(H71-G71)/G71*100</f>
        <v>0</v>
      </c>
      <c r="J71" s="377">
        <f t="shared" si="2"/>
        <v>1</v>
      </c>
      <c r="K71" s="378"/>
      <c r="L71" s="378"/>
    </row>
    <row r="72" spans="1:12" ht="33">
      <c r="A72" s="448">
        <v>69</v>
      </c>
      <c r="B72" s="377" t="s">
        <v>383</v>
      </c>
      <c r="C72" s="378" t="s">
        <v>57</v>
      </c>
      <c r="D72" s="448" t="s">
        <v>3</v>
      </c>
      <c r="E72" s="379">
        <f>VLOOKUP($B72,'[3]dự trù 2025'!$D$2:$AJ$158,5,0)</f>
        <v>648</v>
      </c>
      <c r="F72" s="379">
        <f>VLOOKUP($B72,'[3]DM-TRUNGTHAU_TD thầu'!$E$9:$AD$127,12,0)</f>
        <v>600</v>
      </c>
      <c r="G72" s="379">
        <v>400</v>
      </c>
      <c r="H72" s="379">
        <v>425</v>
      </c>
      <c r="I72" s="379">
        <f t="shared" si="3"/>
        <v>6.25</v>
      </c>
      <c r="J72" s="377">
        <f t="shared" si="2"/>
        <v>1.0625</v>
      </c>
      <c r="K72" s="378"/>
      <c r="L72" s="378"/>
    </row>
    <row r="73" spans="1:12" ht="33">
      <c r="A73" s="448">
        <v>70</v>
      </c>
      <c r="B73" s="377" t="s">
        <v>384</v>
      </c>
      <c r="C73" s="378" t="s">
        <v>60</v>
      </c>
      <c r="D73" s="448" t="s">
        <v>3</v>
      </c>
      <c r="E73" s="379">
        <f>VLOOKUP($B73,'[3]dự trù 2025'!$D$2:$AJ$158,5,0)</f>
        <v>60</v>
      </c>
      <c r="F73" s="379">
        <f>VLOOKUP($B73,'[3]DM-TRUNGTHAU_TD thầu'!$E$9:$AD$127,12,0)</f>
        <v>120</v>
      </c>
      <c r="G73" s="379">
        <v>24</v>
      </c>
      <c r="H73" s="379">
        <v>6</v>
      </c>
      <c r="I73" s="379">
        <f t="shared" si="3"/>
        <v>-75</v>
      </c>
      <c r="J73" s="377">
        <f t="shared" si="2"/>
        <v>0.25</v>
      </c>
      <c r="K73" s="378"/>
      <c r="L73" s="378"/>
    </row>
    <row r="74" spans="1:12" ht="33">
      <c r="A74" s="448">
        <v>71</v>
      </c>
      <c r="B74" s="377" t="s">
        <v>385</v>
      </c>
      <c r="C74" s="378" t="s">
        <v>193</v>
      </c>
      <c r="D74" s="448" t="s">
        <v>3</v>
      </c>
      <c r="E74" s="379">
        <f>VLOOKUP($B74,'[3]dự trù 2025'!$D$2:$AJ$158,5,0)</f>
        <v>3660</v>
      </c>
      <c r="F74" s="379">
        <f>VLOOKUP($B74,'[3]DM-TRUNGTHAU_TD thầu'!$E$9:$AD$127,12,0)</f>
        <v>4758</v>
      </c>
      <c r="G74" s="379">
        <v>2961</v>
      </c>
      <c r="H74" s="379">
        <v>3086</v>
      </c>
      <c r="I74" s="379">
        <f t="shared" si="3"/>
        <v>4.2215467747382638</v>
      </c>
      <c r="J74" s="377">
        <f t="shared" si="2"/>
        <v>1.0422154677473827</v>
      </c>
      <c r="K74" s="378"/>
      <c r="L74" s="378"/>
    </row>
    <row r="75" spans="1:12" ht="33">
      <c r="A75" s="448">
        <v>72</v>
      </c>
      <c r="B75" s="377" t="s">
        <v>386</v>
      </c>
      <c r="C75" s="378" t="s">
        <v>238</v>
      </c>
      <c r="D75" s="448" t="s">
        <v>3</v>
      </c>
      <c r="E75" s="379">
        <f>VLOOKUP($B75,'[3]dự trù 2025'!$D$2:$AJ$158,5,0)</f>
        <v>36</v>
      </c>
      <c r="F75" s="379"/>
      <c r="G75" s="379"/>
      <c r="H75" s="379"/>
      <c r="I75" s="379" t="e">
        <f t="shared" si="3"/>
        <v>#DIV/0!</v>
      </c>
      <c r="J75" s="377"/>
      <c r="K75" s="378"/>
      <c r="L75" s="378"/>
    </row>
    <row r="76" spans="1:12" ht="33">
      <c r="A76" s="448">
        <v>73</v>
      </c>
      <c r="B76" s="377" t="s">
        <v>387</v>
      </c>
      <c r="C76" s="378" t="s">
        <v>61</v>
      </c>
      <c r="D76" s="448" t="s">
        <v>3</v>
      </c>
      <c r="E76" s="379">
        <f>VLOOKUP($B76,'[3]dự trù 2025'!$D$2:$AJ$158,5,0)</f>
        <v>2650</v>
      </c>
      <c r="F76" s="379">
        <f>VLOOKUP($B76,'[3]DM-TRUNGTHAU_TD thầu'!$E$9:$AD$127,12,0)</f>
        <v>2298</v>
      </c>
      <c r="G76" s="379">
        <v>1254</v>
      </c>
      <c r="H76" s="379">
        <v>1268</v>
      </c>
      <c r="I76" s="379">
        <f t="shared" si="3"/>
        <v>1.1164274322169059</v>
      </c>
      <c r="J76" s="377">
        <f t="shared" si="2"/>
        <v>1.0111642743221692</v>
      </c>
      <c r="K76" s="378"/>
      <c r="L76" s="378"/>
    </row>
    <row r="77" spans="1:12">
      <c r="A77" s="448">
        <v>74</v>
      </c>
      <c r="B77" s="377" t="s">
        <v>388</v>
      </c>
      <c r="C77" s="378" t="s">
        <v>64</v>
      </c>
      <c r="D77" s="448" t="s">
        <v>115</v>
      </c>
      <c r="E77" s="379">
        <f>VLOOKUP($B77,'[3]dự trù 2025'!$D$2:$AJ$158,5,0)</f>
        <v>1440</v>
      </c>
      <c r="F77" s="379">
        <f>VLOOKUP($B77,'[3]DM-TRUNGTHAU_TD thầu'!$E$9:$AD$127,12,0)</f>
        <v>1440</v>
      </c>
      <c r="G77" s="379">
        <v>778</v>
      </c>
      <c r="H77" s="379">
        <v>934</v>
      </c>
      <c r="I77" s="379">
        <f t="shared" si="3"/>
        <v>20.051413881748072</v>
      </c>
      <c r="J77" s="377">
        <f t="shared" si="2"/>
        <v>1.2005141388174807</v>
      </c>
      <c r="K77" s="378"/>
      <c r="L77" s="378"/>
    </row>
    <row r="78" spans="1:12">
      <c r="A78" s="448">
        <v>75</v>
      </c>
      <c r="B78" s="377" t="s">
        <v>389</v>
      </c>
      <c r="C78" s="378" t="s">
        <v>65</v>
      </c>
      <c r="D78" s="448" t="s">
        <v>115</v>
      </c>
      <c r="E78" s="379">
        <f>VLOOKUP($B78,'[3]dự trù 2025'!$D$2:$AJ$158,5,0)</f>
        <v>1200</v>
      </c>
      <c r="F78" s="379">
        <f>VLOOKUP($B78,'[3]DM-TRUNGTHAU_TD thầu'!$E$9:$AD$127,12,0)</f>
        <v>1200</v>
      </c>
      <c r="G78" s="379">
        <v>868</v>
      </c>
      <c r="H78" s="379">
        <v>899</v>
      </c>
      <c r="I78" s="379">
        <f t="shared" si="3"/>
        <v>3.5714285714285712</v>
      </c>
      <c r="J78" s="377">
        <f t="shared" si="2"/>
        <v>1.0357142857142858</v>
      </c>
      <c r="K78" s="378"/>
      <c r="L78" s="378"/>
    </row>
    <row r="79" spans="1:12" ht="33">
      <c r="A79" s="448">
        <v>76</v>
      </c>
      <c r="B79" s="377" t="s">
        <v>390</v>
      </c>
      <c r="C79" s="378" t="s">
        <v>66</v>
      </c>
      <c r="D79" s="448" t="s">
        <v>115</v>
      </c>
      <c r="E79" s="379">
        <f>VLOOKUP($B79,'[3]dự trù 2025'!$D$2:$AJ$158,5,0)</f>
        <v>120</v>
      </c>
      <c r="F79" s="379">
        <f>VLOOKUP($B79,'[3]DM-TRUNGTHAU_TD thầu'!$E$9:$AD$127,12,0)</f>
        <v>189</v>
      </c>
      <c r="G79" s="379">
        <v>23</v>
      </c>
      <c r="H79" s="379"/>
      <c r="I79" s="379">
        <f t="shared" si="3"/>
        <v>-100</v>
      </c>
      <c r="J79" s="377">
        <f t="shared" si="2"/>
        <v>0</v>
      </c>
      <c r="K79" s="378"/>
      <c r="L79" s="378"/>
    </row>
    <row r="80" spans="1:12" ht="33">
      <c r="A80" s="448">
        <v>77</v>
      </c>
      <c r="B80" s="377" t="s">
        <v>391</v>
      </c>
      <c r="C80" s="378" t="s">
        <v>67</v>
      </c>
      <c r="D80" s="448" t="s">
        <v>115</v>
      </c>
      <c r="E80" s="379">
        <f>VLOOKUP($B80,'[3]dự trù 2025'!$D$2:$AJ$158,5,0)</f>
        <v>816</v>
      </c>
      <c r="F80" s="379">
        <f>VLOOKUP($B80,'[3]DM-TRUNGTHAU_TD thầu'!$E$9:$AD$127,12,0)</f>
        <v>540</v>
      </c>
      <c r="G80" s="379">
        <v>648</v>
      </c>
      <c r="H80" s="379">
        <v>470</v>
      </c>
      <c r="I80" s="379">
        <f t="shared" si="3"/>
        <v>-27.469135802469136</v>
      </c>
      <c r="J80" s="377">
        <f t="shared" si="2"/>
        <v>0.72530864197530864</v>
      </c>
      <c r="K80" s="378"/>
      <c r="L80" s="378"/>
    </row>
    <row r="81" spans="1:12">
      <c r="A81" s="448">
        <v>78</v>
      </c>
      <c r="B81" s="377" t="s">
        <v>392</v>
      </c>
      <c r="C81" s="378" t="s">
        <v>68</v>
      </c>
      <c r="D81" s="448" t="s">
        <v>115</v>
      </c>
      <c r="E81" s="379">
        <f>VLOOKUP($B81,'[3]dự trù 2025'!$D$2:$AJ$158,5,0)</f>
        <v>2810</v>
      </c>
      <c r="F81" s="379"/>
      <c r="G81" s="379">
        <v>2470</v>
      </c>
      <c r="H81" s="379">
        <v>2460</v>
      </c>
      <c r="I81" s="379">
        <f t="shared" si="3"/>
        <v>-0.40485829959514169</v>
      </c>
      <c r="J81" s="377">
        <f t="shared" si="2"/>
        <v>0.99595141700404854</v>
      </c>
      <c r="K81" s="378"/>
      <c r="L81" s="378"/>
    </row>
    <row r="82" spans="1:12" ht="49.5">
      <c r="A82" s="448">
        <v>79</v>
      </c>
      <c r="B82" s="377" t="s">
        <v>393</v>
      </c>
      <c r="C82" s="378" t="s">
        <v>69</v>
      </c>
      <c r="D82" s="448" t="s">
        <v>115</v>
      </c>
      <c r="E82" s="379">
        <f>VLOOKUP($B82,'[3]dự trù 2025'!$D$2:$AJ$158,5,0)</f>
        <v>18</v>
      </c>
      <c r="F82" s="379">
        <f>VLOOKUP($B82,'[3]DM-TRUNGTHAU_TD thầu'!$E$9:$AD$127,12,0)</f>
        <v>18</v>
      </c>
      <c r="G82" s="379">
        <v>5</v>
      </c>
      <c r="H82" s="379">
        <v>6</v>
      </c>
      <c r="I82" s="379">
        <f t="shared" si="3"/>
        <v>20</v>
      </c>
      <c r="J82" s="377">
        <f t="shared" si="2"/>
        <v>1.2</v>
      </c>
      <c r="K82" s="378"/>
      <c r="L82" s="378"/>
    </row>
    <row r="83" spans="1:12">
      <c r="A83" s="448">
        <v>80</v>
      </c>
      <c r="B83" s="377" t="s">
        <v>394</v>
      </c>
      <c r="C83" s="378" t="s">
        <v>70</v>
      </c>
      <c r="D83" s="448" t="s">
        <v>115</v>
      </c>
      <c r="E83" s="379">
        <f>VLOOKUP($B83,'[3]dự trù 2025'!$D$2:$AJ$158,5,0)</f>
        <v>3328</v>
      </c>
      <c r="F83" s="379">
        <f>VLOOKUP($B83,'[3]DM-TRUNGTHAU_TD thầu'!$E$9:$AD$127,12,0)</f>
        <v>3883</v>
      </c>
      <c r="G83" s="379">
        <v>2131</v>
      </c>
      <c r="H83" s="379">
        <v>2667</v>
      </c>
      <c r="I83" s="379">
        <f t="shared" si="3"/>
        <v>25.152510558423273</v>
      </c>
      <c r="J83" s="377">
        <f t="shared" si="2"/>
        <v>1.2515251055842327</v>
      </c>
      <c r="K83" s="378"/>
      <c r="L83" s="378"/>
    </row>
    <row r="84" spans="1:12" s="376" customFormat="1" ht="49.5">
      <c r="A84" s="449">
        <v>81</v>
      </c>
      <c r="B84" s="380" t="s">
        <v>395</v>
      </c>
      <c r="C84" s="381" t="s">
        <v>71</v>
      </c>
      <c r="D84" s="449" t="s">
        <v>116</v>
      </c>
      <c r="E84" s="382">
        <f>VLOOKUP($B84,'[3]dự trù 2025'!$D$2:$AJ$158,5,0)</f>
        <v>2940</v>
      </c>
      <c r="F84" s="382">
        <f>VLOOKUP($B84,'[3]DM-TRUNGTHAU_TD thầu'!$E$9:$AD$127,12,0)</f>
        <v>2500</v>
      </c>
      <c r="G84" s="382">
        <v>1063</v>
      </c>
      <c r="H84" s="382">
        <v>2163</v>
      </c>
      <c r="I84" s="382">
        <f t="shared" si="3"/>
        <v>103.48071495766698</v>
      </c>
      <c r="J84" s="380">
        <f t="shared" si="2"/>
        <v>2.03480714957667</v>
      </c>
      <c r="K84" s="381" t="s">
        <v>1811</v>
      </c>
      <c r="L84" s="381" t="s">
        <v>1812</v>
      </c>
    </row>
    <row r="85" spans="1:12">
      <c r="A85" s="448">
        <v>82</v>
      </c>
      <c r="B85" s="377" t="s">
        <v>396</v>
      </c>
      <c r="C85" s="378" t="s">
        <v>72</v>
      </c>
      <c r="D85" s="448" t="s">
        <v>114</v>
      </c>
      <c r="E85" s="379">
        <f>VLOOKUP($B85,'[3]dự trù 2025'!$D$2:$AJ$158,5,0)</f>
        <v>299</v>
      </c>
      <c r="F85" s="379"/>
      <c r="G85" s="379">
        <v>112</v>
      </c>
      <c r="H85" s="379">
        <v>123</v>
      </c>
      <c r="I85" s="379">
        <f t="shared" si="3"/>
        <v>9.8214285714285712</v>
      </c>
      <c r="J85" s="377">
        <f t="shared" si="2"/>
        <v>1.0982142857142858</v>
      </c>
      <c r="K85" s="378"/>
      <c r="L85" s="378"/>
    </row>
    <row r="86" spans="1:12" ht="33">
      <c r="A86" s="448">
        <v>83</v>
      </c>
      <c r="B86" s="377" t="s">
        <v>397</v>
      </c>
      <c r="C86" s="378" t="s">
        <v>75</v>
      </c>
      <c r="D86" s="448" t="s">
        <v>117</v>
      </c>
      <c r="E86" s="379">
        <f>VLOOKUP($B86,'[3]dự trù 2025'!$D$2:$AJ$158,5,0)</f>
        <v>14168</v>
      </c>
      <c r="F86" s="379">
        <f>VLOOKUP($B86,'[3]DM-TRUNGTHAU_TD thầu'!$E$9:$AD$127,12,0)</f>
        <v>7927</v>
      </c>
      <c r="G86" s="379">
        <v>5722</v>
      </c>
      <c r="H86" s="379">
        <v>7527</v>
      </c>
      <c r="I86" s="379">
        <f t="shared" si="3"/>
        <v>31.544914365606431</v>
      </c>
      <c r="J86" s="377">
        <f t="shared" si="2"/>
        <v>1.3154491436560642</v>
      </c>
      <c r="K86" s="378"/>
      <c r="L86" s="378"/>
    </row>
    <row r="87" spans="1:12" ht="33">
      <c r="A87" s="448">
        <v>84</v>
      </c>
      <c r="B87" s="377" t="s">
        <v>398</v>
      </c>
      <c r="C87" s="378" t="s">
        <v>1122</v>
      </c>
      <c r="D87" s="448" t="s">
        <v>117</v>
      </c>
      <c r="E87" s="379">
        <f>VLOOKUP($B87,'[3]dự trù 2025'!$D$2:$AJ$158,5,0)</f>
        <v>7740</v>
      </c>
      <c r="F87" s="379"/>
      <c r="G87" s="379">
        <v>2550</v>
      </c>
      <c r="H87" s="379">
        <v>3050</v>
      </c>
      <c r="I87" s="379">
        <f t="shared" si="3"/>
        <v>19.607843137254903</v>
      </c>
      <c r="J87" s="377">
        <f t="shared" si="2"/>
        <v>1.196078431372549</v>
      </c>
      <c r="K87" s="378"/>
      <c r="L87" s="378"/>
    </row>
    <row r="88" spans="1:12">
      <c r="A88" s="448">
        <v>85</v>
      </c>
      <c r="B88" s="377" t="s">
        <v>400</v>
      </c>
      <c r="C88" s="378" t="s">
        <v>76</v>
      </c>
      <c r="D88" s="448" t="s">
        <v>117</v>
      </c>
      <c r="E88" s="379">
        <f>VLOOKUP($B88,'[3]dự trù 2025'!$D$2:$AJ$158,5,0)</f>
        <v>177200</v>
      </c>
      <c r="F88" s="379">
        <f>VLOOKUP($B88,'[3]DM-TRUNGTHAU_TD thầu'!$E$9:$AD$127,12,0)</f>
        <v>225500</v>
      </c>
      <c r="G88" s="379">
        <v>115250</v>
      </c>
      <c r="H88" s="379">
        <v>161715</v>
      </c>
      <c r="I88" s="379">
        <f t="shared" si="3"/>
        <v>40.316702819956618</v>
      </c>
      <c r="J88" s="377">
        <f t="shared" si="2"/>
        <v>1.4031670281995661</v>
      </c>
      <c r="K88" s="378"/>
      <c r="L88" s="378"/>
    </row>
    <row r="89" spans="1:12">
      <c r="A89" s="448">
        <v>86</v>
      </c>
      <c r="B89" s="377" t="s">
        <v>401</v>
      </c>
      <c r="C89" s="378" t="s">
        <v>402</v>
      </c>
      <c r="D89" s="448" t="s">
        <v>118</v>
      </c>
      <c r="E89" s="379">
        <f>VLOOKUP($B89,'[3]dự trù 2025'!$D$2:$AJ$158,5,0)</f>
        <v>296</v>
      </c>
      <c r="F89" s="379">
        <f>VLOOKUP($B89,'[3]DM-TRUNGTHAU_TD thầu'!$E$9:$AD$127,12,0)</f>
        <v>302</v>
      </c>
      <c r="G89" s="379">
        <v>183</v>
      </c>
      <c r="H89" s="379">
        <v>185</v>
      </c>
      <c r="I89" s="379">
        <f t="shared" si="3"/>
        <v>1.0928961748633881</v>
      </c>
      <c r="J89" s="377">
        <f t="shared" si="2"/>
        <v>1.0109289617486339</v>
      </c>
      <c r="K89" s="378"/>
      <c r="L89" s="378"/>
    </row>
    <row r="90" spans="1:12" ht="33">
      <c r="A90" s="448">
        <v>87</v>
      </c>
      <c r="B90" s="377" t="s">
        <v>403</v>
      </c>
      <c r="C90" s="378" t="s">
        <v>404</v>
      </c>
      <c r="D90" s="448" t="s">
        <v>118</v>
      </c>
      <c r="E90" s="379">
        <f>VLOOKUP($B90,'[3]dự trù 2025'!$D$2:$AJ$158,5,0)</f>
        <v>36</v>
      </c>
      <c r="F90" s="379">
        <f>VLOOKUP($B90,'[3]DM-TRUNGTHAU_TD thầu'!$E$9:$AD$127,12,0)</f>
        <v>36</v>
      </c>
      <c r="G90" s="379">
        <v>23</v>
      </c>
      <c r="H90" s="379">
        <v>25</v>
      </c>
      <c r="I90" s="379">
        <f t="shared" si="3"/>
        <v>8.695652173913043</v>
      </c>
      <c r="J90" s="377">
        <f t="shared" si="2"/>
        <v>1.0869565217391304</v>
      </c>
      <c r="K90" s="378"/>
      <c r="L90" s="378"/>
    </row>
    <row r="91" spans="1:12" ht="33">
      <c r="A91" s="448">
        <v>88</v>
      </c>
      <c r="B91" s="377" t="s">
        <v>405</v>
      </c>
      <c r="C91" s="378" t="s">
        <v>406</v>
      </c>
      <c r="D91" s="448" t="s">
        <v>116</v>
      </c>
      <c r="E91" s="379">
        <f>VLOOKUP($B91,'[3]dự trù 2025'!$D$2:$AJ$158,5,0)</f>
        <v>207000</v>
      </c>
      <c r="F91" s="379">
        <f>VLOOKUP($B91,'[3]DM-TRUNGTHAU_TD thầu'!$E$9:$AD$127,12,0)</f>
        <v>251390</v>
      </c>
      <c r="G91" s="379">
        <v>170058</v>
      </c>
      <c r="H91" s="379">
        <v>165649</v>
      </c>
      <c r="I91" s="379">
        <f t="shared" si="3"/>
        <v>-2.5926448623410834</v>
      </c>
      <c r="J91" s="377">
        <f t="shared" si="2"/>
        <v>0.97407355137658913</v>
      </c>
      <c r="K91" s="378"/>
      <c r="L91" s="378"/>
    </row>
    <row r="92" spans="1:12" ht="49.5">
      <c r="A92" s="448">
        <v>89</v>
      </c>
      <c r="B92" s="377" t="s">
        <v>407</v>
      </c>
      <c r="C92" s="378" t="s">
        <v>408</v>
      </c>
      <c r="D92" s="448" t="s">
        <v>116</v>
      </c>
      <c r="E92" s="379">
        <f>VLOOKUP($B92,'[3]dự trù 2025'!$D$2:$AJ$158,5,0)</f>
        <v>120</v>
      </c>
      <c r="F92" s="379"/>
      <c r="G92" s="379">
        <v>80</v>
      </c>
      <c r="H92" s="379">
        <v>20</v>
      </c>
      <c r="I92" s="379">
        <f t="shared" si="3"/>
        <v>-75</v>
      </c>
      <c r="J92" s="377">
        <f t="shared" si="2"/>
        <v>0.25</v>
      </c>
      <c r="K92" s="378"/>
      <c r="L92" s="378"/>
    </row>
    <row r="93" spans="1:12" ht="49.5">
      <c r="A93" s="448">
        <v>90</v>
      </c>
      <c r="B93" s="377" t="s">
        <v>409</v>
      </c>
      <c r="C93" s="378" t="s">
        <v>81</v>
      </c>
      <c r="D93" s="448" t="s">
        <v>116</v>
      </c>
      <c r="E93" s="379">
        <f>VLOOKUP($B93,'[3]dự trù 2025'!$D$2:$AJ$158,5,0)</f>
        <v>60</v>
      </c>
      <c r="F93" s="379"/>
      <c r="G93" s="379"/>
      <c r="H93" s="379"/>
      <c r="I93" s="379" t="e">
        <f t="shared" si="3"/>
        <v>#DIV/0!</v>
      </c>
      <c r="J93" s="377"/>
      <c r="K93" s="378"/>
      <c r="L93" s="378"/>
    </row>
    <row r="94" spans="1:12">
      <c r="A94" s="448">
        <v>91</v>
      </c>
      <c r="B94" s="377" t="s">
        <v>410</v>
      </c>
      <c r="C94" s="378" t="s">
        <v>124</v>
      </c>
      <c r="D94" s="448" t="s">
        <v>125</v>
      </c>
      <c r="E94" s="379">
        <f>VLOOKUP($B94,'[3]dự trù 2025'!$D$2:$AJ$158,5,0)</f>
        <v>96</v>
      </c>
      <c r="F94" s="379"/>
      <c r="G94" s="379">
        <v>20</v>
      </c>
      <c r="H94" s="379"/>
      <c r="I94" s="379">
        <f t="shared" si="3"/>
        <v>-100</v>
      </c>
      <c r="J94" s="377">
        <f t="shared" si="2"/>
        <v>0</v>
      </c>
      <c r="K94" s="378"/>
      <c r="L94" s="378"/>
    </row>
    <row r="95" spans="1:12" ht="33">
      <c r="A95" s="448">
        <v>92</v>
      </c>
      <c r="B95" s="377" t="s">
        <v>411</v>
      </c>
      <c r="C95" s="378" t="s">
        <v>82</v>
      </c>
      <c r="D95" s="448" t="s">
        <v>115</v>
      </c>
      <c r="E95" s="379">
        <f>VLOOKUP($B95,'[3]dự trù 2025'!$D$2:$AJ$158,5,0)</f>
        <v>84</v>
      </c>
      <c r="F95" s="379"/>
      <c r="G95" s="379">
        <v>36</v>
      </c>
      <c r="H95" s="379">
        <v>52</v>
      </c>
      <c r="I95" s="379">
        <f t="shared" si="3"/>
        <v>44.444444444444443</v>
      </c>
      <c r="J95" s="377">
        <f t="shared" si="2"/>
        <v>1.4444444444444444</v>
      </c>
      <c r="K95" s="378"/>
      <c r="L95" s="378"/>
    </row>
    <row r="96" spans="1:12" ht="66">
      <c r="A96" s="448">
        <v>93</v>
      </c>
      <c r="B96" s="377" t="s">
        <v>412</v>
      </c>
      <c r="C96" s="378" t="s">
        <v>278</v>
      </c>
      <c r="D96" s="448" t="s">
        <v>116</v>
      </c>
      <c r="E96" s="379">
        <f>VLOOKUP($B96,'[3]dự trù 2025'!$D$2:$AJ$158,5,0)</f>
        <v>300</v>
      </c>
      <c r="F96" s="379">
        <f>VLOOKUP($B96,'[3]DM-TRUNGTHAU_TD thầu'!$E$9:$AD$127,12,0)</f>
        <v>180</v>
      </c>
      <c r="G96" s="379">
        <v>50</v>
      </c>
      <c r="H96" s="379">
        <v>23</v>
      </c>
      <c r="I96" s="379">
        <f t="shared" si="3"/>
        <v>-54</v>
      </c>
      <c r="J96" s="377">
        <f t="shared" si="2"/>
        <v>0.46</v>
      </c>
      <c r="K96" s="378"/>
      <c r="L96" s="378"/>
    </row>
    <row r="97" spans="1:12">
      <c r="A97" s="448">
        <v>94</v>
      </c>
      <c r="B97" s="377" t="s">
        <v>413</v>
      </c>
      <c r="C97" s="378" t="s">
        <v>87</v>
      </c>
      <c r="D97" s="448" t="s">
        <v>118</v>
      </c>
      <c r="E97" s="379">
        <f>VLOOKUP($B97,'[3]dự trù 2025'!$D$2:$AJ$158,5,0)</f>
        <v>1053</v>
      </c>
      <c r="F97" s="379"/>
      <c r="G97" s="379">
        <v>710</v>
      </c>
      <c r="H97" s="379">
        <v>695</v>
      </c>
      <c r="I97" s="379">
        <f t="shared" si="3"/>
        <v>-2.112676056338028</v>
      </c>
      <c r="J97" s="377">
        <f t="shared" si="2"/>
        <v>0.97887323943661975</v>
      </c>
      <c r="K97" s="378"/>
      <c r="L97" s="378"/>
    </row>
    <row r="98" spans="1:12" ht="49.5">
      <c r="A98" s="448">
        <v>95</v>
      </c>
      <c r="B98" s="377" t="s">
        <v>414</v>
      </c>
      <c r="C98" s="378" t="s">
        <v>264</v>
      </c>
      <c r="D98" s="448" t="s">
        <v>214</v>
      </c>
      <c r="E98" s="379"/>
      <c r="F98" s="379"/>
      <c r="G98" s="379">
        <v>20</v>
      </c>
      <c r="H98" s="379">
        <v>40</v>
      </c>
      <c r="I98" s="379">
        <f t="shared" si="3"/>
        <v>100</v>
      </c>
      <c r="J98" s="377">
        <f t="shared" si="2"/>
        <v>2</v>
      </c>
      <c r="K98" s="378" t="s">
        <v>1829</v>
      </c>
      <c r="L98" s="378" t="s">
        <v>1808</v>
      </c>
    </row>
    <row r="99" spans="1:12" s="376" customFormat="1" ht="33">
      <c r="A99" s="449">
        <v>96</v>
      </c>
      <c r="B99" s="380" t="s">
        <v>415</v>
      </c>
      <c r="C99" s="381" t="s">
        <v>416</v>
      </c>
      <c r="D99" s="449" t="s">
        <v>119</v>
      </c>
      <c r="E99" s="382">
        <f>VLOOKUP($B99,'[3]dự trù 2025'!$D$2:$AJ$158,5,0)</f>
        <v>9380</v>
      </c>
      <c r="F99" s="382"/>
      <c r="G99" s="382">
        <v>10742</v>
      </c>
      <c r="H99" s="382">
        <v>18614</v>
      </c>
      <c r="I99" s="382">
        <f t="shared" si="3"/>
        <v>73.282442748091597</v>
      </c>
      <c r="J99" s="380">
        <f t="shared" si="2"/>
        <v>1.7328244274809161</v>
      </c>
      <c r="K99" s="381" t="s">
        <v>1791</v>
      </c>
      <c r="L99" s="381"/>
    </row>
    <row r="100" spans="1:12" ht="33">
      <c r="A100" s="448">
        <v>97</v>
      </c>
      <c r="B100" s="377" t="s">
        <v>417</v>
      </c>
      <c r="C100" s="378" t="s">
        <v>91</v>
      </c>
      <c r="D100" s="448" t="s">
        <v>115</v>
      </c>
      <c r="E100" s="379">
        <f>VLOOKUP($B100,'[3]dự trù 2025'!$D$2:$AJ$158,5,0)</f>
        <v>270</v>
      </c>
      <c r="F100" s="379">
        <f>VLOOKUP($B100,'[3]DM-TRUNGTHAU_TD thầu'!$E$9:$AD$127,12,0)</f>
        <v>1245</v>
      </c>
      <c r="G100" s="379">
        <v>620</v>
      </c>
      <c r="H100" s="379">
        <v>490</v>
      </c>
      <c r="I100" s="379">
        <f t="shared" si="3"/>
        <v>-20.967741935483872</v>
      </c>
      <c r="J100" s="377">
        <f t="shared" si="2"/>
        <v>0.79032258064516125</v>
      </c>
      <c r="K100" s="378"/>
      <c r="L100" s="378"/>
    </row>
    <row r="101" spans="1:12" ht="33">
      <c r="A101" s="448">
        <v>98</v>
      </c>
      <c r="B101" s="377" t="s">
        <v>418</v>
      </c>
      <c r="C101" s="378" t="s">
        <v>277</v>
      </c>
      <c r="D101" s="448" t="s">
        <v>115</v>
      </c>
      <c r="E101" s="379"/>
      <c r="F101" s="379">
        <f>VLOOKUP($B101,'[3]DM-TRUNGTHAU_TD thầu'!$E$9:$AD$127,12,0)</f>
        <v>72</v>
      </c>
      <c r="G101" s="379">
        <v>30</v>
      </c>
      <c r="H101" s="379"/>
      <c r="I101" s="379">
        <f t="shared" si="3"/>
        <v>-100</v>
      </c>
      <c r="J101" s="377">
        <f t="shared" si="2"/>
        <v>0</v>
      </c>
      <c r="K101" s="378"/>
      <c r="L101" s="378"/>
    </row>
    <row r="102" spans="1:12" ht="49.5">
      <c r="A102" s="448">
        <v>99</v>
      </c>
      <c r="B102" s="377" t="s">
        <v>419</v>
      </c>
      <c r="C102" s="378" t="s">
        <v>257</v>
      </c>
      <c r="D102" s="448" t="s">
        <v>115</v>
      </c>
      <c r="E102" s="379">
        <f>VLOOKUP($B102,'[3]dự trù 2025'!$D$2:$AJ$158,5,0)</f>
        <v>60</v>
      </c>
      <c r="F102" s="379"/>
      <c r="G102" s="379">
        <v>60</v>
      </c>
      <c r="H102" s="379"/>
      <c r="I102" s="379">
        <f t="shared" si="3"/>
        <v>-100</v>
      </c>
      <c r="J102" s="377">
        <f t="shared" si="2"/>
        <v>0</v>
      </c>
      <c r="K102" s="378"/>
      <c r="L102" s="378"/>
    </row>
    <row r="103" spans="1:12" s="376" customFormat="1" ht="33">
      <c r="A103" s="449">
        <v>100</v>
      </c>
      <c r="B103" s="380" t="s">
        <v>420</v>
      </c>
      <c r="C103" s="381" t="s">
        <v>280</v>
      </c>
      <c r="D103" s="449" t="s">
        <v>120</v>
      </c>
      <c r="E103" s="382">
        <f>VLOOKUP($B103,'[3]dự trù 2025'!$D$2:$AJ$158,5,0)</f>
        <v>24</v>
      </c>
      <c r="F103" s="382"/>
      <c r="G103" s="382">
        <v>7</v>
      </c>
      <c r="H103" s="382">
        <v>13</v>
      </c>
      <c r="I103" s="382">
        <f t="shared" si="3"/>
        <v>85.714285714285708</v>
      </c>
      <c r="J103" s="380">
        <f t="shared" si="2"/>
        <v>1.8571428571428572</v>
      </c>
      <c r="K103" s="381" t="s">
        <v>1813</v>
      </c>
      <c r="L103" s="381"/>
    </row>
    <row r="104" spans="1:12" ht="49.5">
      <c r="A104" s="448">
        <v>101</v>
      </c>
      <c r="B104" s="377" t="s">
        <v>421</v>
      </c>
      <c r="C104" s="378" t="s">
        <v>281</v>
      </c>
      <c r="D104" s="448" t="s">
        <v>120</v>
      </c>
      <c r="E104" s="379">
        <f>VLOOKUP($B104,'[3]dự trù 2025'!$D$2:$AJ$158,5,0)</f>
        <v>48</v>
      </c>
      <c r="F104" s="379">
        <f>VLOOKUP($B104,'[3]DM-TRUNGTHAU_TD thầu'!$E$9:$AD$127,12,0)</f>
        <v>48</v>
      </c>
      <c r="G104" s="379">
        <v>21</v>
      </c>
      <c r="H104" s="379">
        <v>19</v>
      </c>
      <c r="I104" s="379">
        <f t="shared" si="3"/>
        <v>-9.5238095238095237</v>
      </c>
      <c r="J104" s="377">
        <f t="shared" si="2"/>
        <v>0.90476190476190477</v>
      </c>
      <c r="K104" s="378"/>
      <c r="L104" s="378"/>
    </row>
    <row r="105" spans="1:12" ht="49.5">
      <c r="A105" s="448">
        <v>102</v>
      </c>
      <c r="B105" s="377" t="s">
        <v>422</v>
      </c>
      <c r="C105" s="378" t="s">
        <v>109</v>
      </c>
      <c r="D105" s="448" t="s">
        <v>122</v>
      </c>
      <c r="E105" s="379">
        <f>VLOOKUP($B105,'[3]dự trù 2025'!$D$2:$AJ$158,5,0)</f>
        <v>19200</v>
      </c>
      <c r="F105" s="379">
        <f>VLOOKUP($B105,'[3]DM-TRUNGTHAU_TD thầu'!$E$9:$AD$127,12,0)</f>
        <v>19000</v>
      </c>
      <c r="G105" s="379">
        <v>12418</v>
      </c>
      <c r="H105" s="379">
        <v>13921</v>
      </c>
      <c r="I105" s="379">
        <f t="shared" si="3"/>
        <v>12.103398292800772</v>
      </c>
      <c r="J105" s="377">
        <f t="shared" si="2"/>
        <v>1.1210339829280078</v>
      </c>
      <c r="K105" s="378"/>
      <c r="L105" s="378"/>
    </row>
    <row r="106" spans="1:12" ht="49.5">
      <c r="A106" s="448">
        <v>103</v>
      </c>
      <c r="B106" s="377" t="s">
        <v>423</v>
      </c>
      <c r="C106" s="378" t="s">
        <v>110</v>
      </c>
      <c r="D106" s="448" t="s">
        <v>122</v>
      </c>
      <c r="E106" s="379">
        <f>VLOOKUP($B106,'[3]dự trù 2025'!$D$2:$AJ$158,5,0)</f>
        <v>78000</v>
      </c>
      <c r="F106" s="379">
        <f>VLOOKUP($B106,'[3]DM-TRUNGTHAU_TD thầu'!$E$9:$AD$127,12,0)</f>
        <v>94000</v>
      </c>
      <c r="G106" s="379">
        <v>60727</v>
      </c>
      <c r="H106" s="379">
        <v>60272</v>
      </c>
      <c r="I106" s="379">
        <f t="shared" si="3"/>
        <v>-0.74925486192303259</v>
      </c>
      <c r="J106" s="377">
        <f t="shared" si="2"/>
        <v>0.99250745138076968</v>
      </c>
      <c r="K106" s="378"/>
      <c r="L106" s="378"/>
    </row>
    <row r="107" spans="1:12">
      <c r="A107" s="448">
        <v>104</v>
      </c>
      <c r="B107" s="377" t="s">
        <v>424</v>
      </c>
      <c r="C107" s="378" t="s">
        <v>111</v>
      </c>
      <c r="D107" s="448" t="s">
        <v>122</v>
      </c>
      <c r="E107" s="379">
        <f>VLOOKUP($B107,'[3]dự trù 2025'!$D$2:$AJ$158,5,0)</f>
        <v>12000</v>
      </c>
      <c r="F107" s="379">
        <f>VLOOKUP($B107,'[3]DM-TRUNGTHAU_TD thầu'!$E$9:$AD$127,12,0)</f>
        <v>16500</v>
      </c>
      <c r="G107" s="379">
        <v>10535</v>
      </c>
      <c r="H107" s="379">
        <v>11575</v>
      </c>
      <c r="I107" s="379">
        <f t="shared" si="3"/>
        <v>9.8718557190317977</v>
      </c>
      <c r="J107" s="377">
        <f t="shared" si="2"/>
        <v>1.098718557190318</v>
      </c>
      <c r="K107" s="378"/>
      <c r="L107" s="378"/>
    </row>
    <row r="108" spans="1:12" ht="49.5">
      <c r="A108" s="448">
        <v>105</v>
      </c>
      <c r="B108" s="377" t="s">
        <v>425</v>
      </c>
      <c r="C108" s="378" t="s">
        <v>112</v>
      </c>
      <c r="D108" s="448" t="s">
        <v>5</v>
      </c>
      <c r="E108" s="379">
        <f>VLOOKUP($B108,'[3]dự trù 2025'!$D$2:$AJ$158,5,0)</f>
        <v>6</v>
      </c>
      <c r="F108" s="379"/>
      <c r="G108" s="379">
        <v>1</v>
      </c>
      <c r="H108" s="379">
        <v>1</v>
      </c>
      <c r="I108" s="379">
        <f t="shared" si="3"/>
        <v>0</v>
      </c>
      <c r="J108" s="377">
        <f t="shared" si="2"/>
        <v>1</v>
      </c>
      <c r="K108" s="378"/>
      <c r="L108" s="378"/>
    </row>
    <row r="109" spans="1:12" s="376" customFormat="1" ht="49.5">
      <c r="A109" s="449">
        <v>106</v>
      </c>
      <c r="B109" s="380" t="s">
        <v>426</v>
      </c>
      <c r="C109" s="381" t="s">
        <v>205</v>
      </c>
      <c r="D109" s="449" t="s">
        <v>3</v>
      </c>
      <c r="E109" s="382">
        <f>VLOOKUP($B109,'[3]dự trù 2025'!$D$2:$AJ$158,5,0)</f>
        <v>72</v>
      </c>
      <c r="F109" s="382">
        <f>VLOOKUP($B109,'[3]DM-TRUNGTHAU_TD thầu'!$E$9:$AD$127,12,0)</f>
        <v>48</v>
      </c>
      <c r="G109" s="382">
        <v>1</v>
      </c>
      <c r="H109" s="382">
        <v>12</v>
      </c>
      <c r="I109" s="382">
        <f>(H109-G109)/G109*100</f>
        <v>1100</v>
      </c>
      <c r="J109" s="380">
        <f t="shared" si="2"/>
        <v>12</v>
      </c>
      <c r="K109" s="381" t="s">
        <v>1819</v>
      </c>
      <c r="L109" s="381" t="s">
        <v>1818</v>
      </c>
    </row>
    <row r="110" spans="1:12" s="376" customFormat="1" ht="49.5">
      <c r="A110" s="449">
        <v>107</v>
      </c>
      <c r="B110" s="380" t="s">
        <v>427</v>
      </c>
      <c r="C110" s="381" t="s">
        <v>263</v>
      </c>
      <c r="D110" s="449" t="s">
        <v>3</v>
      </c>
      <c r="E110" s="382">
        <f>VLOOKUP($B110,'[3]dự trù 2025'!$D$2:$AJ$158,5,0)</f>
        <v>24</v>
      </c>
      <c r="F110" s="382">
        <f>VLOOKUP($B110,'[3]DM-TRUNGTHAU_TD thầu'!$E$9:$AD$127,12,0)</f>
        <v>10</v>
      </c>
      <c r="G110" s="382">
        <v>1</v>
      </c>
      <c r="H110" s="382">
        <v>5</v>
      </c>
      <c r="I110" s="382">
        <f t="shared" si="3"/>
        <v>400</v>
      </c>
      <c r="J110" s="380">
        <f t="shared" si="2"/>
        <v>5</v>
      </c>
      <c r="K110" s="381" t="s">
        <v>1820</v>
      </c>
      <c r="L110" s="381" t="s">
        <v>1818</v>
      </c>
    </row>
    <row r="111" spans="1:12">
      <c r="A111" s="448">
        <v>108</v>
      </c>
      <c r="B111" s="377" t="s">
        <v>428</v>
      </c>
      <c r="C111" s="378" t="s">
        <v>206</v>
      </c>
      <c r="D111" s="448" t="s">
        <v>3</v>
      </c>
      <c r="E111" s="379">
        <f>VLOOKUP($B111,'[3]dự trù 2025'!$D$2:$AJ$158,5,0)</f>
        <v>84</v>
      </c>
      <c r="F111" s="379">
        <f>VLOOKUP($B111,'[3]DM-TRUNGTHAU_TD thầu'!$E$9:$AD$127,12,0)</f>
        <v>80</v>
      </c>
      <c r="G111" s="379">
        <v>11</v>
      </c>
      <c r="H111" s="383">
        <v>15</v>
      </c>
      <c r="I111" s="379">
        <f t="shared" si="3"/>
        <v>36.363636363636367</v>
      </c>
      <c r="J111" s="377">
        <f t="shared" si="2"/>
        <v>1.3636363636363635</v>
      </c>
      <c r="K111" s="378"/>
      <c r="L111" s="378"/>
    </row>
    <row r="112" spans="1:12" ht="33">
      <c r="A112" s="448">
        <v>109</v>
      </c>
      <c r="B112" s="377" t="s">
        <v>429</v>
      </c>
      <c r="C112" s="378" t="s">
        <v>208</v>
      </c>
      <c r="D112" s="448" t="s">
        <v>3</v>
      </c>
      <c r="E112" s="379">
        <f>VLOOKUP($B112,'[3]dự trù 2025'!$D$2:$AJ$158,5,0)</f>
        <v>108</v>
      </c>
      <c r="F112" s="379">
        <f>VLOOKUP($B112,'[3]DM-TRUNGTHAU_TD thầu'!$E$9:$AD$127,12,0)</f>
        <v>110</v>
      </c>
      <c r="G112" s="379">
        <v>12</v>
      </c>
      <c r="H112" s="379">
        <v>11</v>
      </c>
      <c r="I112" s="379">
        <f t="shared" si="3"/>
        <v>-8.3333333333333321</v>
      </c>
      <c r="J112" s="377">
        <f t="shared" si="2"/>
        <v>0.91666666666666663</v>
      </c>
      <c r="K112" s="378"/>
      <c r="L112" s="378"/>
    </row>
    <row r="113" spans="1:12">
      <c r="A113" s="448">
        <v>110</v>
      </c>
      <c r="B113" s="377" t="s">
        <v>430</v>
      </c>
      <c r="C113" s="378" t="s">
        <v>250</v>
      </c>
      <c r="D113" s="448" t="s">
        <v>3</v>
      </c>
      <c r="E113" s="379">
        <f>VLOOKUP($B113,'[3]dự trù 2025'!$D$2:$AJ$158,5,0)</f>
        <v>24</v>
      </c>
      <c r="F113" s="379">
        <f>VLOOKUP($B113,'[3]DM-TRUNGTHAU_TD thầu'!$E$9:$AD$127,12,0)</f>
        <v>10</v>
      </c>
      <c r="G113" s="379">
        <v>3</v>
      </c>
      <c r="H113" s="379">
        <v>2</v>
      </c>
      <c r="I113" s="379">
        <f t="shared" si="3"/>
        <v>-33.333333333333329</v>
      </c>
      <c r="J113" s="377">
        <f t="shared" si="2"/>
        <v>0.66666666666666663</v>
      </c>
      <c r="K113" s="378"/>
      <c r="L113" s="378"/>
    </row>
    <row r="114" spans="1:12">
      <c r="A114" s="448">
        <v>111</v>
      </c>
      <c r="B114" s="377" t="s">
        <v>431</v>
      </c>
      <c r="C114" s="378" t="s">
        <v>209</v>
      </c>
      <c r="D114" s="448" t="s">
        <v>3</v>
      </c>
      <c r="E114" s="379">
        <f>VLOOKUP($B114,'[3]dự trù 2025'!$D$2:$AJ$158,5,0)</f>
        <v>24</v>
      </c>
      <c r="F114" s="379"/>
      <c r="G114" s="379">
        <v>10</v>
      </c>
      <c r="H114" s="379">
        <v>7</v>
      </c>
      <c r="I114" s="379">
        <f t="shared" si="3"/>
        <v>-30</v>
      </c>
      <c r="J114" s="377">
        <f t="shared" si="2"/>
        <v>0.7</v>
      </c>
      <c r="K114" s="378"/>
      <c r="L114" s="378"/>
    </row>
    <row r="115" spans="1:12" s="376" customFormat="1" ht="49.5">
      <c r="A115" s="449">
        <v>112</v>
      </c>
      <c r="B115" s="380" t="s">
        <v>432</v>
      </c>
      <c r="C115" s="381" t="s">
        <v>210</v>
      </c>
      <c r="D115" s="449" t="s">
        <v>3</v>
      </c>
      <c r="E115" s="382">
        <f>VLOOKUP($B115,'[3]dự trù 2025'!$D$2:$AJ$158,5,0)</f>
        <v>108</v>
      </c>
      <c r="F115" s="382">
        <f>VLOOKUP($B115,'[3]DM-TRUNGTHAU_TD thầu'!$E$9:$AD$127,12,0)</f>
        <v>80</v>
      </c>
      <c r="G115" s="382">
        <v>9</v>
      </c>
      <c r="H115" s="382">
        <v>26</v>
      </c>
      <c r="I115" s="382">
        <f t="shared" si="3"/>
        <v>188.88888888888889</v>
      </c>
      <c r="J115" s="380">
        <f t="shared" si="2"/>
        <v>2.8888888888888888</v>
      </c>
      <c r="K115" s="381" t="s">
        <v>1821</v>
      </c>
      <c r="L115" s="381" t="s">
        <v>1818</v>
      </c>
    </row>
    <row r="116" spans="1:12">
      <c r="A116" s="448">
        <v>113</v>
      </c>
      <c r="B116" s="377" t="s">
        <v>433</v>
      </c>
      <c r="C116" s="378" t="s">
        <v>211</v>
      </c>
      <c r="D116" s="448" t="s">
        <v>3</v>
      </c>
      <c r="E116" s="379">
        <f>VLOOKUP($B116,'[3]dự trù 2025'!$D$2:$AJ$158,5,0)</f>
        <v>48</v>
      </c>
      <c r="F116" s="379">
        <f>VLOOKUP($B116,'[3]DM-TRUNGTHAU_TD thầu'!$E$9:$AD$127,12,0)</f>
        <v>44</v>
      </c>
      <c r="G116" s="379">
        <v>6</v>
      </c>
      <c r="H116" s="379"/>
      <c r="I116" s="379">
        <f t="shared" si="3"/>
        <v>-100</v>
      </c>
      <c r="J116" s="377">
        <f t="shared" si="2"/>
        <v>0</v>
      </c>
      <c r="K116" s="378"/>
      <c r="L116" s="378"/>
    </row>
    <row r="117" spans="1:12">
      <c r="A117" s="448">
        <v>114</v>
      </c>
      <c r="B117" s="377" t="s">
        <v>434</v>
      </c>
      <c r="C117" s="378" t="s">
        <v>212</v>
      </c>
      <c r="D117" s="448" t="s">
        <v>3</v>
      </c>
      <c r="E117" s="379">
        <f>VLOOKUP($B117,'[3]dự trù 2025'!$D$2:$AJ$158,5,0)</f>
        <v>60</v>
      </c>
      <c r="F117" s="379">
        <f>VLOOKUP($B117,'[3]DM-TRUNGTHAU_TD thầu'!$E$9:$AD$127,12,0)</f>
        <v>70</v>
      </c>
      <c r="G117" s="379">
        <v>11</v>
      </c>
      <c r="H117" s="379">
        <v>2</v>
      </c>
      <c r="I117" s="379">
        <f t="shared" si="3"/>
        <v>-81.818181818181827</v>
      </c>
      <c r="J117" s="377">
        <f t="shared" si="2"/>
        <v>0.18181818181818182</v>
      </c>
      <c r="K117" s="378"/>
      <c r="L117" s="378"/>
    </row>
    <row r="118" spans="1:12">
      <c r="A118" s="448">
        <v>115</v>
      </c>
      <c r="B118" s="377" t="s">
        <v>435</v>
      </c>
      <c r="C118" s="378" t="s">
        <v>436</v>
      </c>
      <c r="D118" s="448" t="s">
        <v>3</v>
      </c>
      <c r="E118" s="379">
        <f>VLOOKUP($B118,'[3]dự trù 2025'!$D$2:$AJ$158,5,0)</f>
        <v>120</v>
      </c>
      <c r="F118" s="379">
        <f>VLOOKUP($B118,'[3]DM-TRUNGTHAU_TD thầu'!$E$9:$AD$127,12,0)</f>
        <v>130</v>
      </c>
      <c r="G118" s="379"/>
      <c r="H118" s="379">
        <v>18</v>
      </c>
      <c r="I118" s="379" t="e">
        <f t="shared" si="3"/>
        <v>#DIV/0!</v>
      </c>
      <c r="J118" s="377"/>
      <c r="K118" s="378"/>
      <c r="L118" s="378"/>
    </row>
    <row r="119" spans="1:12">
      <c r="A119" s="448">
        <v>116</v>
      </c>
      <c r="B119" s="377" t="s">
        <v>437</v>
      </c>
      <c r="C119" s="378" t="s">
        <v>236</v>
      </c>
      <c r="D119" s="448" t="s">
        <v>3</v>
      </c>
      <c r="E119" s="379"/>
      <c r="F119" s="379">
        <f>VLOOKUP($B119,'[3]DM-TRUNGTHAU_TD thầu'!$E$9:$AD$127,12,0)</f>
        <v>10</v>
      </c>
      <c r="G119" s="379"/>
      <c r="H119" s="379"/>
      <c r="I119" s="379" t="e">
        <f t="shared" si="3"/>
        <v>#DIV/0!</v>
      </c>
      <c r="J119" s="377"/>
      <c r="K119" s="378"/>
      <c r="L119" s="378"/>
    </row>
    <row r="120" spans="1:12" ht="33">
      <c r="A120" s="448">
        <v>117</v>
      </c>
      <c r="B120" s="377" t="s">
        <v>438</v>
      </c>
      <c r="C120" s="378" t="s">
        <v>244</v>
      </c>
      <c r="D120" s="448" t="s">
        <v>115</v>
      </c>
      <c r="E120" s="379">
        <f>VLOOKUP($B120,'[3]dự trù 2025'!$D$2:$AJ$158,5,0)</f>
        <v>12</v>
      </c>
      <c r="F120" s="379">
        <f>VLOOKUP($B120,'[3]DM-TRUNGTHAU_TD thầu'!$E$9:$AD$127,12,0)</f>
        <v>12</v>
      </c>
      <c r="G120" s="379"/>
      <c r="H120" s="379">
        <v>4</v>
      </c>
      <c r="I120" s="379" t="e">
        <f t="shared" si="3"/>
        <v>#DIV/0!</v>
      </c>
      <c r="J120" s="377"/>
      <c r="K120" s="378"/>
      <c r="L120" s="378"/>
    </row>
    <row r="121" spans="1:12" ht="33">
      <c r="A121" s="448">
        <v>118</v>
      </c>
      <c r="B121" s="377" t="s">
        <v>439</v>
      </c>
      <c r="C121" s="378" t="s">
        <v>245</v>
      </c>
      <c r="D121" s="448" t="s">
        <v>115</v>
      </c>
      <c r="E121" s="379">
        <f>VLOOKUP($B121,'[3]dự trù 2025'!$D$2:$AJ$158,5,0)</f>
        <v>12</v>
      </c>
      <c r="F121" s="379">
        <f>VLOOKUP($B121,'[3]DM-TRUNGTHAU_TD thầu'!$E$9:$AD$127,12,0)</f>
        <v>12</v>
      </c>
      <c r="G121" s="379"/>
      <c r="H121" s="379">
        <v>4</v>
      </c>
      <c r="I121" s="379" t="e">
        <f t="shared" si="3"/>
        <v>#DIV/0!</v>
      </c>
      <c r="J121" s="377"/>
      <c r="K121" s="378"/>
      <c r="L121" s="378"/>
    </row>
    <row r="122" spans="1:12">
      <c r="A122" s="448">
        <v>119</v>
      </c>
      <c r="B122" s="377" t="s">
        <v>440</v>
      </c>
      <c r="C122" s="378" t="s">
        <v>254</v>
      </c>
      <c r="D122" s="448" t="s">
        <v>3</v>
      </c>
      <c r="E122" s="379">
        <f>VLOOKUP($B122,'[3]dự trù 2025'!$D$2:$AJ$158,5,0)</f>
        <v>53960</v>
      </c>
      <c r="F122" s="379">
        <f>VLOOKUP($B122,'[3]DM-TRUNGTHAU_TD thầu'!$E$9:$AD$127,12,0)</f>
        <v>94270</v>
      </c>
      <c r="G122" s="379">
        <v>57120</v>
      </c>
      <c r="H122" s="379">
        <v>47800</v>
      </c>
      <c r="I122" s="379">
        <f t="shared" si="3"/>
        <v>-16.316526610644257</v>
      </c>
      <c r="J122" s="377">
        <f t="shared" si="2"/>
        <v>0.83683473389355745</v>
      </c>
      <c r="K122" s="378"/>
      <c r="L122" s="378"/>
    </row>
    <row r="123" spans="1:12">
      <c r="A123" s="448">
        <v>120</v>
      </c>
      <c r="B123" s="377" t="s">
        <v>441</v>
      </c>
      <c r="C123" s="378" t="s">
        <v>95</v>
      </c>
      <c r="D123" s="448" t="s">
        <v>3</v>
      </c>
      <c r="E123" s="379">
        <f>VLOOKUP($B123,'[3]dự trù 2025'!$D$2:$AJ$158,5,0)</f>
        <v>120812</v>
      </c>
      <c r="F123" s="379">
        <f>VLOOKUP($B123,'[3]DM-TRUNGTHAU_TD thầu'!$E$9:$AD$127,12,0)</f>
        <v>119384</v>
      </c>
      <c r="G123" s="379">
        <v>89572</v>
      </c>
      <c r="H123" s="379">
        <v>105132</v>
      </c>
      <c r="I123" s="379">
        <f t="shared" si="3"/>
        <v>17.371500022328405</v>
      </c>
      <c r="J123" s="377">
        <f t="shared" si="2"/>
        <v>1.1737150002232841</v>
      </c>
      <c r="K123" s="378"/>
      <c r="L123" s="378"/>
    </row>
    <row r="124" spans="1:12">
      <c r="A124" s="448">
        <v>121</v>
      </c>
      <c r="B124" s="377" t="s">
        <v>443</v>
      </c>
      <c r="C124" s="378" t="s">
        <v>98</v>
      </c>
      <c r="D124" s="448" t="s">
        <v>3</v>
      </c>
      <c r="E124" s="379">
        <f>VLOOKUP($B124,'[3]dự trù 2025'!$D$2:$AJ$158,5,0)</f>
        <v>204</v>
      </c>
      <c r="F124" s="379"/>
      <c r="G124" s="379">
        <v>53</v>
      </c>
      <c r="H124" s="379">
        <v>59</v>
      </c>
      <c r="I124" s="379">
        <f t="shared" si="3"/>
        <v>11.320754716981133</v>
      </c>
      <c r="J124" s="377">
        <f t="shared" si="2"/>
        <v>1.1132075471698113</v>
      </c>
      <c r="K124" s="378"/>
      <c r="L124" s="378"/>
    </row>
    <row r="125" spans="1:12" s="376" customFormat="1" ht="132">
      <c r="A125" s="449">
        <v>122</v>
      </c>
      <c r="B125" s="380" t="s">
        <v>444</v>
      </c>
      <c r="C125" s="381" t="s">
        <v>1123</v>
      </c>
      <c r="D125" s="449" t="s">
        <v>5</v>
      </c>
      <c r="E125" s="382">
        <f>VLOOKUP($B125,'[3]dự trù 2025'!$D$2:$AJ$158,5,0)</f>
        <v>6</v>
      </c>
      <c r="F125" s="382">
        <f>VLOOKUP($B125,'[3]DM-TRUNGTHAU_TD thầu'!$E$9:$AD$127,12,0)</f>
        <v>4</v>
      </c>
      <c r="G125" s="382">
        <v>2</v>
      </c>
      <c r="H125" s="382">
        <v>3</v>
      </c>
      <c r="I125" s="382">
        <f t="shared" si="3"/>
        <v>50</v>
      </c>
      <c r="J125" s="380">
        <f t="shared" si="2"/>
        <v>1.5</v>
      </c>
      <c r="K125" s="381"/>
      <c r="L125" s="381"/>
    </row>
    <row r="126" spans="1:12" ht="115.5">
      <c r="A126" s="448">
        <v>123</v>
      </c>
      <c r="B126" s="377" t="s">
        <v>445</v>
      </c>
      <c r="C126" s="378" t="s">
        <v>275</v>
      </c>
      <c r="D126" s="448" t="s">
        <v>5</v>
      </c>
      <c r="E126" s="379">
        <f>VLOOKUP($B126,'[3]dự trù 2025'!$D$2:$AJ$158,5,0)</f>
        <v>3</v>
      </c>
      <c r="F126" s="379">
        <f>VLOOKUP($B126,'[3]DM-TRUNGTHAU_TD thầu'!$E$9:$AD$127,12,0)</f>
        <v>2</v>
      </c>
      <c r="G126" s="379"/>
      <c r="H126" s="379">
        <v>1</v>
      </c>
      <c r="I126" s="379" t="e">
        <f t="shared" si="3"/>
        <v>#DIV/0!</v>
      </c>
      <c r="J126" s="377"/>
      <c r="K126" s="378"/>
      <c r="L126" s="378"/>
    </row>
    <row r="127" spans="1:12" ht="33">
      <c r="A127" s="448">
        <v>124</v>
      </c>
      <c r="B127" s="377" t="s">
        <v>446</v>
      </c>
      <c r="C127" s="378" t="s">
        <v>255</v>
      </c>
      <c r="D127" s="448" t="s">
        <v>3</v>
      </c>
      <c r="E127" s="379">
        <f>VLOOKUP($B127,'[3]dự trù 2025'!$D$2:$AJ$158,5,0)</f>
        <v>60</v>
      </c>
      <c r="F127" s="379">
        <f>VLOOKUP($B127,'[3]DM-TRUNGTHAU_TD thầu'!$E$9:$AD$127,12,0)</f>
        <v>30</v>
      </c>
      <c r="G127" s="379"/>
      <c r="H127" s="379">
        <v>1</v>
      </c>
      <c r="I127" s="379" t="e">
        <f t="shared" si="3"/>
        <v>#DIV/0!</v>
      </c>
      <c r="J127" s="377"/>
      <c r="K127" s="378"/>
      <c r="L127" s="378"/>
    </row>
    <row r="128" spans="1:12" s="376" customFormat="1" ht="33">
      <c r="A128" s="449">
        <v>125</v>
      </c>
      <c r="B128" s="380" t="s">
        <v>447</v>
      </c>
      <c r="C128" s="381" t="s">
        <v>251</v>
      </c>
      <c r="D128" s="449" t="s">
        <v>3</v>
      </c>
      <c r="E128" s="382">
        <f>VLOOKUP($B128,'[3]dự trù 2025'!$D$2:$AJ$158,5,0)</f>
        <v>192</v>
      </c>
      <c r="F128" s="382">
        <f>VLOOKUP($B128,'[3]DM-TRUNGTHAU_TD thầu'!$E$9:$AD$127,12,0)</f>
        <v>132</v>
      </c>
      <c r="G128" s="382">
        <v>2</v>
      </c>
      <c r="H128" s="382">
        <v>39</v>
      </c>
      <c r="I128" s="382">
        <f t="shared" si="3"/>
        <v>1850</v>
      </c>
      <c r="J128" s="380">
        <f t="shared" si="2"/>
        <v>19.5</v>
      </c>
      <c r="K128" s="381" t="s">
        <v>1814</v>
      </c>
      <c r="L128" s="381" t="s">
        <v>1809</v>
      </c>
    </row>
    <row r="129" spans="1:12" ht="33">
      <c r="A129" s="448">
        <v>126</v>
      </c>
      <c r="B129" s="377" t="s">
        <v>448</v>
      </c>
      <c r="C129" s="378" t="s">
        <v>99</v>
      </c>
      <c r="D129" s="448" t="s">
        <v>3</v>
      </c>
      <c r="E129" s="379">
        <f>VLOOKUP($B129,'[3]dự trù 2025'!$D$2:$AJ$158,5,0)</f>
        <v>42</v>
      </c>
      <c r="F129" s="379">
        <f>VLOOKUP($B129,'[3]DM-TRUNGTHAU_TD thầu'!$E$9:$AD$127,12,0)</f>
        <v>46</v>
      </c>
      <c r="G129" s="379"/>
      <c r="H129" s="379">
        <v>2</v>
      </c>
      <c r="I129" s="379" t="e">
        <f t="shared" si="3"/>
        <v>#DIV/0!</v>
      </c>
      <c r="J129" s="377"/>
      <c r="K129" s="378"/>
      <c r="L129" s="378"/>
    </row>
    <row r="130" spans="1:12" ht="33">
      <c r="A130" s="448">
        <v>127</v>
      </c>
      <c r="B130" s="377" t="s">
        <v>449</v>
      </c>
      <c r="C130" s="378" t="s">
        <v>215</v>
      </c>
      <c r="D130" s="448" t="s">
        <v>3</v>
      </c>
      <c r="E130" s="379">
        <f>VLOOKUP($B130,'[3]dự trù 2025'!$D$2:$AJ$158,5,0)</f>
        <v>132</v>
      </c>
      <c r="F130" s="379">
        <f>VLOOKUP($B130,'[3]DM-TRUNGTHAU_TD thầu'!$E$9:$AD$127,12,0)</f>
        <v>120</v>
      </c>
      <c r="G130" s="379">
        <v>60</v>
      </c>
      <c r="H130" s="379">
        <v>80</v>
      </c>
      <c r="I130" s="379">
        <f t="shared" si="3"/>
        <v>33.333333333333329</v>
      </c>
      <c r="J130" s="377">
        <f t="shared" si="2"/>
        <v>1.3333333333333333</v>
      </c>
      <c r="K130" s="378"/>
      <c r="L130" s="378"/>
    </row>
    <row r="131" spans="1:12">
      <c r="A131" s="448">
        <v>128</v>
      </c>
      <c r="B131" s="377" t="s">
        <v>450</v>
      </c>
      <c r="C131" s="378" t="s">
        <v>100</v>
      </c>
      <c r="D131" s="448" t="s">
        <v>3</v>
      </c>
      <c r="E131" s="379">
        <f>VLOOKUP($B131,'[3]dự trù 2025'!$D$2:$AJ$158,5,0)</f>
        <v>6228</v>
      </c>
      <c r="F131" s="379">
        <f>VLOOKUP($B131,'[3]DM-TRUNGTHAU_TD thầu'!$E$9:$AD$127,12,0)</f>
        <v>6644</v>
      </c>
      <c r="G131" s="379">
        <v>4660</v>
      </c>
      <c r="H131" s="379">
        <v>3522</v>
      </c>
      <c r="I131" s="379">
        <f t="shared" si="3"/>
        <v>-24.420600858369099</v>
      </c>
      <c r="J131" s="377">
        <f t="shared" si="2"/>
        <v>0.75579399141630899</v>
      </c>
      <c r="K131" s="378"/>
      <c r="L131" s="378"/>
    </row>
    <row r="132" spans="1:12" s="376" customFormat="1" ht="49.5">
      <c r="A132" s="449">
        <v>129</v>
      </c>
      <c r="B132" s="380" t="s">
        <v>451</v>
      </c>
      <c r="C132" s="381" t="s">
        <v>101</v>
      </c>
      <c r="D132" s="449" t="s">
        <v>3</v>
      </c>
      <c r="E132" s="382">
        <f>VLOOKUP($B132,'[3]dự trù 2025'!$D$2:$AJ$158,5,0)</f>
        <v>786</v>
      </c>
      <c r="F132" s="382"/>
      <c r="G132" s="382">
        <v>298</v>
      </c>
      <c r="H132" s="382">
        <v>454</v>
      </c>
      <c r="I132" s="382">
        <f t="shared" si="3"/>
        <v>52.348993288590606</v>
      </c>
      <c r="J132" s="380">
        <f t="shared" si="2"/>
        <v>1.523489932885906</v>
      </c>
      <c r="K132" s="381" t="s">
        <v>1807</v>
      </c>
      <c r="L132" s="381" t="s">
        <v>1810</v>
      </c>
    </row>
    <row r="133" spans="1:12">
      <c r="A133" s="448">
        <v>130</v>
      </c>
      <c r="B133" s="377" t="s">
        <v>452</v>
      </c>
      <c r="C133" s="378" t="s">
        <v>102</v>
      </c>
      <c r="D133" s="448" t="s">
        <v>3</v>
      </c>
      <c r="E133" s="379">
        <f>VLOOKUP($B133,'[3]dự trù 2025'!$D$2:$AJ$158,5,0)</f>
        <v>1500</v>
      </c>
      <c r="F133" s="379"/>
      <c r="G133" s="379">
        <v>763</v>
      </c>
      <c r="H133" s="379">
        <v>875</v>
      </c>
      <c r="I133" s="379">
        <f t="shared" si="3"/>
        <v>14.678899082568808</v>
      </c>
      <c r="J133" s="377">
        <f t="shared" si="2"/>
        <v>1.1467889908256881</v>
      </c>
      <c r="K133" s="378"/>
      <c r="L133" s="378"/>
    </row>
    <row r="134" spans="1:12">
      <c r="A134" s="448">
        <v>131</v>
      </c>
      <c r="B134" s="377" t="s">
        <v>453</v>
      </c>
      <c r="C134" s="378" t="s">
        <v>103</v>
      </c>
      <c r="D134" s="448" t="s">
        <v>3</v>
      </c>
      <c r="E134" s="379">
        <f>VLOOKUP($B134,'[3]dự trù 2025'!$D$2:$AJ$158,5,0)</f>
        <v>600</v>
      </c>
      <c r="F134" s="379">
        <f>VLOOKUP($B134,'[3]DM-TRUNGTHAU_TD thầu'!$E$9:$AD$127,12,0)</f>
        <v>600</v>
      </c>
      <c r="G134" s="379">
        <v>434</v>
      </c>
      <c r="H134" s="379">
        <v>497</v>
      </c>
      <c r="I134" s="379">
        <f t="shared" si="3"/>
        <v>14.516129032258066</v>
      </c>
      <c r="J134" s="377">
        <f t="shared" ref="J134:J153" si="4">H134/G134</f>
        <v>1.1451612903225807</v>
      </c>
      <c r="K134" s="378"/>
      <c r="L134" s="378"/>
    </row>
    <row r="135" spans="1:12">
      <c r="A135" s="448">
        <v>132</v>
      </c>
      <c r="B135" s="377" t="s">
        <v>454</v>
      </c>
      <c r="C135" s="378" t="s">
        <v>104</v>
      </c>
      <c r="D135" s="448" t="s">
        <v>3</v>
      </c>
      <c r="E135" s="379">
        <f>VLOOKUP($B135,'[3]dự trù 2025'!$D$2:$AJ$158,5,0)</f>
        <v>32880</v>
      </c>
      <c r="F135" s="379">
        <f>VLOOKUP($B135,'[3]DM-TRUNGTHAU_TD thầu'!$E$9:$AD$127,12,0)</f>
        <v>33075</v>
      </c>
      <c r="G135" s="379">
        <v>21150</v>
      </c>
      <c r="H135" s="379">
        <v>17800</v>
      </c>
      <c r="I135" s="379">
        <f t="shared" ref="I135:I155" si="5">(H135-G135)/G135*100</f>
        <v>-15.839243498817968</v>
      </c>
      <c r="J135" s="377">
        <f t="shared" si="4"/>
        <v>0.84160756501182032</v>
      </c>
      <c r="K135" s="378"/>
      <c r="L135" s="378"/>
    </row>
    <row r="136" spans="1:12" ht="33">
      <c r="A136" s="448">
        <v>133</v>
      </c>
      <c r="B136" s="377" t="s">
        <v>455</v>
      </c>
      <c r="C136" s="378" t="s">
        <v>105</v>
      </c>
      <c r="D136" s="448" t="s">
        <v>3</v>
      </c>
      <c r="E136" s="379">
        <f>VLOOKUP($B136,'[3]dự trù 2025'!$D$2:$AJ$158,5,0)</f>
        <v>7200</v>
      </c>
      <c r="F136" s="379">
        <f>VLOOKUP($B136,'[3]DM-TRUNGTHAU_TD thầu'!$E$9:$AD$127,12,0)</f>
        <v>7200</v>
      </c>
      <c r="G136" s="379">
        <v>4500</v>
      </c>
      <c r="H136" s="379">
        <v>5200</v>
      </c>
      <c r="I136" s="379">
        <f t="shared" si="5"/>
        <v>15.555555555555555</v>
      </c>
      <c r="J136" s="377">
        <f t="shared" si="4"/>
        <v>1.1555555555555554</v>
      </c>
      <c r="K136" s="378"/>
      <c r="L136" s="378"/>
    </row>
    <row r="137" spans="1:12" ht="49.5">
      <c r="A137" s="448">
        <v>134</v>
      </c>
      <c r="B137" s="377" t="s">
        <v>456</v>
      </c>
      <c r="C137" s="378" t="s">
        <v>276</v>
      </c>
      <c r="D137" s="448" t="s">
        <v>3</v>
      </c>
      <c r="E137" s="379">
        <f>VLOOKUP($B137,'[3]dự trù 2025'!$D$2:$AJ$158,5,0)</f>
        <v>3000</v>
      </c>
      <c r="F137" s="379"/>
      <c r="G137" s="379">
        <v>2200</v>
      </c>
      <c r="H137" s="379">
        <v>1700</v>
      </c>
      <c r="I137" s="379">
        <f t="shared" si="5"/>
        <v>-22.727272727272727</v>
      </c>
      <c r="J137" s="377">
        <f t="shared" si="4"/>
        <v>0.77272727272727271</v>
      </c>
      <c r="K137" s="378"/>
      <c r="L137" s="378"/>
    </row>
    <row r="138" spans="1:12">
      <c r="A138" s="448">
        <v>135</v>
      </c>
      <c r="B138" s="377" t="s">
        <v>457</v>
      </c>
      <c r="C138" s="378" t="s">
        <v>106</v>
      </c>
      <c r="D138" s="448" t="s">
        <v>3</v>
      </c>
      <c r="E138" s="379">
        <f>VLOOKUP($B138,'[3]dự trù 2025'!$D$2:$AJ$158,5,0)</f>
        <v>3600</v>
      </c>
      <c r="F138" s="379"/>
      <c r="G138" s="379">
        <v>2920</v>
      </c>
      <c r="H138" s="379">
        <v>1808</v>
      </c>
      <c r="I138" s="379">
        <f t="shared" si="5"/>
        <v>-38.082191780821915</v>
      </c>
      <c r="J138" s="377">
        <f t="shared" si="4"/>
        <v>0.61917808219178083</v>
      </c>
      <c r="K138" s="378"/>
      <c r="L138" s="378"/>
    </row>
    <row r="139" spans="1:12" ht="66">
      <c r="A139" s="448">
        <v>136</v>
      </c>
      <c r="B139" s="377" t="s">
        <v>458</v>
      </c>
      <c r="C139" s="378" t="s">
        <v>279</v>
      </c>
      <c r="D139" s="448" t="s">
        <v>3</v>
      </c>
      <c r="E139" s="379">
        <f>VLOOKUP($B139,'[3]dự trù 2025'!$D$2:$AJ$158,5,0)</f>
        <v>600</v>
      </c>
      <c r="F139" s="379"/>
      <c r="G139" s="379">
        <v>321</v>
      </c>
      <c r="H139" s="379">
        <v>290</v>
      </c>
      <c r="I139" s="379">
        <f t="shared" si="5"/>
        <v>-9.657320872274143</v>
      </c>
      <c r="J139" s="377">
        <f t="shared" si="4"/>
        <v>0.90342679127725856</v>
      </c>
      <c r="K139" s="378"/>
      <c r="L139" s="378"/>
    </row>
    <row r="140" spans="1:12">
      <c r="A140" s="448">
        <v>137</v>
      </c>
      <c r="B140" s="377" t="s">
        <v>459</v>
      </c>
      <c r="C140" s="378" t="s">
        <v>256</v>
      </c>
      <c r="D140" s="448" t="s">
        <v>3</v>
      </c>
      <c r="E140" s="379">
        <f>VLOOKUP($B140,'[3]dự trù 2025'!$D$2:$AJ$158,5,0)</f>
        <v>48</v>
      </c>
      <c r="F140" s="379"/>
      <c r="G140" s="379">
        <v>16</v>
      </c>
      <c r="H140" s="379">
        <v>16</v>
      </c>
      <c r="I140" s="379">
        <f t="shared" si="5"/>
        <v>0</v>
      </c>
      <c r="J140" s="377">
        <f t="shared" si="4"/>
        <v>1</v>
      </c>
      <c r="K140" s="378"/>
      <c r="L140" s="378"/>
    </row>
    <row r="141" spans="1:12" ht="33">
      <c r="A141" s="448">
        <v>138</v>
      </c>
      <c r="B141" s="377" t="s">
        <v>460</v>
      </c>
      <c r="C141" s="378" t="s">
        <v>194</v>
      </c>
      <c r="D141" s="448" t="s">
        <v>3</v>
      </c>
      <c r="E141" s="379">
        <f>VLOOKUP($B141,'[3]dự trù 2025'!$D$2:$AJ$158,5,0)</f>
        <v>180</v>
      </c>
      <c r="F141" s="379">
        <f>VLOOKUP($B141,'[3]DM-TRUNGTHAU_TD thầu'!$E$9:$AD$127,12,0)</f>
        <v>144</v>
      </c>
      <c r="G141" s="379">
        <v>50</v>
      </c>
      <c r="H141" s="379">
        <v>16</v>
      </c>
      <c r="I141" s="379">
        <f t="shared" si="5"/>
        <v>-68</v>
      </c>
      <c r="J141" s="377">
        <f>H141/G141</f>
        <v>0.32</v>
      </c>
      <c r="K141" s="378"/>
      <c r="L141" s="378"/>
    </row>
    <row r="142" spans="1:12" ht="66">
      <c r="A142" s="448">
        <v>139</v>
      </c>
      <c r="B142" s="377" t="s">
        <v>461</v>
      </c>
      <c r="C142" s="378" t="s">
        <v>271</v>
      </c>
      <c r="D142" s="448" t="s">
        <v>3</v>
      </c>
      <c r="E142" s="379">
        <f>VLOOKUP($B142,'[3]dự trù 2025'!$D$2:$AJ$158,5,0)</f>
        <v>60</v>
      </c>
      <c r="F142" s="379">
        <f>VLOOKUP($B142,'[3]DM-TRUNGTHAU_TD thầu'!$E$9:$AD$127,12,0)</f>
        <v>60</v>
      </c>
      <c r="G142" s="379"/>
      <c r="H142" s="379">
        <v>10</v>
      </c>
      <c r="I142" s="379" t="e">
        <f t="shared" si="5"/>
        <v>#DIV/0!</v>
      </c>
      <c r="J142" s="377"/>
      <c r="K142" s="378"/>
      <c r="L142" s="378"/>
    </row>
    <row r="143" spans="1:12" ht="33">
      <c r="A143" s="448">
        <v>140</v>
      </c>
      <c r="B143" s="377" t="s">
        <v>462</v>
      </c>
      <c r="C143" s="378" t="s">
        <v>133</v>
      </c>
      <c r="D143" s="448" t="s">
        <v>3</v>
      </c>
      <c r="E143" s="379">
        <f>VLOOKUP($B143,'[3]dự trù 2025'!$D$2:$AJ$158,5,0)</f>
        <v>120</v>
      </c>
      <c r="F143" s="379">
        <f>VLOOKUP($B143,'[3]DM-TRUNGTHAU_TD thầu'!$E$9:$AD$127,12,0)</f>
        <v>300</v>
      </c>
      <c r="G143" s="379">
        <v>50</v>
      </c>
      <c r="H143" s="379">
        <v>70</v>
      </c>
      <c r="I143" s="379">
        <f t="shared" si="5"/>
        <v>40</v>
      </c>
      <c r="J143" s="377">
        <f t="shared" si="4"/>
        <v>1.4</v>
      </c>
      <c r="K143" s="378"/>
      <c r="L143" s="378"/>
    </row>
    <row r="144" spans="1:12" ht="49.5">
      <c r="A144" s="448">
        <v>141</v>
      </c>
      <c r="B144" s="377" t="s">
        <v>463</v>
      </c>
      <c r="C144" s="378" t="s">
        <v>270</v>
      </c>
      <c r="D144" s="448" t="s">
        <v>3</v>
      </c>
      <c r="E144" s="379">
        <f>VLOOKUP($B144,'[3]dự trù 2025'!$D$2:$AJ$158,5,0)</f>
        <v>360</v>
      </c>
      <c r="F144" s="379"/>
      <c r="G144" s="379">
        <v>108</v>
      </c>
      <c r="H144" s="379">
        <v>94</v>
      </c>
      <c r="I144" s="379">
        <f t="shared" si="5"/>
        <v>-12.962962962962962</v>
      </c>
      <c r="J144" s="377">
        <f t="shared" si="4"/>
        <v>0.87037037037037035</v>
      </c>
      <c r="K144" s="378"/>
      <c r="L144" s="378"/>
    </row>
    <row r="145" spans="1:12" ht="33">
      <c r="A145" s="448">
        <v>142</v>
      </c>
      <c r="B145" s="377" t="s">
        <v>941</v>
      </c>
      <c r="C145" s="378" t="s">
        <v>1110</v>
      </c>
      <c r="D145" s="448" t="s">
        <v>3</v>
      </c>
      <c r="E145" s="379">
        <f>VLOOKUP($B145,'[3]dự trù 2025'!$D$2:$AJ$158,5,0)</f>
        <v>300</v>
      </c>
      <c r="F145" s="379"/>
      <c r="G145" s="379"/>
      <c r="H145" s="379"/>
      <c r="I145" s="379" t="e">
        <f t="shared" si="5"/>
        <v>#DIV/0!</v>
      </c>
      <c r="J145" s="377"/>
      <c r="K145" s="378"/>
      <c r="L145" s="378"/>
    </row>
    <row r="146" spans="1:12" ht="82.5">
      <c r="A146" s="448">
        <v>143</v>
      </c>
      <c r="B146" s="377" t="s">
        <v>936</v>
      </c>
      <c r="C146" s="378" t="s">
        <v>1112</v>
      </c>
      <c r="D146" s="448" t="s">
        <v>3</v>
      </c>
      <c r="E146" s="379">
        <f>VLOOKUP($B146,'[3]dự trù 2025'!$D$2:$AJ$158,5,0)</f>
        <v>24</v>
      </c>
      <c r="F146" s="379"/>
      <c r="G146" s="379"/>
      <c r="H146" s="379"/>
      <c r="I146" s="379" t="e">
        <f t="shared" si="5"/>
        <v>#DIV/0!</v>
      </c>
      <c r="J146" s="377"/>
      <c r="K146" s="378"/>
      <c r="L146" s="378"/>
    </row>
    <row r="147" spans="1:12" ht="66">
      <c r="A147" s="448">
        <v>144</v>
      </c>
      <c r="B147" s="377" t="s">
        <v>938</v>
      </c>
      <c r="C147" s="378" t="s">
        <v>1124</v>
      </c>
      <c r="D147" s="448" t="s">
        <v>3</v>
      </c>
      <c r="E147" s="379">
        <f>VLOOKUP($B147,'[3]dự trù 2025'!$D$2:$AJ$158,5,0)</f>
        <v>2</v>
      </c>
      <c r="F147" s="379"/>
      <c r="G147" s="379"/>
      <c r="H147" s="379"/>
      <c r="I147" s="379" t="e">
        <f t="shared" si="5"/>
        <v>#DIV/0!</v>
      </c>
      <c r="J147" s="377"/>
      <c r="K147" s="378"/>
      <c r="L147" s="378"/>
    </row>
    <row r="148" spans="1:12">
      <c r="A148" s="448">
        <v>145</v>
      </c>
      <c r="B148" s="377" t="s">
        <v>937</v>
      </c>
      <c r="C148" s="378" t="s">
        <v>929</v>
      </c>
      <c r="D148" s="448" t="s">
        <v>3</v>
      </c>
      <c r="E148" s="379">
        <f>VLOOKUP($B148,'[3]dự trù 2025'!$D$2:$AJ$158,5,0)</f>
        <v>12</v>
      </c>
      <c r="F148" s="379"/>
      <c r="G148" s="379"/>
      <c r="H148" s="379"/>
      <c r="I148" s="379" t="e">
        <f t="shared" si="5"/>
        <v>#DIV/0!</v>
      </c>
      <c r="J148" s="377"/>
      <c r="K148" s="378"/>
      <c r="L148" s="378"/>
    </row>
    <row r="149" spans="1:12" ht="66">
      <c r="A149" s="448">
        <v>146</v>
      </c>
      <c r="B149" s="377" t="s">
        <v>939</v>
      </c>
      <c r="C149" s="378" t="s">
        <v>1114</v>
      </c>
      <c r="D149" s="448" t="s">
        <v>3</v>
      </c>
      <c r="E149" s="379">
        <f>VLOOKUP($B149,'[3]dự trù 2025'!$D$2:$AJ$158,5,0)</f>
        <v>2</v>
      </c>
      <c r="F149" s="379"/>
      <c r="G149" s="379"/>
      <c r="H149" s="379"/>
      <c r="I149" s="379" t="e">
        <f t="shared" si="5"/>
        <v>#DIV/0!</v>
      </c>
      <c r="J149" s="377"/>
      <c r="K149" s="378"/>
      <c r="L149" s="378"/>
    </row>
    <row r="150" spans="1:12">
      <c r="A150" s="448">
        <v>147</v>
      </c>
      <c r="B150" s="377" t="s">
        <v>940</v>
      </c>
      <c r="C150" s="378" t="s">
        <v>933</v>
      </c>
      <c r="D150" s="448" t="s">
        <v>3</v>
      </c>
      <c r="E150" s="379">
        <f>VLOOKUP($B150,'[3]dự trù 2025'!$D$2:$AJ$158,5,0)</f>
        <v>4</v>
      </c>
      <c r="F150" s="379"/>
      <c r="G150" s="379"/>
      <c r="H150" s="379"/>
      <c r="I150" s="379" t="e">
        <f t="shared" si="5"/>
        <v>#DIV/0!</v>
      </c>
      <c r="J150" s="377"/>
      <c r="K150" s="378"/>
      <c r="L150" s="378"/>
    </row>
    <row r="151" spans="1:12">
      <c r="A151" s="448">
        <v>148</v>
      </c>
      <c r="B151" s="377" t="s">
        <v>1096</v>
      </c>
      <c r="C151" s="378" t="s">
        <v>1097</v>
      </c>
      <c r="D151" s="448" t="s">
        <v>3</v>
      </c>
      <c r="E151" s="379">
        <f>VLOOKUP($B151,'[3]dự trù 2025'!$D$2:$AJ$158,5,0)</f>
        <v>24</v>
      </c>
      <c r="F151" s="379"/>
      <c r="G151" s="379"/>
      <c r="H151" s="379"/>
      <c r="I151" s="379" t="e">
        <f t="shared" si="5"/>
        <v>#DIV/0!</v>
      </c>
      <c r="J151" s="377"/>
      <c r="K151" s="378"/>
      <c r="L151" s="378"/>
    </row>
    <row r="152" spans="1:12">
      <c r="A152" s="448">
        <v>149</v>
      </c>
      <c r="B152" s="377" t="s">
        <v>1101</v>
      </c>
      <c r="C152" s="378" t="s">
        <v>239</v>
      </c>
      <c r="D152" s="448" t="s">
        <v>3</v>
      </c>
      <c r="E152" s="379">
        <f>VLOOKUP($B152,'[3]dự trù 2025'!$D$2:$AJ$158,5,0)</f>
        <v>3000</v>
      </c>
      <c r="F152" s="379"/>
      <c r="G152" s="379"/>
      <c r="H152" s="379"/>
      <c r="I152" s="379" t="e">
        <f t="shared" si="5"/>
        <v>#DIV/0!</v>
      </c>
      <c r="J152" s="377"/>
      <c r="K152" s="378"/>
      <c r="L152" s="378"/>
    </row>
    <row r="153" spans="1:12" s="376" customFormat="1" ht="33">
      <c r="A153" s="449">
        <v>150</v>
      </c>
      <c r="B153" s="380" t="s">
        <v>1102</v>
      </c>
      <c r="C153" s="381" t="s">
        <v>240</v>
      </c>
      <c r="D153" s="449" t="s">
        <v>3</v>
      </c>
      <c r="E153" s="382">
        <f>VLOOKUP($B153,'[3]dự trù 2025'!$D$2:$AJ$158,5,0)</f>
        <v>240</v>
      </c>
      <c r="F153" s="382"/>
      <c r="G153" s="382">
        <f>20+20+80+40+20+20</f>
        <v>200</v>
      </c>
      <c r="H153" s="382">
        <v>300</v>
      </c>
      <c r="I153" s="379">
        <f t="shared" si="5"/>
        <v>50</v>
      </c>
      <c r="J153" s="380">
        <f t="shared" si="4"/>
        <v>1.5</v>
      </c>
      <c r="K153" s="381" t="s">
        <v>1789</v>
      </c>
      <c r="L153" s="381" t="s">
        <v>1790</v>
      </c>
    </row>
    <row r="154" spans="1:12" ht="33">
      <c r="A154" s="448">
        <v>151</v>
      </c>
      <c r="B154" s="377" t="s">
        <v>1108</v>
      </c>
      <c r="C154" s="378" t="s">
        <v>898</v>
      </c>
      <c r="D154" s="448" t="s">
        <v>3</v>
      </c>
      <c r="E154" s="379">
        <f>VLOOKUP($B154,'[3]dự trù 2025'!$D$2:$AJ$158,5,0)</f>
        <v>4</v>
      </c>
      <c r="F154" s="379"/>
      <c r="G154" s="379"/>
      <c r="H154" s="379"/>
      <c r="I154" s="379" t="e">
        <f t="shared" si="5"/>
        <v>#DIV/0!</v>
      </c>
      <c r="J154" s="377"/>
      <c r="K154" s="378"/>
      <c r="L154" s="378"/>
    </row>
    <row r="155" spans="1:12" ht="49.5">
      <c r="A155" s="448">
        <v>152</v>
      </c>
      <c r="B155" s="377" t="s">
        <v>1109</v>
      </c>
      <c r="C155" s="378" t="s">
        <v>1103</v>
      </c>
      <c r="D155" s="448" t="s">
        <v>3</v>
      </c>
      <c r="E155" s="379">
        <f>VLOOKUP($B155,'[3]dự trù 2025'!$D$2:$AJ$158,5,0)</f>
        <v>2</v>
      </c>
      <c r="F155" s="379"/>
      <c r="G155" s="379"/>
      <c r="H155" s="379"/>
      <c r="I155" s="379" t="e">
        <f t="shared" si="5"/>
        <v>#DIV/0!</v>
      </c>
      <c r="J155" s="377"/>
      <c r="K155" s="378"/>
      <c r="L155" s="378"/>
    </row>
  </sheetData>
  <autoFilter ref="A3:L155"/>
  <mergeCells count="1">
    <mergeCell ref="A1:L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4"/>
  <sheetViews>
    <sheetView workbookViewId="0">
      <selection sqref="A1:E1"/>
    </sheetView>
  </sheetViews>
  <sheetFormatPr defaultRowHeight="14.25"/>
  <cols>
    <col min="1" max="1" width="4" customWidth="1"/>
    <col min="2" max="2" width="7.5" customWidth="1"/>
    <col min="3" max="3" width="19.625" customWidth="1"/>
    <col min="4" max="4" width="5.375" customWidth="1"/>
    <col min="5" max="5" width="8.375" customWidth="1"/>
    <col min="6" max="6" width="9.875" customWidth="1"/>
    <col min="7" max="7" width="16.875" customWidth="1"/>
    <col min="8" max="8" width="8" customWidth="1"/>
    <col min="9" max="9" width="16" customWidth="1"/>
    <col min="10" max="10" width="0.125" customWidth="1"/>
    <col min="11" max="11" width="7.5" customWidth="1"/>
    <col min="12" max="12" width="14.125" customWidth="1"/>
    <col min="13" max="13" width="6.875" customWidth="1"/>
    <col min="14" max="14" width="12.625" customWidth="1"/>
  </cols>
  <sheetData>
    <row r="1" spans="1:14" ht="15.75" customHeight="1">
      <c r="A1" s="721" t="s">
        <v>1978</v>
      </c>
      <c r="B1" s="721"/>
      <c r="C1" s="721"/>
      <c r="D1" s="721"/>
      <c r="E1" s="721"/>
      <c r="N1" s="722" t="s">
        <v>1979</v>
      </c>
    </row>
    <row r="2" spans="1:14" ht="0.75" customHeight="1">
      <c r="A2" s="723" t="s">
        <v>1980</v>
      </c>
      <c r="B2" s="723"/>
      <c r="C2" s="723"/>
      <c r="D2" s="723"/>
      <c r="E2" s="723"/>
      <c r="N2" s="722"/>
    </row>
    <row r="3" spans="1:14" ht="15.75" customHeight="1">
      <c r="A3" s="723"/>
      <c r="B3" s="723"/>
      <c r="C3" s="723"/>
      <c r="D3" s="723"/>
      <c r="E3" s="723"/>
    </row>
    <row r="4" spans="1:14" ht="12.75" customHeight="1">
      <c r="A4" s="724"/>
      <c r="B4" s="724"/>
      <c r="C4" s="724"/>
      <c r="D4" s="724"/>
      <c r="E4" s="724"/>
    </row>
    <row r="5" spans="1:14" ht="16.5" customHeight="1">
      <c r="A5" s="725" t="s">
        <v>1981</v>
      </c>
      <c r="B5" s="725"/>
      <c r="C5" s="725"/>
      <c r="D5" s="725"/>
      <c r="E5" s="725"/>
      <c r="F5" s="725"/>
      <c r="G5" s="725"/>
      <c r="H5" s="725"/>
      <c r="I5" s="725"/>
      <c r="J5" s="725"/>
      <c r="K5" s="725"/>
      <c r="L5" s="725"/>
      <c r="M5" s="725"/>
      <c r="N5" s="725"/>
    </row>
    <row r="6" spans="1:14" ht="16.5" customHeight="1">
      <c r="A6" s="726" t="s">
        <v>1982</v>
      </c>
      <c r="B6" s="726"/>
      <c r="C6" s="726"/>
      <c r="D6" s="726"/>
      <c r="E6" s="726"/>
      <c r="F6" s="726"/>
      <c r="G6" s="726"/>
      <c r="H6" s="726"/>
      <c r="I6" s="726"/>
      <c r="J6" s="726"/>
      <c r="K6" s="726"/>
      <c r="L6" s="726"/>
      <c r="M6" s="726"/>
      <c r="N6" s="726"/>
    </row>
    <row r="7" spans="1:14" ht="16.5" customHeight="1">
      <c r="A7" s="719"/>
      <c r="B7" s="719"/>
      <c r="C7" s="719"/>
      <c r="D7" s="719"/>
      <c r="E7" s="719"/>
      <c r="F7" s="719"/>
      <c r="G7" s="719"/>
      <c r="H7" s="719"/>
      <c r="I7" s="719"/>
      <c r="J7" s="719"/>
      <c r="K7" s="719"/>
      <c r="L7" s="719"/>
      <c r="M7" s="719"/>
      <c r="N7" s="719"/>
    </row>
    <row r="8" spans="1:14" ht="5.25" customHeight="1"/>
    <row r="9" spans="1:14" ht="33.75" customHeight="1">
      <c r="A9" s="720" t="s">
        <v>0</v>
      </c>
      <c r="B9" s="718" t="s">
        <v>1983</v>
      </c>
      <c r="C9" s="718" t="s">
        <v>1984</v>
      </c>
      <c r="D9" s="718" t="s">
        <v>2</v>
      </c>
      <c r="E9" s="718" t="s">
        <v>1162</v>
      </c>
      <c r="F9" s="718" t="s">
        <v>1985</v>
      </c>
      <c r="G9" s="718"/>
      <c r="H9" s="718" t="s">
        <v>1986</v>
      </c>
      <c r="I9" s="718"/>
      <c r="J9" s="718"/>
      <c r="K9" s="718" t="s">
        <v>1987</v>
      </c>
      <c r="L9" s="718"/>
      <c r="M9" s="718" t="s">
        <v>1988</v>
      </c>
      <c r="N9" s="718"/>
    </row>
    <row r="10" spans="1:14" ht="16.5" customHeight="1">
      <c r="A10" s="720"/>
      <c r="B10" s="718"/>
      <c r="C10" s="718"/>
      <c r="D10" s="718"/>
      <c r="E10" s="718"/>
      <c r="F10" s="506" t="s">
        <v>1989</v>
      </c>
      <c r="G10" s="506" t="s">
        <v>1990</v>
      </c>
      <c r="H10" s="506" t="s">
        <v>1989</v>
      </c>
      <c r="I10" s="718" t="s">
        <v>1990</v>
      </c>
      <c r="J10" s="718"/>
      <c r="K10" s="506" t="s">
        <v>1989</v>
      </c>
      <c r="L10" s="506" t="s">
        <v>1990</v>
      </c>
      <c r="M10" s="506" t="s">
        <v>1989</v>
      </c>
      <c r="N10" s="506" t="s">
        <v>1990</v>
      </c>
    </row>
    <row r="11" spans="1:14" ht="24.75" customHeight="1">
      <c r="A11" s="716" t="s">
        <v>1991</v>
      </c>
      <c r="B11" s="716"/>
      <c r="C11" s="716"/>
      <c r="D11" s="716"/>
      <c r="E11" s="716"/>
      <c r="F11" s="717">
        <v>30769510059.25</v>
      </c>
      <c r="G11" s="717"/>
      <c r="H11" s="717">
        <v>0</v>
      </c>
      <c r="I11" s="717"/>
      <c r="J11" s="717">
        <v>1363797395</v>
      </c>
      <c r="K11" s="717"/>
      <c r="L11" s="717"/>
      <c r="M11" s="717">
        <v>29405712664.25</v>
      </c>
      <c r="N11" s="717"/>
    </row>
    <row r="12" spans="1:14" ht="15" customHeight="1">
      <c r="A12" s="715" t="s">
        <v>1992</v>
      </c>
      <c r="B12" s="715"/>
      <c r="C12" s="715"/>
      <c r="D12" s="715"/>
      <c r="E12" s="715"/>
      <c r="F12" s="714">
        <v>175868282</v>
      </c>
      <c r="G12" s="714"/>
      <c r="H12" s="714">
        <v>0</v>
      </c>
      <c r="I12" s="714"/>
      <c r="J12" s="714">
        <v>8016822</v>
      </c>
      <c r="K12" s="714"/>
      <c r="L12" s="714"/>
      <c r="M12" s="714">
        <v>167851460</v>
      </c>
      <c r="N12" s="714"/>
    </row>
    <row r="13" spans="1:14" ht="24.75" customHeight="1">
      <c r="A13" s="507">
        <v>1</v>
      </c>
      <c r="B13" s="508" t="s">
        <v>1993</v>
      </c>
      <c r="C13" s="508" t="s">
        <v>1994</v>
      </c>
      <c r="D13" s="509" t="s">
        <v>1995</v>
      </c>
      <c r="E13" s="510">
        <v>1135</v>
      </c>
      <c r="F13" s="510">
        <v>3277</v>
      </c>
      <c r="G13" s="510">
        <v>3719395</v>
      </c>
      <c r="H13" s="510">
        <v>0</v>
      </c>
      <c r="I13" s="510">
        <v>0</v>
      </c>
      <c r="J13" s="712">
        <v>291</v>
      </c>
      <c r="K13" s="712"/>
      <c r="L13" s="510">
        <v>330285</v>
      </c>
      <c r="M13" s="510">
        <v>2986</v>
      </c>
      <c r="N13" s="510">
        <v>3389110</v>
      </c>
    </row>
    <row r="14" spans="1:14" ht="24.75" customHeight="1">
      <c r="A14" s="507">
        <v>2</v>
      </c>
      <c r="B14" s="508" t="s">
        <v>1996</v>
      </c>
      <c r="C14" s="508" t="s">
        <v>1997</v>
      </c>
      <c r="D14" s="509" t="s">
        <v>1998</v>
      </c>
      <c r="E14" s="510">
        <v>4000</v>
      </c>
      <c r="F14" s="510">
        <v>5720</v>
      </c>
      <c r="G14" s="510">
        <v>22880000</v>
      </c>
      <c r="H14" s="510">
        <v>0</v>
      </c>
      <c r="I14" s="510">
        <v>0</v>
      </c>
      <c r="J14" s="712">
        <v>0</v>
      </c>
      <c r="K14" s="712"/>
      <c r="L14" s="510">
        <v>0</v>
      </c>
      <c r="M14" s="510">
        <v>5720</v>
      </c>
      <c r="N14" s="510">
        <v>22880000</v>
      </c>
    </row>
    <row r="15" spans="1:14" ht="24.75" customHeight="1">
      <c r="A15" s="507">
        <v>3</v>
      </c>
      <c r="B15" s="508" t="s">
        <v>1999</v>
      </c>
      <c r="C15" s="508" t="s">
        <v>2000</v>
      </c>
      <c r="D15" s="509" t="s">
        <v>1998</v>
      </c>
      <c r="E15" s="510">
        <v>1410</v>
      </c>
      <c r="F15" s="510">
        <v>19608</v>
      </c>
      <c r="G15" s="510">
        <v>27647280</v>
      </c>
      <c r="H15" s="510">
        <v>0</v>
      </c>
      <c r="I15" s="510">
        <v>0</v>
      </c>
      <c r="J15" s="712">
        <v>1344</v>
      </c>
      <c r="K15" s="712"/>
      <c r="L15" s="510">
        <v>1895040</v>
      </c>
      <c r="M15" s="510">
        <v>18264</v>
      </c>
      <c r="N15" s="510">
        <v>25752240</v>
      </c>
    </row>
    <row r="16" spans="1:14" ht="24.75" customHeight="1">
      <c r="A16" s="507">
        <v>4</v>
      </c>
      <c r="B16" s="508" t="s">
        <v>2001</v>
      </c>
      <c r="C16" s="508" t="s">
        <v>2002</v>
      </c>
      <c r="D16" s="509" t="s">
        <v>1998</v>
      </c>
      <c r="E16" s="510">
        <v>72</v>
      </c>
      <c r="F16" s="510">
        <v>358212</v>
      </c>
      <c r="G16" s="510">
        <v>25791264</v>
      </c>
      <c r="H16" s="510">
        <v>0</v>
      </c>
      <c r="I16" s="510">
        <v>0</v>
      </c>
      <c r="J16" s="712">
        <v>5384</v>
      </c>
      <c r="K16" s="712"/>
      <c r="L16" s="510">
        <v>387648</v>
      </c>
      <c r="M16" s="510">
        <v>352828</v>
      </c>
      <c r="N16" s="510">
        <v>25403616</v>
      </c>
    </row>
    <row r="17" spans="1:14" ht="24.75" customHeight="1">
      <c r="A17" s="507">
        <v>5</v>
      </c>
      <c r="B17" s="508" t="s">
        <v>2003</v>
      </c>
      <c r="C17" s="508" t="s">
        <v>2004</v>
      </c>
      <c r="D17" s="509" t="s">
        <v>1995</v>
      </c>
      <c r="E17" s="510">
        <v>340</v>
      </c>
      <c r="F17" s="510">
        <v>167837</v>
      </c>
      <c r="G17" s="510">
        <v>57064580</v>
      </c>
      <c r="H17" s="510">
        <v>0</v>
      </c>
      <c r="I17" s="510">
        <v>0</v>
      </c>
      <c r="J17" s="712">
        <v>5</v>
      </c>
      <c r="K17" s="712"/>
      <c r="L17" s="510">
        <v>1700</v>
      </c>
      <c r="M17" s="510">
        <v>167832</v>
      </c>
      <c r="N17" s="510">
        <v>57062880</v>
      </c>
    </row>
    <row r="18" spans="1:14" ht="24.75" customHeight="1">
      <c r="A18" s="507">
        <v>6</v>
      </c>
      <c r="B18" s="508" t="s">
        <v>2005</v>
      </c>
      <c r="C18" s="508" t="s">
        <v>2006</v>
      </c>
      <c r="D18" s="509" t="s">
        <v>1995</v>
      </c>
      <c r="E18" s="510">
        <v>1560</v>
      </c>
      <c r="F18" s="510">
        <v>354</v>
      </c>
      <c r="G18" s="510">
        <v>552240</v>
      </c>
      <c r="H18" s="510">
        <v>0</v>
      </c>
      <c r="I18" s="510">
        <v>0</v>
      </c>
      <c r="J18" s="712">
        <v>237</v>
      </c>
      <c r="K18" s="712"/>
      <c r="L18" s="510">
        <v>369720</v>
      </c>
      <c r="M18" s="510">
        <v>117</v>
      </c>
      <c r="N18" s="510">
        <v>182520</v>
      </c>
    </row>
    <row r="19" spans="1:14" ht="24.75" customHeight="1">
      <c r="A19" s="507">
        <v>7</v>
      </c>
      <c r="B19" s="508" t="s">
        <v>2007</v>
      </c>
      <c r="C19" s="508" t="s">
        <v>2008</v>
      </c>
      <c r="D19" s="509" t="s">
        <v>1995</v>
      </c>
      <c r="E19" s="510">
        <v>30388</v>
      </c>
      <c r="F19" s="510">
        <v>534</v>
      </c>
      <c r="G19" s="510">
        <v>16227192</v>
      </c>
      <c r="H19" s="510">
        <v>0</v>
      </c>
      <c r="I19" s="510">
        <v>0</v>
      </c>
      <c r="J19" s="712">
        <v>35</v>
      </c>
      <c r="K19" s="712"/>
      <c r="L19" s="510">
        <v>1063580</v>
      </c>
      <c r="M19" s="510">
        <v>499</v>
      </c>
      <c r="N19" s="510">
        <v>15163612</v>
      </c>
    </row>
    <row r="20" spans="1:14" ht="24.75" customHeight="1">
      <c r="A20" s="507">
        <v>8</v>
      </c>
      <c r="B20" s="508" t="s">
        <v>2009</v>
      </c>
      <c r="C20" s="508" t="s">
        <v>2010</v>
      </c>
      <c r="D20" s="509" t="s">
        <v>1995</v>
      </c>
      <c r="E20" s="510">
        <v>1590</v>
      </c>
      <c r="F20" s="510">
        <v>247</v>
      </c>
      <c r="G20" s="510">
        <v>392730</v>
      </c>
      <c r="H20" s="510">
        <v>0</v>
      </c>
      <c r="I20" s="510">
        <v>0</v>
      </c>
      <c r="J20" s="712">
        <v>0</v>
      </c>
      <c r="K20" s="712"/>
      <c r="L20" s="510">
        <v>0</v>
      </c>
      <c r="M20" s="510">
        <v>247</v>
      </c>
      <c r="N20" s="510">
        <v>392730</v>
      </c>
    </row>
    <row r="21" spans="1:14" ht="24" customHeight="1">
      <c r="A21" s="507">
        <v>9</v>
      </c>
      <c r="B21" s="508" t="s">
        <v>2011</v>
      </c>
      <c r="C21" s="508" t="s">
        <v>2012</v>
      </c>
      <c r="D21" s="509" t="s">
        <v>1995</v>
      </c>
      <c r="E21" s="510">
        <v>2500</v>
      </c>
      <c r="F21" s="510">
        <v>1364</v>
      </c>
      <c r="G21" s="510">
        <v>3410000</v>
      </c>
      <c r="H21" s="510">
        <v>0</v>
      </c>
      <c r="I21" s="510">
        <v>0</v>
      </c>
      <c r="J21" s="712">
        <v>0</v>
      </c>
      <c r="K21" s="712"/>
      <c r="L21" s="510">
        <v>0</v>
      </c>
      <c r="M21" s="510">
        <v>1364</v>
      </c>
      <c r="N21" s="510">
        <v>3410000</v>
      </c>
    </row>
    <row r="22" spans="1:14" ht="24.75" customHeight="1">
      <c r="A22" s="507">
        <v>10</v>
      </c>
      <c r="B22" s="508" t="s">
        <v>2013</v>
      </c>
      <c r="C22" s="508" t="s">
        <v>2014</v>
      </c>
      <c r="D22" s="509" t="s">
        <v>1998</v>
      </c>
      <c r="E22" s="510">
        <v>279</v>
      </c>
      <c r="F22" s="510">
        <v>64779</v>
      </c>
      <c r="G22" s="510">
        <v>18073341</v>
      </c>
      <c r="H22" s="510">
        <v>0</v>
      </c>
      <c r="I22" s="510">
        <v>0</v>
      </c>
      <c r="J22" s="712">
        <v>14127</v>
      </c>
      <c r="K22" s="712"/>
      <c r="L22" s="510">
        <v>3941433</v>
      </c>
      <c r="M22" s="510">
        <v>50652</v>
      </c>
      <c r="N22" s="510">
        <v>14131908</v>
      </c>
    </row>
    <row r="23" spans="1:14" ht="24.75" customHeight="1">
      <c r="A23" s="507">
        <v>11</v>
      </c>
      <c r="B23" s="508" t="s">
        <v>2015</v>
      </c>
      <c r="C23" s="508" t="s">
        <v>2016</v>
      </c>
      <c r="D23" s="509" t="s">
        <v>1998</v>
      </c>
      <c r="E23" s="510">
        <v>298</v>
      </c>
      <c r="F23" s="510">
        <v>370</v>
      </c>
      <c r="G23" s="510">
        <v>110260</v>
      </c>
      <c r="H23" s="510">
        <v>0</v>
      </c>
      <c r="I23" s="510">
        <v>0</v>
      </c>
      <c r="J23" s="712">
        <v>92</v>
      </c>
      <c r="K23" s="712"/>
      <c r="L23" s="510">
        <v>27416</v>
      </c>
      <c r="M23" s="510">
        <v>278</v>
      </c>
      <c r="N23" s="510">
        <v>82844</v>
      </c>
    </row>
    <row r="24" spans="1:14" ht="15.75" customHeight="1">
      <c r="A24" s="715" t="s">
        <v>2017</v>
      </c>
      <c r="B24" s="715"/>
      <c r="C24" s="715"/>
      <c r="D24" s="715"/>
      <c r="E24" s="715"/>
      <c r="F24" s="714">
        <v>1601604945.75</v>
      </c>
      <c r="G24" s="714"/>
      <c r="H24" s="714">
        <v>0</v>
      </c>
      <c r="I24" s="714"/>
      <c r="J24" s="714">
        <v>102350672</v>
      </c>
      <c r="K24" s="714"/>
      <c r="L24" s="714"/>
      <c r="M24" s="714">
        <v>1499254273.75</v>
      </c>
      <c r="N24" s="714"/>
    </row>
    <row r="25" spans="1:14" ht="24.75" customHeight="1">
      <c r="A25" s="507">
        <v>1</v>
      </c>
      <c r="B25" s="508" t="s">
        <v>2018</v>
      </c>
      <c r="C25" s="508" t="s">
        <v>2019</v>
      </c>
      <c r="D25" s="509" t="s">
        <v>214</v>
      </c>
      <c r="E25" s="510">
        <v>3045</v>
      </c>
      <c r="F25" s="510">
        <v>1007</v>
      </c>
      <c r="G25" s="510">
        <v>3066315</v>
      </c>
      <c r="H25" s="510">
        <v>0</v>
      </c>
      <c r="I25" s="510">
        <v>0</v>
      </c>
      <c r="J25" s="712">
        <v>101</v>
      </c>
      <c r="K25" s="712"/>
      <c r="L25" s="510">
        <v>307545</v>
      </c>
      <c r="M25" s="510">
        <v>906</v>
      </c>
      <c r="N25" s="510">
        <v>2758770</v>
      </c>
    </row>
    <row r="26" spans="1:14" ht="24.75" customHeight="1">
      <c r="A26" s="507">
        <v>2</v>
      </c>
      <c r="B26" s="508" t="s">
        <v>2020</v>
      </c>
      <c r="C26" s="508" t="s">
        <v>2019</v>
      </c>
      <c r="D26" s="509" t="s">
        <v>214</v>
      </c>
      <c r="E26" s="510">
        <v>4600</v>
      </c>
      <c r="F26" s="510">
        <v>1300</v>
      </c>
      <c r="G26" s="510">
        <v>5980000</v>
      </c>
      <c r="H26" s="510">
        <v>0</v>
      </c>
      <c r="I26" s="510">
        <v>0</v>
      </c>
      <c r="J26" s="712">
        <v>0</v>
      </c>
      <c r="K26" s="712"/>
      <c r="L26" s="510">
        <v>0</v>
      </c>
      <c r="M26" s="510">
        <v>1300</v>
      </c>
      <c r="N26" s="510">
        <v>5980000</v>
      </c>
    </row>
    <row r="27" spans="1:14" ht="24.75" customHeight="1">
      <c r="A27" s="507">
        <v>3</v>
      </c>
      <c r="B27" s="508" t="s">
        <v>2021</v>
      </c>
      <c r="C27" s="508" t="s">
        <v>2022</v>
      </c>
      <c r="D27" s="509" t="s">
        <v>2023</v>
      </c>
      <c r="E27" s="510">
        <v>82131</v>
      </c>
      <c r="F27" s="510">
        <v>1083</v>
      </c>
      <c r="G27" s="510">
        <v>88947873</v>
      </c>
      <c r="H27" s="510">
        <v>0</v>
      </c>
      <c r="I27" s="510">
        <v>0</v>
      </c>
      <c r="J27" s="712">
        <v>15</v>
      </c>
      <c r="K27" s="712"/>
      <c r="L27" s="510">
        <v>1231965</v>
      </c>
      <c r="M27" s="510">
        <v>1068</v>
      </c>
      <c r="N27" s="510">
        <v>87715908</v>
      </c>
    </row>
    <row r="28" spans="1:14" ht="33.75" customHeight="1">
      <c r="A28" s="507">
        <v>4</v>
      </c>
      <c r="B28" s="508" t="s">
        <v>2024</v>
      </c>
      <c r="C28" s="508" t="s">
        <v>2025</v>
      </c>
      <c r="D28" s="509" t="s">
        <v>2023</v>
      </c>
      <c r="E28" s="510">
        <v>310800</v>
      </c>
      <c r="F28" s="510">
        <v>380</v>
      </c>
      <c r="G28" s="510">
        <v>118104000</v>
      </c>
      <c r="H28" s="510">
        <v>0</v>
      </c>
      <c r="I28" s="510">
        <v>0</v>
      </c>
      <c r="J28" s="712">
        <v>61</v>
      </c>
      <c r="K28" s="712"/>
      <c r="L28" s="510">
        <v>18958800</v>
      </c>
      <c r="M28" s="510">
        <v>319</v>
      </c>
      <c r="N28" s="510">
        <v>99145200</v>
      </c>
    </row>
    <row r="29" spans="1:14" ht="24.75" customHeight="1">
      <c r="A29" s="507">
        <v>5</v>
      </c>
      <c r="B29" s="508" t="s">
        <v>2026</v>
      </c>
      <c r="C29" s="508" t="s">
        <v>2027</v>
      </c>
      <c r="D29" s="509" t="s">
        <v>2028</v>
      </c>
      <c r="E29" s="510">
        <v>90000</v>
      </c>
      <c r="F29" s="510">
        <v>74</v>
      </c>
      <c r="G29" s="510">
        <v>6660000</v>
      </c>
      <c r="H29" s="510">
        <v>0</v>
      </c>
      <c r="I29" s="510">
        <v>0</v>
      </c>
      <c r="J29" s="712">
        <v>0</v>
      </c>
      <c r="K29" s="712"/>
      <c r="L29" s="510">
        <v>0</v>
      </c>
      <c r="M29" s="510">
        <v>74</v>
      </c>
      <c r="N29" s="510">
        <v>6660000</v>
      </c>
    </row>
    <row r="30" spans="1:14" ht="24.75" customHeight="1">
      <c r="A30" s="507">
        <v>6</v>
      </c>
      <c r="B30" s="508" t="s">
        <v>2029</v>
      </c>
      <c r="C30" s="508" t="s">
        <v>2030</v>
      </c>
      <c r="D30" s="509" t="s">
        <v>2031</v>
      </c>
      <c r="E30" s="510">
        <v>3845</v>
      </c>
      <c r="F30" s="510">
        <v>110</v>
      </c>
      <c r="G30" s="510">
        <v>422950</v>
      </c>
      <c r="H30" s="510">
        <v>0</v>
      </c>
      <c r="I30" s="510">
        <v>0</v>
      </c>
      <c r="J30" s="712">
        <v>4</v>
      </c>
      <c r="K30" s="712"/>
      <c r="L30" s="510">
        <v>15380</v>
      </c>
      <c r="M30" s="510">
        <v>106</v>
      </c>
      <c r="N30" s="510">
        <v>407570</v>
      </c>
    </row>
    <row r="31" spans="1:14" ht="24" customHeight="1">
      <c r="A31" s="507">
        <v>7</v>
      </c>
      <c r="B31" s="508" t="s">
        <v>2032</v>
      </c>
      <c r="C31" s="508" t="s">
        <v>2033</v>
      </c>
      <c r="D31" s="509" t="s">
        <v>2023</v>
      </c>
      <c r="E31" s="510">
        <v>183513</v>
      </c>
      <c r="F31" s="510">
        <v>690</v>
      </c>
      <c r="G31" s="510">
        <v>126623970</v>
      </c>
      <c r="H31" s="510">
        <v>0</v>
      </c>
      <c r="I31" s="510">
        <v>0</v>
      </c>
      <c r="J31" s="712">
        <v>56</v>
      </c>
      <c r="K31" s="712"/>
      <c r="L31" s="510">
        <v>10276728</v>
      </c>
      <c r="M31" s="510">
        <v>634</v>
      </c>
      <c r="N31" s="510">
        <v>116347242</v>
      </c>
    </row>
    <row r="32" spans="1:14" ht="24.75" customHeight="1">
      <c r="A32" s="507">
        <v>8</v>
      </c>
      <c r="B32" s="508" t="s">
        <v>2034</v>
      </c>
      <c r="C32" s="508" t="s">
        <v>2035</v>
      </c>
      <c r="D32" s="509" t="s">
        <v>2036</v>
      </c>
      <c r="E32" s="510">
        <v>88515</v>
      </c>
      <c r="F32" s="510">
        <v>44</v>
      </c>
      <c r="G32" s="510">
        <v>3894660</v>
      </c>
      <c r="H32" s="510">
        <v>0</v>
      </c>
      <c r="I32" s="510">
        <v>0</v>
      </c>
      <c r="J32" s="712">
        <v>1</v>
      </c>
      <c r="K32" s="712"/>
      <c r="L32" s="510">
        <v>88515</v>
      </c>
      <c r="M32" s="510">
        <v>43</v>
      </c>
      <c r="N32" s="510">
        <v>3806145</v>
      </c>
    </row>
    <row r="33" spans="1:14" ht="24.75" customHeight="1">
      <c r="A33" s="507">
        <v>9</v>
      </c>
      <c r="B33" s="508" t="s">
        <v>2037</v>
      </c>
      <c r="C33" s="508" t="s">
        <v>2038</v>
      </c>
      <c r="D33" s="509" t="s">
        <v>2036</v>
      </c>
      <c r="E33" s="510">
        <v>115999</v>
      </c>
      <c r="F33" s="510">
        <v>22</v>
      </c>
      <c r="G33" s="510">
        <v>2551978</v>
      </c>
      <c r="H33" s="510">
        <v>0</v>
      </c>
      <c r="I33" s="510">
        <v>0</v>
      </c>
      <c r="J33" s="712">
        <v>16</v>
      </c>
      <c r="K33" s="712"/>
      <c r="L33" s="510">
        <v>1855984</v>
      </c>
      <c r="M33" s="510">
        <v>6</v>
      </c>
      <c r="N33" s="510">
        <v>695994</v>
      </c>
    </row>
    <row r="34" spans="1:14" ht="24.75" customHeight="1">
      <c r="A34" s="507">
        <v>10</v>
      </c>
      <c r="B34" s="508" t="s">
        <v>2039</v>
      </c>
      <c r="C34" s="508" t="s">
        <v>2040</v>
      </c>
      <c r="D34" s="509" t="s">
        <v>2023</v>
      </c>
      <c r="E34" s="510">
        <v>26901</v>
      </c>
      <c r="F34" s="510">
        <v>1079</v>
      </c>
      <c r="G34" s="510">
        <v>29026179</v>
      </c>
      <c r="H34" s="510">
        <v>0</v>
      </c>
      <c r="I34" s="510">
        <v>0</v>
      </c>
      <c r="J34" s="712">
        <v>116</v>
      </c>
      <c r="K34" s="712"/>
      <c r="L34" s="510">
        <v>3120516</v>
      </c>
      <c r="M34" s="510">
        <v>963</v>
      </c>
      <c r="N34" s="510">
        <v>25905663</v>
      </c>
    </row>
    <row r="35" spans="1:14" ht="24.75" customHeight="1">
      <c r="A35" s="507">
        <v>11</v>
      </c>
      <c r="B35" s="508" t="s">
        <v>2041</v>
      </c>
      <c r="C35" s="508" t="s">
        <v>2042</v>
      </c>
      <c r="D35" s="509" t="s">
        <v>2023</v>
      </c>
      <c r="E35" s="510">
        <v>30072</v>
      </c>
      <c r="F35" s="510">
        <v>4609</v>
      </c>
      <c r="G35" s="510">
        <v>138601848</v>
      </c>
      <c r="H35" s="510">
        <v>0</v>
      </c>
      <c r="I35" s="510">
        <v>0</v>
      </c>
      <c r="J35" s="712">
        <v>230</v>
      </c>
      <c r="K35" s="712"/>
      <c r="L35" s="510">
        <v>6916560</v>
      </c>
      <c r="M35" s="510">
        <v>4379</v>
      </c>
      <c r="N35" s="510">
        <v>131685288</v>
      </c>
    </row>
    <row r="36" spans="1:14" ht="24.75" customHeight="1">
      <c r="A36" s="507">
        <v>12</v>
      </c>
      <c r="B36" s="508" t="s">
        <v>2043</v>
      </c>
      <c r="C36" s="508" t="s">
        <v>2044</v>
      </c>
      <c r="D36" s="509" t="s">
        <v>2031</v>
      </c>
      <c r="E36" s="510">
        <v>8625</v>
      </c>
      <c r="F36" s="510">
        <v>56</v>
      </c>
      <c r="G36" s="510">
        <v>483000</v>
      </c>
      <c r="H36" s="510">
        <v>0</v>
      </c>
      <c r="I36" s="510">
        <v>0</v>
      </c>
      <c r="J36" s="712">
        <v>3</v>
      </c>
      <c r="K36" s="712"/>
      <c r="L36" s="510">
        <v>25875</v>
      </c>
      <c r="M36" s="510">
        <v>53</v>
      </c>
      <c r="N36" s="510">
        <v>457125</v>
      </c>
    </row>
    <row r="37" spans="1:14" ht="24.75" customHeight="1">
      <c r="A37" s="507">
        <v>13</v>
      </c>
      <c r="B37" s="508" t="s">
        <v>2045</v>
      </c>
      <c r="C37" s="508" t="s">
        <v>2046</v>
      </c>
      <c r="D37" s="509" t="s">
        <v>2047</v>
      </c>
      <c r="E37" s="510">
        <v>4950</v>
      </c>
      <c r="F37" s="510">
        <v>1546</v>
      </c>
      <c r="G37" s="510">
        <v>7652700</v>
      </c>
      <c r="H37" s="510">
        <v>0</v>
      </c>
      <c r="I37" s="510">
        <v>0</v>
      </c>
      <c r="J37" s="712">
        <v>49</v>
      </c>
      <c r="K37" s="712"/>
      <c r="L37" s="510">
        <v>242550</v>
      </c>
      <c r="M37" s="510">
        <v>1497</v>
      </c>
      <c r="N37" s="510">
        <v>7410150</v>
      </c>
    </row>
    <row r="38" spans="1:14" ht="24.75" customHeight="1">
      <c r="A38" s="507">
        <v>14</v>
      </c>
      <c r="B38" s="508" t="s">
        <v>2048</v>
      </c>
      <c r="C38" s="508" t="s">
        <v>2049</v>
      </c>
      <c r="D38" s="509" t="s">
        <v>2023</v>
      </c>
      <c r="E38" s="510">
        <v>30294</v>
      </c>
      <c r="F38" s="510">
        <v>220</v>
      </c>
      <c r="G38" s="510">
        <v>6664680</v>
      </c>
      <c r="H38" s="510">
        <v>0</v>
      </c>
      <c r="I38" s="510">
        <v>0</v>
      </c>
      <c r="J38" s="712">
        <v>0</v>
      </c>
      <c r="K38" s="712"/>
      <c r="L38" s="510">
        <v>0</v>
      </c>
      <c r="M38" s="510">
        <v>220</v>
      </c>
      <c r="N38" s="510">
        <v>6664680</v>
      </c>
    </row>
    <row r="39" spans="1:14" ht="24.75" customHeight="1">
      <c r="A39" s="507">
        <v>15</v>
      </c>
      <c r="B39" s="508" t="s">
        <v>2050</v>
      </c>
      <c r="C39" s="508" t="s">
        <v>2051</v>
      </c>
      <c r="D39" s="509" t="s">
        <v>2023</v>
      </c>
      <c r="E39" s="510">
        <v>219500</v>
      </c>
      <c r="F39" s="510">
        <v>47</v>
      </c>
      <c r="G39" s="510">
        <v>10316500</v>
      </c>
      <c r="H39" s="510">
        <v>0</v>
      </c>
      <c r="I39" s="510">
        <v>0</v>
      </c>
      <c r="J39" s="712">
        <v>15</v>
      </c>
      <c r="K39" s="712"/>
      <c r="L39" s="510">
        <v>3292500</v>
      </c>
      <c r="M39" s="510">
        <v>32</v>
      </c>
      <c r="N39" s="510">
        <v>7024000</v>
      </c>
    </row>
    <row r="40" spans="1:14" ht="24.75" customHeight="1">
      <c r="A40" s="507">
        <v>16</v>
      </c>
      <c r="B40" s="508" t="s">
        <v>2052</v>
      </c>
      <c r="C40" s="508" t="s">
        <v>2053</v>
      </c>
      <c r="D40" s="509" t="s">
        <v>2023</v>
      </c>
      <c r="E40" s="510">
        <v>252079</v>
      </c>
      <c r="F40" s="510">
        <v>180</v>
      </c>
      <c r="G40" s="510">
        <v>45374220</v>
      </c>
      <c r="H40" s="510">
        <v>0</v>
      </c>
      <c r="I40" s="510">
        <v>0</v>
      </c>
      <c r="J40" s="712">
        <v>14</v>
      </c>
      <c r="K40" s="712"/>
      <c r="L40" s="510">
        <v>3529106</v>
      </c>
      <c r="M40" s="510">
        <v>166</v>
      </c>
      <c r="N40" s="510">
        <v>41845114</v>
      </c>
    </row>
    <row r="41" spans="1:14" ht="24" customHeight="1">
      <c r="A41" s="507">
        <v>17</v>
      </c>
      <c r="B41" s="508" t="s">
        <v>2054</v>
      </c>
      <c r="C41" s="508" t="s">
        <v>2055</v>
      </c>
      <c r="D41" s="509" t="s">
        <v>2031</v>
      </c>
      <c r="E41" s="510">
        <v>13500</v>
      </c>
      <c r="F41" s="510">
        <v>565</v>
      </c>
      <c r="G41" s="510">
        <v>7627500</v>
      </c>
      <c r="H41" s="510">
        <v>0</v>
      </c>
      <c r="I41" s="510">
        <v>0</v>
      </c>
      <c r="J41" s="712">
        <v>43</v>
      </c>
      <c r="K41" s="712"/>
      <c r="L41" s="510">
        <v>580500</v>
      </c>
      <c r="M41" s="510">
        <v>522</v>
      </c>
      <c r="N41" s="510">
        <v>7047000</v>
      </c>
    </row>
    <row r="42" spans="1:14" ht="24.75" customHeight="1">
      <c r="A42" s="507">
        <v>18</v>
      </c>
      <c r="B42" s="508" t="s">
        <v>2056</v>
      </c>
      <c r="C42" s="508" t="s">
        <v>2057</v>
      </c>
      <c r="D42" s="509" t="s">
        <v>2023</v>
      </c>
      <c r="E42" s="510">
        <v>67499.25</v>
      </c>
      <c r="F42" s="510">
        <v>75</v>
      </c>
      <c r="G42" s="510">
        <v>5062443.75</v>
      </c>
      <c r="H42" s="510">
        <v>0</v>
      </c>
      <c r="I42" s="510">
        <v>0</v>
      </c>
      <c r="J42" s="712">
        <v>0</v>
      </c>
      <c r="K42" s="712"/>
      <c r="L42" s="510">
        <v>0</v>
      </c>
      <c r="M42" s="510">
        <v>75</v>
      </c>
      <c r="N42" s="510">
        <v>5062443.75</v>
      </c>
    </row>
    <row r="43" spans="1:14" ht="24.75" customHeight="1">
      <c r="A43" s="507">
        <v>19</v>
      </c>
      <c r="B43" s="508" t="s">
        <v>2058</v>
      </c>
      <c r="C43" s="508" t="s">
        <v>2059</v>
      </c>
      <c r="D43" s="509" t="s">
        <v>2036</v>
      </c>
      <c r="E43" s="510">
        <v>1390</v>
      </c>
      <c r="F43" s="510">
        <v>2175</v>
      </c>
      <c r="G43" s="510">
        <v>3023250</v>
      </c>
      <c r="H43" s="510">
        <v>0</v>
      </c>
      <c r="I43" s="510">
        <v>0</v>
      </c>
      <c r="J43" s="712">
        <v>242</v>
      </c>
      <c r="K43" s="712"/>
      <c r="L43" s="510">
        <v>336380</v>
      </c>
      <c r="M43" s="510">
        <v>1933</v>
      </c>
      <c r="N43" s="510">
        <v>2686870</v>
      </c>
    </row>
    <row r="44" spans="1:14" ht="24.75" customHeight="1">
      <c r="A44" s="507">
        <v>20</v>
      </c>
      <c r="B44" s="508" t="s">
        <v>2060</v>
      </c>
      <c r="C44" s="508" t="s">
        <v>2061</v>
      </c>
      <c r="D44" s="509" t="s">
        <v>2023</v>
      </c>
      <c r="E44" s="510">
        <v>152999</v>
      </c>
      <c r="F44" s="510">
        <v>881</v>
      </c>
      <c r="G44" s="510">
        <v>134792119</v>
      </c>
      <c r="H44" s="510">
        <v>0</v>
      </c>
      <c r="I44" s="510">
        <v>0</v>
      </c>
      <c r="J44" s="712">
        <v>4</v>
      </c>
      <c r="K44" s="712"/>
      <c r="L44" s="510">
        <v>611996</v>
      </c>
      <c r="M44" s="510">
        <v>877</v>
      </c>
      <c r="N44" s="510">
        <v>134180123</v>
      </c>
    </row>
    <row r="45" spans="1:14" ht="24.75" customHeight="1">
      <c r="A45" s="507">
        <v>21</v>
      </c>
      <c r="B45" s="508" t="s">
        <v>2062</v>
      </c>
      <c r="C45" s="508" t="s">
        <v>2063</v>
      </c>
      <c r="D45" s="509" t="s">
        <v>2031</v>
      </c>
      <c r="E45" s="510">
        <v>74530</v>
      </c>
      <c r="F45" s="510">
        <v>5</v>
      </c>
      <c r="G45" s="510">
        <v>372650</v>
      </c>
      <c r="H45" s="510">
        <v>0</v>
      </c>
      <c r="I45" s="510">
        <v>0</v>
      </c>
      <c r="J45" s="712">
        <v>1</v>
      </c>
      <c r="K45" s="712"/>
      <c r="L45" s="510">
        <v>74530</v>
      </c>
      <c r="M45" s="510">
        <v>4</v>
      </c>
      <c r="N45" s="510">
        <v>298120</v>
      </c>
    </row>
    <row r="46" spans="1:14" ht="24.75" customHeight="1">
      <c r="A46" s="507">
        <v>22</v>
      </c>
      <c r="B46" s="508" t="s">
        <v>2064</v>
      </c>
      <c r="C46" s="508" t="s">
        <v>2065</v>
      </c>
      <c r="D46" s="509" t="s">
        <v>2036</v>
      </c>
      <c r="E46" s="510">
        <v>82849</v>
      </c>
      <c r="F46" s="510">
        <v>15</v>
      </c>
      <c r="G46" s="510">
        <v>1242735</v>
      </c>
      <c r="H46" s="510">
        <v>0</v>
      </c>
      <c r="I46" s="510">
        <v>0</v>
      </c>
      <c r="J46" s="712">
        <v>4</v>
      </c>
      <c r="K46" s="712"/>
      <c r="L46" s="510">
        <v>331396</v>
      </c>
      <c r="M46" s="510">
        <v>11</v>
      </c>
      <c r="N46" s="510">
        <v>911339</v>
      </c>
    </row>
    <row r="47" spans="1:14" ht="24.75" customHeight="1">
      <c r="A47" s="507">
        <v>23</v>
      </c>
      <c r="B47" s="508" t="s">
        <v>2066</v>
      </c>
      <c r="C47" s="508" t="s">
        <v>2067</v>
      </c>
      <c r="D47" s="509" t="s">
        <v>2036</v>
      </c>
      <c r="E47" s="510">
        <v>64101</v>
      </c>
      <c r="F47" s="510">
        <v>107</v>
      </c>
      <c r="G47" s="510">
        <v>6858807</v>
      </c>
      <c r="H47" s="510">
        <v>0</v>
      </c>
      <c r="I47" s="510">
        <v>0</v>
      </c>
      <c r="J47" s="712">
        <v>1</v>
      </c>
      <c r="K47" s="712"/>
      <c r="L47" s="510">
        <v>64101</v>
      </c>
      <c r="M47" s="510">
        <v>106</v>
      </c>
      <c r="N47" s="510">
        <v>6794706</v>
      </c>
    </row>
    <row r="48" spans="1:14" ht="24.75" customHeight="1">
      <c r="A48" s="507">
        <v>24</v>
      </c>
      <c r="B48" s="508" t="s">
        <v>2068</v>
      </c>
      <c r="C48" s="508" t="s">
        <v>2069</v>
      </c>
      <c r="D48" s="509" t="s">
        <v>2023</v>
      </c>
      <c r="E48" s="510">
        <v>62158</v>
      </c>
      <c r="F48" s="510">
        <v>5878</v>
      </c>
      <c r="G48" s="510">
        <v>365364724</v>
      </c>
      <c r="H48" s="510">
        <v>0</v>
      </c>
      <c r="I48" s="510">
        <v>0</v>
      </c>
      <c r="J48" s="712">
        <v>501</v>
      </c>
      <c r="K48" s="712"/>
      <c r="L48" s="510">
        <v>31141158</v>
      </c>
      <c r="M48" s="510">
        <v>5377</v>
      </c>
      <c r="N48" s="510">
        <v>334223566</v>
      </c>
    </row>
    <row r="49" spans="1:14" ht="24.75" customHeight="1">
      <c r="A49" s="507">
        <v>25</v>
      </c>
      <c r="B49" s="508" t="s">
        <v>2070</v>
      </c>
      <c r="C49" s="508" t="s">
        <v>2071</v>
      </c>
      <c r="D49" s="509" t="s">
        <v>2023</v>
      </c>
      <c r="E49" s="510">
        <v>244799</v>
      </c>
      <c r="F49" s="510">
        <v>624</v>
      </c>
      <c r="G49" s="510">
        <v>152754576</v>
      </c>
      <c r="H49" s="510">
        <v>0</v>
      </c>
      <c r="I49" s="510">
        <v>0</v>
      </c>
      <c r="J49" s="712">
        <v>17</v>
      </c>
      <c r="K49" s="712"/>
      <c r="L49" s="510">
        <v>4161583</v>
      </c>
      <c r="M49" s="510">
        <v>607</v>
      </c>
      <c r="N49" s="510">
        <v>148592993</v>
      </c>
    </row>
    <row r="50" spans="1:14" ht="24.75" customHeight="1">
      <c r="A50" s="507">
        <v>26</v>
      </c>
      <c r="B50" s="508" t="s">
        <v>2072</v>
      </c>
      <c r="C50" s="508" t="s">
        <v>2073</v>
      </c>
      <c r="D50" s="509" t="s">
        <v>2047</v>
      </c>
      <c r="E50" s="510">
        <v>15015</v>
      </c>
      <c r="F50" s="510">
        <v>50</v>
      </c>
      <c r="G50" s="510">
        <v>750750</v>
      </c>
      <c r="H50" s="510">
        <v>0</v>
      </c>
      <c r="I50" s="510">
        <v>0</v>
      </c>
      <c r="J50" s="712">
        <v>0</v>
      </c>
      <c r="K50" s="712"/>
      <c r="L50" s="510">
        <v>0</v>
      </c>
      <c r="M50" s="510">
        <v>50</v>
      </c>
      <c r="N50" s="510">
        <v>750750</v>
      </c>
    </row>
    <row r="51" spans="1:14" ht="33.75" customHeight="1">
      <c r="A51" s="507">
        <v>27</v>
      </c>
      <c r="B51" s="508" t="s">
        <v>2074</v>
      </c>
      <c r="C51" s="508" t="s">
        <v>2075</v>
      </c>
      <c r="D51" s="509" t="s">
        <v>2023</v>
      </c>
      <c r="E51" s="510">
        <v>47300</v>
      </c>
      <c r="F51" s="510">
        <v>718</v>
      </c>
      <c r="G51" s="510">
        <v>33961400</v>
      </c>
      <c r="H51" s="510">
        <v>0</v>
      </c>
      <c r="I51" s="510">
        <v>0</v>
      </c>
      <c r="J51" s="712">
        <v>46</v>
      </c>
      <c r="K51" s="712"/>
      <c r="L51" s="510">
        <v>2175800</v>
      </c>
      <c r="M51" s="510">
        <v>672</v>
      </c>
      <c r="N51" s="510">
        <v>31785600</v>
      </c>
    </row>
    <row r="52" spans="1:14" ht="24" customHeight="1">
      <c r="A52" s="507">
        <v>28</v>
      </c>
      <c r="B52" s="508" t="s">
        <v>2076</v>
      </c>
      <c r="C52" s="508" t="s">
        <v>2077</v>
      </c>
      <c r="D52" s="509" t="s">
        <v>2023</v>
      </c>
      <c r="E52" s="510">
        <v>39999</v>
      </c>
      <c r="F52" s="510">
        <v>281</v>
      </c>
      <c r="G52" s="510">
        <v>11239719</v>
      </c>
      <c r="H52" s="510">
        <v>0</v>
      </c>
      <c r="I52" s="510">
        <v>0</v>
      </c>
      <c r="J52" s="712">
        <v>69</v>
      </c>
      <c r="K52" s="712"/>
      <c r="L52" s="510">
        <v>2759931</v>
      </c>
      <c r="M52" s="510">
        <v>212</v>
      </c>
      <c r="N52" s="510">
        <v>8479788</v>
      </c>
    </row>
    <row r="53" spans="1:14" ht="24.75" customHeight="1">
      <c r="A53" s="507">
        <v>29</v>
      </c>
      <c r="B53" s="508" t="s">
        <v>2078</v>
      </c>
      <c r="C53" s="508" t="s">
        <v>2079</v>
      </c>
      <c r="D53" s="509" t="s">
        <v>2023</v>
      </c>
      <c r="E53" s="510">
        <v>252300</v>
      </c>
      <c r="F53" s="510">
        <v>1019</v>
      </c>
      <c r="G53" s="510">
        <v>257093700</v>
      </c>
      <c r="H53" s="510">
        <v>0</v>
      </c>
      <c r="I53" s="510">
        <v>0</v>
      </c>
      <c r="J53" s="712">
        <v>31</v>
      </c>
      <c r="K53" s="712"/>
      <c r="L53" s="510">
        <v>7821300</v>
      </c>
      <c r="M53" s="510">
        <v>988</v>
      </c>
      <c r="N53" s="510">
        <v>249272400</v>
      </c>
    </row>
    <row r="54" spans="1:14" ht="24.75" customHeight="1">
      <c r="A54" s="507">
        <v>30</v>
      </c>
      <c r="B54" s="508" t="s">
        <v>2080</v>
      </c>
      <c r="C54" s="508" t="s">
        <v>2081</v>
      </c>
      <c r="D54" s="509" t="s">
        <v>2023</v>
      </c>
      <c r="E54" s="510">
        <v>89999</v>
      </c>
      <c r="F54" s="510">
        <v>301</v>
      </c>
      <c r="G54" s="510">
        <v>27089699</v>
      </c>
      <c r="H54" s="510">
        <v>0</v>
      </c>
      <c r="I54" s="510">
        <v>0</v>
      </c>
      <c r="J54" s="712">
        <v>27</v>
      </c>
      <c r="K54" s="712"/>
      <c r="L54" s="510">
        <v>2429973</v>
      </c>
      <c r="M54" s="510">
        <v>274</v>
      </c>
      <c r="N54" s="510">
        <v>24659726</v>
      </c>
    </row>
    <row r="55" spans="1:14" ht="15.75" customHeight="1">
      <c r="A55" s="715" t="s">
        <v>2082</v>
      </c>
      <c r="B55" s="715"/>
      <c r="C55" s="715"/>
      <c r="D55" s="715"/>
      <c r="E55" s="715"/>
      <c r="F55" s="714">
        <v>1093745232</v>
      </c>
      <c r="G55" s="714"/>
      <c r="H55" s="714">
        <v>0</v>
      </c>
      <c r="I55" s="714"/>
      <c r="J55" s="714">
        <v>58037612</v>
      </c>
      <c r="K55" s="714"/>
      <c r="L55" s="714"/>
      <c r="M55" s="714">
        <v>1035707620</v>
      </c>
      <c r="N55" s="714"/>
    </row>
    <row r="56" spans="1:14" ht="24.75" customHeight="1">
      <c r="A56" s="507">
        <v>1</v>
      </c>
      <c r="B56" s="508" t="s">
        <v>2083</v>
      </c>
      <c r="C56" s="508" t="s">
        <v>2084</v>
      </c>
      <c r="D56" s="509" t="s">
        <v>1995</v>
      </c>
      <c r="E56" s="510">
        <v>203</v>
      </c>
      <c r="F56" s="510">
        <v>15339</v>
      </c>
      <c r="G56" s="510">
        <v>3113817</v>
      </c>
      <c r="H56" s="510">
        <v>0</v>
      </c>
      <c r="I56" s="510">
        <v>0</v>
      </c>
      <c r="J56" s="712">
        <v>4219</v>
      </c>
      <c r="K56" s="712"/>
      <c r="L56" s="510">
        <v>856457</v>
      </c>
      <c r="M56" s="510">
        <v>11120</v>
      </c>
      <c r="N56" s="510">
        <v>2257360</v>
      </c>
    </row>
    <row r="57" spans="1:14" ht="24.75" customHeight="1">
      <c r="A57" s="507">
        <v>2</v>
      </c>
      <c r="B57" s="508" t="s">
        <v>2085</v>
      </c>
      <c r="C57" s="508" t="s">
        <v>2084</v>
      </c>
      <c r="D57" s="509" t="s">
        <v>1998</v>
      </c>
      <c r="E57" s="510">
        <v>203</v>
      </c>
      <c r="F57" s="510">
        <v>68530</v>
      </c>
      <c r="G57" s="510">
        <v>13911590</v>
      </c>
      <c r="H57" s="510">
        <v>0</v>
      </c>
      <c r="I57" s="510">
        <v>0</v>
      </c>
      <c r="J57" s="712">
        <v>1142</v>
      </c>
      <c r="K57" s="712"/>
      <c r="L57" s="510">
        <v>231826</v>
      </c>
      <c r="M57" s="510">
        <v>67388</v>
      </c>
      <c r="N57" s="510">
        <v>13679764</v>
      </c>
    </row>
    <row r="58" spans="1:14" ht="24.75" customHeight="1">
      <c r="A58" s="507">
        <v>3</v>
      </c>
      <c r="B58" s="508" t="s">
        <v>2086</v>
      </c>
      <c r="C58" s="508" t="s">
        <v>2087</v>
      </c>
      <c r="D58" s="509" t="s">
        <v>1995</v>
      </c>
      <c r="E58" s="510">
        <v>5639</v>
      </c>
      <c r="F58" s="510">
        <v>1375</v>
      </c>
      <c r="G58" s="510">
        <v>7753625</v>
      </c>
      <c r="H58" s="510">
        <v>0</v>
      </c>
      <c r="I58" s="510">
        <v>0</v>
      </c>
      <c r="J58" s="712">
        <v>100</v>
      </c>
      <c r="K58" s="712"/>
      <c r="L58" s="510">
        <v>563900</v>
      </c>
      <c r="M58" s="510">
        <v>1275</v>
      </c>
      <c r="N58" s="510">
        <v>7189725</v>
      </c>
    </row>
    <row r="59" spans="1:14" ht="24.75" customHeight="1">
      <c r="A59" s="507">
        <v>4</v>
      </c>
      <c r="B59" s="508" t="s">
        <v>2088</v>
      </c>
      <c r="C59" s="508" t="s">
        <v>2089</v>
      </c>
      <c r="D59" s="509" t="s">
        <v>1995</v>
      </c>
      <c r="E59" s="510">
        <v>1219</v>
      </c>
      <c r="F59" s="510">
        <v>3486</v>
      </c>
      <c r="G59" s="510">
        <v>4249434</v>
      </c>
      <c r="H59" s="510">
        <v>0</v>
      </c>
      <c r="I59" s="510">
        <v>0</v>
      </c>
      <c r="J59" s="712">
        <v>249</v>
      </c>
      <c r="K59" s="712"/>
      <c r="L59" s="510">
        <v>303531</v>
      </c>
      <c r="M59" s="510">
        <v>3237</v>
      </c>
      <c r="N59" s="510">
        <v>3945903</v>
      </c>
    </row>
    <row r="60" spans="1:14" ht="51.75" customHeight="1">
      <c r="A60" s="507">
        <v>5</v>
      </c>
      <c r="B60" s="508" t="s">
        <v>2090</v>
      </c>
      <c r="C60" s="508" t="s">
        <v>2091</v>
      </c>
      <c r="D60" s="509" t="s">
        <v>1995</v>
      </c>
      <c r="E60" s="510">
        <v>9300</v>
      </c>
      <c r="F60" s="510">
        <v>29</v>
      </c>
      <c r="G60" s="510">
        <v>269700</v>
      </c>
      <c r="H60" s="510">
        <v>0</v>
      </c>
      <c r="I60" s="510">
        <v>0</v>
      </c>
      <c r="J60" s="712">
        <v>0</v>
      </c>
      <c r="K60" s="712"/>
      <c r="L60" s="510">
        <v>0</v>
      </c>
      <c r="M60" s="510">
        <v>29</v>
      </c>
      <c r="N60" s="510">
        <v>269700</v>
      </c>
    </row>
    <row r="61" spans="1:14" ht="24.75" customHeight="1">
      <c r="A61" s="507">
        <v>6</v>
      </c>
      <c r="B61" s="508" t="s">
        <v>2092</v>
      </c>
      <c r="C61" s="508" t="s">
        <v>2093</v>
      </c>
      <c r="D61" s="509" t="s">
        <v>1998</v>
      </c>
      <c r="E61" s="510">
        <v>485</v>
      </c>
      <c r="F61" s="510">
        <v>11926</v>
      </c>
      <c r="G61" s="510">
        <v>5784110</v>
      </c>
      <c r="H61" s="510">
        <v>0</v>
      </c>
      <c r="I61" s="510">
        <v>0</v>
      </c>
      <c r="J61" s="712">
        <v>244</v>
      </c>
      <c r="K61" s="712"/>
      <c r="L61" s="510">
        <v>118340</v>
      </c>
      <c r="M61" s="510">
        <v>11682</v>
      </c>
      <c r="N61" s="510">
        <v>5665770</v>
      </c>
    </row>
    <row r="62" spans="1:14" ht="24.75" customHeight="1">
      <c r="A62" s="507">
        <v>7</v>
      </c>
      <c r="B62" s="508" t="s">
        <v>2094</v>
      </c>
      <c r="C62" s="508" t="s">
        <v>2095</v>
      </c>
      <c r="D62" s="509" t="s">
        <v>1998</v>
      </c>
      <c r="E62" s="510">
        <v>45</v>
      </c>
      <c r="F62" s="510">
        <v>224259</v>
      </c>
      <c r="G62" s="510">
        <v>10091655</v>
      </c>
      <c r="H62" s="510">
        <v>0</v>
      </c>
      <c r="I62" s="510">
        <v>0</v>
      </c>
      <c r="J62" s="712">
        <v>10552</v>
      </c>
      <c r="K62" s="712"/>
      <c r="L62" s="510">
        <v>474840</v>
      </c>
      <c r="M62" s="510">
        <v>213707</v>
      </c>
      <c r="N62" s="510">
        <v>9616815</v>
      </c>
    </row>
    <row r="63" spans="1:14" ht="24.75" customHeight="1">
      <c r="A63" s="507">
        <v>8</v>
      </c>
      <c r="B63" s="508" t="s">
        <v>2096</v>
      </c>
      <c r="C63" s="508" t="s">
        <v>2097</v>
      </c>
      <c r="D63" s="509" t="s">
        <v>2047</v>
      </c>
      <c r="E63" s="510">
        <v>8820</v>
      </c>
      <c r="F63" s="510">
        <v>10636</v>
      </c>
      <c r="G63" s="510">
        <v>93809520</v>
      </c>
      <c r="H63" s="510">
        <v>0</v>
      </c>
      <c r="I63" s="510">
        <v>0</v>
      </c>
      <c r="J63" s="712">
        <v>66</v>
      </c>
      <c r="K63" s="712"/>
      <c r="L63" s="510">
        <v>582120</v>
      </c>
      <c r="M63" s="510">
        <v>10570</v>
      </c>
      <c r="N63" s="510">
        <v>93227400</v>
      </c>
    </row>
    <row r="64" spans="1:14" ht="24" customHeight="1">
      <c r="A64" s="507">
        <v>9</v>
      </c>
      <c r="B64" s="508" t="s">
        <v>2098</v>
      </c>
      <c r="C64" s="508" t="s">
        <v>2099</v>
      </c>
      <c r="D64" s="509" t="s">
        <v>1995</v>
      </c>
      <c r="E64" s="510">
        <v>400</v>
      </c>
      <c r="F64" s="510">
        <v>932</v>
      </c>
      <c r="G64" s="510">
        <v>372800</v>
      </c>
      <c r="H64" s="510">
        <v>0</v>
      </c>
      <c r="I64" s="510">
        <v>0</v>
      </c>
      <c r="J64" s="712">
        <v>7</v>
      </c>
      <c r="K64" s="712"/>
      <c r="L64" s="510">
        <v>2800</v>
      </c>
      <c r="M64" s="510">
        <v>925</v>
      </c>
      <c r="N64" s="510">
        <v>370000</v>
      </c>
    </row>
    <row r="65" spans="1:14" ht="24.75" customHeight="1">
      <c r="A65" s="507">
        <v>10</v>
      </c>
      <c r="B65" s="508" t="s">
        <v>2100</v>
      </c>
      <c r="C65" s="508" t="s">
        <v>2099</v>
      </c>
      <c r="D65" s="509" t="s">
        <v>1995</v>
      </c>
      <c r="E65" s="510">
        <v>400</v>
      </c>
      <c r="F65" s="510">
        <v>42124</v>
      </c>
      <c r="G65" s="510">
        <v>16849600</v>
      </c>
      <c r="H65" s="510">
        <v>0</v>
      </c>
      <c r="I65" s="510">
        <v>0</v>
      </c>
      <c r="J65" s="712">
        <v>4280</v>
      </c>
      <c r="K65" s="712"/>
      <c r="L65" s="510">
        <v>1712000</v>
      </c>
      <c r="M65" s="510">
        <v>37844</v>
      </c>
      <c r="N65" s="510">
        <v>15137600</v>
      </c>
    </row>
    <row r="66" spans="1:14" ht="24.75" customHeight="1">
      <c r="A66" s="507">
        <v>11</v>
      </c>
      <c r="B66" s="508" t="s">
        <v>2101</v>
      </c>
      <c r="C66" s="508" t="s">
        <v>2102</v>
      </c>
      <c r="D66" s="509" t="s">
        <v>1995</v>
      </c>
      <c r="E66" s="510">
        <v>36</v>
      </c>
      <c r="F66" s="510">
        <v>120534</v>
      </c>
      <c r="G66" s="510">
        <v>4339224</v>
      </c>
      <c r="H66" s="510">
        <v>0</v>
      </c>
      <c r="I66" s="510">
        <v>0</v>
      </c>
      <c r="J66" s="712">
        <v>3316</v>
      </c>
      <c r="K66" s="712"/>
      <c r="L66" s="510">
        <v>119376</v>
      </c>
      <c r="M66" s="510">
        <v>117218</v>
      </c>
      <c r="N66" s="510">
        <v>4219848</v>
      </c>
    </row>
    <row r="67" spans="1:14" ht="60.75" customHeight="1">
      <c r="A67" s="507">
        <v>12</v>
      </c>
      <c r="B67" s="508" t="s">
        <v>2103</v>
      </c>
      <c r="C67" s="508" t="s">
        <v>2104</v>
      </c>
      <c r="D67" s="509" t="s">
        <v>2036</v>
      </c>
      <c r="E67" s="510">
        <v>16074</v>
      </c>
      <c r="F67" s="510">
        <v>2652</v>
      </c>
      <c r="G67" s="510">
        <v>42628248</v>
      </c>
      <c r="H67" s="510">
        <v>0</v>
      </c>
      <c r="I67" s="510">
        <v>0</v>
      </c>
      <c r="J67" s="712">
        <v>90</v>
      </c>
      <c r="K67" s="712"/>
      <c r="L67" s="510">
        <v>1446660</v>
      </c>
      <c r="M67" s="510">
        <v>2562</v>
      </c>
      <c r="N67" s="510">
        <v>41181588</v>
      </c>
    </row>
    <row r="68" spans="1:14" ht="24.75" customHeight="1">
      <c r="A68" s="507">
        <v>13</v>
      </c>
      <c r="B68" s="508" t="s">
        <v>2105</v>
      </c>
      <c r="C68" s="508" t="s">
        <v>2106</v>
      </c>
      <c r="D68" s="509" t="s">
        <v>1995</v>
      </c>
      <c r="E68" s="510">
        <v>148</v>
      </c>
      <c r="F68" s="510">
        <v>3948</v>
      </c>
      <c r="G68" s="510">
        <v>584304</v>
      </c>
      <c r="H68" s="510">
        <v>0</v>
      </c>
      <c r="I68" s="510">
        <v>0</v>
      </c>
      <c r="J68" s="712">
        <v>0</v>
      </c>
      <c r="K68" s="712"/>
      <c r="L68" s="510">
        <v>0</v>
      </c>
      <c r="M68" s="510">
        <v>3948</v>
      </c>
      <c r="N68" s="510">
        <v>584304</v>
      </c>
    </row>
    <row r="69" spans="1:14" ht="33.75" customHeight="1">
      <c r="A69" s="507">
        <v>14</v>
      </c>
      <c r="B69" s="508" t="s">
        <v>2107</v>
      </c>
      <c r="C69" s="508" t="s">
        <v>2108</v>
      </c>
      <c r="D69" s="509" t="s">
        <v>2109</v>
      </c>
      <c r="E69" s="510">
        <v>1680</v>
      </c>
      <c r="F69" s="510">
        <v>12137</v>
      </c>
      <c r="G69" s="510">
        <v>20390160</v>
      </c>
      <c r="H69" s="510">
        <v>0</v>
      </c>
      <c r="I69" s="510">
        <v>0</v>
      </c>
      <c r="J69" s="712">
        <v>269</v>
      </c>
      <c r="K69" s="712"/>
      <c r="L69" s="510">
        <v>451920</v>
      </c>
      <c r="M69" s="510">
        <v>11868</v>
      </c>
      <c r="N69" s="510">
        <v>19938240</v>
      </c>
    </row>
    <row r="70" spans="1:14" ht="24.75" customHeight="1">
      <c r="A70" s="507">
        <v>15</v>
      </c>
      <c r="B70" s="508" t="s">
        <v>2110</v>
      </c>
      <c r="C70" s="508" t="s">
        <v>2111</v>
      </c>
      <c r="D70" s="509" t="s">
        <v>1995</v>
      </c>
      <c r="E70" s="510">
        <v>450</v>
      </c>
      <c r="F70" s="510">
        <v>314</v>
      </c>
      <c r="G70" s="510">
        <v>141300</v>
      </c>
      <c r="H70" s="510">
        <v>0</v>
      </c>
      <c r="I70" s="510">
        <v>0</v>
      </c>
      <c r="J70" s="712">
        <v>0</v>
      </c>
      <c r="K70" s="712"/>
      <c r="L70" s="510">
        <v>0</v>
      </c>
      <c r="M70" s="510">
        <v>314</v>
      </c>
      <c r="N70" s="510">
        <v>141300</v>
      </c>
    </row>
    <row r="71" spans="1:14" ht="24.75" customHeight="1">
      <c r="A71" s="507">
        <v>16</v>
      </c>
      <c r="B71" s="508" t="s">
        <v>2112</v>
      </c>
      <c r="C71" s="508" t="s">
        <v>2113</v>
      </c>
      <c r="D71" s="509" t="s">
        <v>1995</v>
      </c>
      <c r="E71" s="510">
        <v>232</v>
      </c>
      <c r="F71" s="510">
        <v>45000</v>
      </c>
      <c r="G71" s="510">
        <v>10440000</v>
      </c>
      <c r="H71" s="510">
        <v>0</v>
      </c>
      <c r="I71" s="510">
        <v>0</v>
      </c>
      <c r="J71" s="712">
        <v>2740</v>
      </c>
      <c r="K71" s="712"/>
      <c r="L71" s="510">
        <v>635680</v>
      </c>
      <c r="M71" s="510">
        <v>42260</v>
      </c>
      <c r="N71" s="510">
        <v>9804320</v>
      </c>
    </row>
    <row r="72" spans="1:14" ht="24.75" customHeight="1">
      <c r="A72" s="507">
        <v>17</v>
      </c>
      <c r="B72" s="508" t="s">
        <v>2114</v>
      </c>
      <c r="C72" s="508" t="s">
        <v>2115</v>
      </c>
      <c r="D72" s="509" t="s">
        <v>1995</v>
      </c>
      <c r="E72" s="510">
        <v>1700</v>
      </c>
      <c r="F72" s="510">
        <v>6223</v>
      </c>
      <c r="G72" s="510">
        <v>10579100</v>
      </c>
      <c r="H72" s="510">
        <v>0</v>
      </c>
      <c r="I72" s="510">
        <v>0</v>
      </c>
      <c r="J72" s="712">
        <v>275</v>
      </c>
      <c r="K72" s="712"/>
      <c r="L72" s="510">
        <v>467500</v>
      </c>
      <c r="M72" s="510">
        <v>5948</v>
      </c>
      <c r="N72" s="510">
        <v>10111600</v>
      </c>
    </row>
    <row r="73" spans="1:14" ht="24.75" customHeight="1">
      <c r="A73" s="507">
        <v>18</v>
      </c>
      <c r="B73" s="508" t="s">
        <v>2116</v>
      </c>
      <c r="C73" s="508" t="s">
        <v>2117</v>
      </c>
      <c r="D73" s="509" t="s">
        <v>2109</v>
      </c>
      <c r="E73" s="510">
        <v>4500</v>
      </c>
      <c r="F73" s="510">
        <v>2068</v>
      </c>
      <c r="G73" s="510">
        <v>9306000</v>
      </c>
      <c r="H73" s="510">
        <v>0</v>
      </c>
      <c r="I73" s="510">
        <v>0</v>
      </c>
      <c r="J73" s="712">
        <v>8</v>
      </c>
      <c r="K73" s="712"/>
      <c r="L73" s="510">
        <v>36000</v>
      </c>
      <c r="M73" s="510">
        <v>2060</v>
      </c>
      <c r="N73" s="510">
        <v>9270000</v>
      </c>
    </row>
    <row r="74" spans="1:14" ht="24.75" customHeight="1">
      <c r="A74" s="507">
        <v>19</v>
      </c>
      <c r="B74" s="508" t="s">
        <v>2118</v>
      </c>
      <c r="C74" s="508" t="s">
        <v>2119</v>
      </c>
      <c r="D74" s="509" t="s">
        <v>2120</v>
      </c>
      <c r="E74" s="510">
        <v>13834</v>
      </c>
      <c r="F74" s="510">
        <v>34</v>
      </c>
      <c r="G74" s="510">
        <v>470356</v>
      </c>
      <c r="H74" s="510">
        <v>0</v>
      </c>
      <c r="I74" s="510">
        <v>0</v>
      </c>
      <c r="J74" s="712">
        <v>9</v>
      </c>
      <c r="K74" s="712"/>
      <c r="L74" s="510">
        <v>124506</v>
      </c>
      <c r="M74" s="510">
        <v>25</v>
      </c>
      <c r="N74" s="510">
        <v>345850</v>
      </c>
    </row>
    <row r="75" spans="1:14" ht="24.75" customHeight="1">
      <c r="A75" s="507">
        <v>20</v>
      </c>
      <c r="B75" s="508" t="s">
        <v>2121</v>
      </c>
      <c r="C75" s="508" t="s">
        <v>2122</v>
      </c>
      <c r="D75" s="509" t="s">
        <v>2028</v>
      </c>
      <c r="E75" s="510">
        <v>13834</v>
      </c>
      <c r="F75" s="510">
        <v>1618</v>
      </c>
      <c r="G75" s="510">
        <v>22383412</v>
      </c>
      <c r="H75" s="510">
        <v>0</v>
      </c>
      <c r="I75" s="510">
        <v>0</v>
      </c>
      <c r="J75" s="712">
        <v>181</v>
      </c>
      <c r="K75" s="712"/>
      <c r="L75" s="510">
        <v>2503954</v>
      </c>
      <c r="M75" s="510">
        <v>1437</v>
      </c>
      <c r="N75" s="510">
        <v>19879458</v>
      </c>
    </row>
    <row r="76" spans="1:14" ht="24.75" customHeight="1">
      <c r="A76" s="507">
        <v>21</v>
      </c>
      <c r="B76" s="508" t="s">
        <v>2123</v>
      </c>
      <c r="C76" s="508" t="s">
        <v>2124</v>
      </c>
      <c r="D76" s="509" t="s">
        <v>1998</v>
      </c>
      <c r="E76" s="510">
        <v>6500</v>
      </c>
      <c r="F76" s="510">
        <v>2705</v>
      </c>
      <c r="G76" s="510">
        <v>17582500</v>
      </c>
      <c r="H76" s="510">
        <v>0</v>
      </c>
      <c r="I76" s="510">
        <v>0</v>
      </c>
      <c r="J76" s="712">
        <v>2204</v>
      </c>
      <c r="K76" s="712"/>
      <c r="L76" s="510">
        <v>14326000</v>
      </c>
      <c r="M76" s="510">
        <v>501</v>
      </c>
      <c r="N76" s="510">
        <v>3256500</v>
      </c>
    </row>
    <row r="77" spans="1:14" ht="24" customHeight="1">
      <c r="A77" s="507">
        <v>22</v>
      </c>
      <c r="B77" s="508" t="s">
        <v>2125</v>
      </c>
      <c r="C77" s="508" t="s">
        <v>2126</v>
      </c>
      <c r="D77" s="509" t="s">
        <v>1995</v>
      </c>
      <c r="E77" s="510">
        <v>735</v>
      </c>
      <c r="F77" s="510">
        <v>665</v>
      </c>
      <c r="G77" s="510">
        <v>488775</v>
      </c>
      <c r="H77" s="510">
        <v>0</v>
      </c>
      <c r="I77" s="510">
        <v>0</v>
      </c>
      <c r="J77" s="712">
        <v>663</v>
      </c>
      <c r="K77" s="712"/>
      <c r="L77" s="510">
        <v>487305</v>
      </c>
      <c r="M77" s="510">
        <v>2</v>
      </c>
      <c r="N77" s="510">
        <v>1470</v>
      </c>
    </row>
    <row r="78" spans="1:14" ht="61.5" customHeight="1">
      <c r="A78" s="507">
        <v>23</v>
      </c>
      <c r="B78" s="508" t="s">
        <v>2127</v>
      </c>
      <c r="C78" s="508" t="s">
        <v>2128</v>
      </c>
      <c r="D78" s="509" t="s">
        <v>2129</v>
      </c>
      <c r="E78" s="510">
        <v>278090</v>
      </c>
      <c r="F78" s="510">
        <v>762</v>
      </c>
      <c r="G78" s="510">
        <v>211904580</v>
      </c>
      <c r="H78" s="510">
        <v>0</v>
      </c>
      <c r="I78" s="510">
        <v>0</v>
      </c>
      <c r="J78" s="712">
        <v>23</v>
      </c>
      <c r="K78" s="712"/>
      <c r="L78" s="510">
        <v>6396070</v>
      </c>
      <c r="M78" s="510">
        <v>739</v>
      </c>
      <c r="N78" s="510">
        <v>205508510</v>
      </c>
    </row>
    <row r="79" spans="1:14" ht="24.75" customHeight="1">
      <c r="A79" s="507">
        <v>24</v>
      </c>
      <c r="B79" s="508" t="s">
        <v>2130</v>
      </c>
      <c r="C79" s="508" t="s">
        <v>2131</v>
      </c>
      <c r="D79" s="509" t="s">
        <v>2028</v>
      </c>
      <c r="E79" s="510">
        <v>1480</v>
      </c>
      <c r="F79" s="510">
        <v>2392</v>
      </c>
      <c r="G79" s="510">
        <v>3540160</v>
      </c>
      <c r="H79" s="510">
        <v>0</v>
      </c>
      <c r="I79" s="510">
        <v>0</v>
      </c>
      <c r="J79" s="712">
        <v>557</v>
      </c>
      <c r="K79" s="712"/>
      <c r="L79" s="510">
        <v>824360</v>
      </c>
      <c r="M79" s="510">
        <v>1835</v>
      </c>
      <c r="N79" s="510">
        <v>2715800</v>
      </c>
    </row>
    <row r="80" spans="1:14" ht="24" customHeight="1">
      <c r="A80" s="507">
        <v>25</v>
      </c>
      <c r="B80" s="508" t="s">
        <v>2132</v>
      </c>
      <c r="C80" s="508" t="s">
        <v>2133</v>
      </c>
      <c r="D80" s="509" t="s">
        <v>2120</v>
      </c>
      <c r="E80" s="510">
        <v>219000</v>
      </c>
      <c r="F80" s="510">
        <v>2118</v>
      </c>
      <c r="G80" s="510">
        <v>463842000</v>
      </c>
      <c r="H80" s="510">
        <v>0</v>
      </c>
      <c r="I80" s="510">
        <v>0</v>
      </c>
      <c r="J80" s="712">
        <v>89</v>
      </c>
      <c r="K80" s="712"/>
      <c r="L80" s="510">
        <v>19491000</v>
      </c>
      <c r="M80" s="510">
        <v>2029</v>
      </c>
      <c r="N80" s="510">
        <v>444351000</v>
      </c>
    </row>
    <row r="81" spans="1:14" ht="24.75" customHeight="1">
      <c r="A81" s="507">
        <v>26</v>
      </c>
      <c r="B81" s="508" t="s">
        <v>2134</v>
      </c>
      <c r="C81" s="508" t="s">
        <v>2135</v>
      </c>
      <c r="D81" s="509" t="s">
        <v>1995</v>
      </c>
      <c r="E81" s="510">
        <v>638</v>
      </c>
      <c r="F81" s="510">
        <v>17603</v>
      </c>
      <c r="G81" s="510">
        <v>11230714</v>
      </c>
      <c r="H81" s="510">
        <v>0</v>
      </c>
      <c r="I81" s="510">
        <v>0</v>
      </c>
      <c r="J81" s="712">
        <v>707</v>
      </c>
      <c r="K81" s="712"/>
      <c r="L81" s="510">
        <v>451066</v>
      </c>
      <c r="M81" s="510">
        <v>16896</v>
      </c>
      <c r="N81" s="510">
        <v>10779648</v>
      </c>
    </row>
    <row r="82" spans="1:14" ht="33.75" customHeight="1">
      <c r="A82" s="507">
        <v>27</v>
      </c>
      <c r="B82" s="508" t="s">
        <v>2136</v>
      </c>
      <c r="C82" s="508" t="s">
        <v>2137</v>
      </c>
      <c r="D82" s="509" t="s">
        <v>2120</v>
      </c>
      <c r="E82" s="510">
        <v>8513</v>
      </c>
      <c r="F82" s="510">
        <v>2881</v>
      </c>
      <c r="G82" s="510">
        <v>24525953</v>
      </c>
      <c r="H82" s="510">
        <v>0</v>
      </c>
      <c r="I82" s="510">
        <v>0</v>
      </c>
      <c r="J82" s="712">
        <v>127</v>
      </c>
      <c r="K82" s="712"/>
      <c r="L82" s="510">
        <v>1081151</v>
      </c>
      <c r="M82" s="510">
        <v>2754</v>
      </c>
      <c r="N82" s="510">
        <v>23444802</v>
      </c>
    </row>
    <row r="83" spans="1:14" ht="24.75" customHeight="1">
      <c r="A83" s="507">
        <v>28</v>
      </c>
      <c r="B83" s="508" t="s">
        <v>2138</v>
      </c>
      <c r="C83" s="508" t="s">
        <v>2139</v>
      </c>
      <c r="D83" s="509" t="s">
        <v>2109</v>
      </c>
      <c r="E83" s="510">
        <v>2625</v>
      </c>
      <c r="F83" s="510">
        <v>555</v>
      </c>
      <c r="G83" s="510">
        <v>1456875</v>
      </c>
      <c r="H83" s="510">
        <v>0</v>
      </c>
      <c r="I83" s="510">
        <v>0</v>
      </c>
      <c r="J83" s="712">
        <v>0</v>
      </c>
      <c r="K83" s="712"/>
      <c r="L83" s="510">
        <v>0</v>
      </c>
      <c r="M83" s="510">
        <v>555</v>
      </c>
      <c r="N83" s="510">
        <v>1456875</v>
      </c>
    </row>
    <row r="84" spans="1:14" ht="24.75" customHeight="1">
      <c r="A84" s="507">
        <v>29</v>
      </c>
      <c r="B84" s="508" t="s">
        <v>2140</v>
      </c>
      <c r="C84" s="508" t="s">
        <v>2141</v>
      </c>
      <c r="D84" s="509" t="s">
        <v>1995</v>
      </c>
      <c r="E84" s="510">
        <v>1125</v>
      </c>
      <c r="F84" s="510">
        <v>72626</v>
      </c>
      <c r="G84" s="510">
        <v>81704250</v>
      </c>
      <c r="H84" s="510">
        <v>0</v>
      </c>
      <c r="I84" s="510">
        <v>0</v>
      </c>
      <c r="J84" s="712">
        <v>3866</v>
      </c>
      <c r="K84" s="712"/>
      <c r="L84" s="510">
        <v>4349250</v>
      </c>
      <c r="M84" s="510">
        <v>68760</v>
      </c>
      <c r="N84" s="510">
        <v>77355000</v>
      </c>
    </row>
    <row r="85" spans="1:14" ht="24.75" customHeight="1">
      <c r="A85" s="507">
        <v>30</v>
      </c>
      <c r="B85" s="508" t="s">
        <v>2142</v>
      </c>
      <c r="C85" s="508" t="s">
        <v>2143</v>
      </c>
      <c r="D85" s="509" t="s">
        <v>1995</v>
      </c>
      <c r="E85" s="510">
        <v>490</v>
      </c>
      <c r="F85" s="510">
        <v>3</v>
      </c>
      <c r="G85" s="510">
        <v>1470</v>
      </c>
      <c r="H85" s="510">
        <v>0</v>
      </c>
      <c r="I85" s="510">
        <v>0</v>
      </c>
      <c r="J85" s="712">
        <v>0</v>
      </c>
      <c r="K85" s="712"/>
      <c r="L85" s="510">
        <v>0</v>
      </c>
      <c r="M85" s="510">
        <v>3</v>
      </c>
      <c r="N85" s="510">
        <v>1470</v>
      </c>
    </row>
    <row r="86" spans="1:14" ht="15.75" customHeight="1">
      <c r="A86" s="715" t="s">
        <v>2144</v>
      </c>
      <c r="B86" s="715"/>
      <c r="C86" s="715"/>
      <c r="D86" s="715"/>
      <c r="E86" s="715"/>
      <c r="F86" s="714">
        <v>8639926016.5</v>
      </c>
      <c r="G86" s="714"/>
      <c r="H86" s="714">
        <v>0</v>
      </c>
      <c r="I86" s="714"/>
      <c r="J86" s="714">
        <v>325018655</v>
      </c>
      <c r="K86" s="714"/>
      <c r="L86" s="714"/>
      <c r="M86" s="714">
        <v>8314907361.5</v>
      </c>
      <c r="N86" s="714"/>
    </row>
    <row r="87" spans="1:14" ht="24.75" customHeight="1">
      <c r="A87" s="507">
        <v>1</v>
      </c>
      <c r="B87" s="508" t="s">
        <v>2145</v>
      </c>
      <c r="C87" s="508" t="s">
        <v>2146</v>
      </c>
      <c r="D87" s="509" t="s">
        <v>1998</v>
      </c>
      <c r="E87" s="510">
        <v>2580</v>
      </c>
      <c r="F87" s="510">
        <v>35730</v>
      </c>
      <c r="G87" s="510">
        <v>92183400</v>
      </c>
      <c r="H87" s="510">
        <v>0</v>
      </c>
      <c r="I87" s="510">
        <v>0</v>
      </c>
      <c r="J87" s="712">
        <v>2059</v>
      </c>
      <c r="K87" s="712"/>
      <c r="L87" s="510">
        <v>5312220</v>
      </c>
      <c r="M87" s="510">
        <v>33671</v>
      </c>
      <c r="N87" s="510">
        <v>86871180</v>
      </c>
    </row>
    <row r="88" spans="1:14" ht="24.75" customHeight="1">
      <c r="A88" s="507">
        <v>2</v>
      </c>
      <c r="B88" s="508" t="s">
        <v>2147</v>
      </c>
      <c r="C88" s="508" t="s">
        <v>2148</v>
      </c>
      <c r="D88" s="509" t="s">
        <v>1995</v>
      </c>
      <c r="E88" s="510">
        <v>1155</v>
      </c>
      <c r="F88" s="510">
        <v>7</v>
      </c>
      <c r="G88" s="510">
        <v>8085</v>
      </c>
      <c r="H88" s="510">
        <v>0</v>
      </c>
      <c r="I88" s="510">
        <v>0</v>
      </c>
      <c r="J88" s="712">
        <v>6</v>
      </c>
      <c r="K88" s="712"/>
      <c r="L88" s="510">
        <v>6930</v>
      </c>
      <c r="M88" s="510">
        <v>1</v>
      </c>
      <c r="N88" s="510">
        <v>1155</v>
      </c>
    </row>
    <row r="89" spans="1:14" ht="24.75" customHeight="1">
      <c r="A89" s="507">
        <v>3</v>
      </c>
      <c r="B89" s="508" t="s">
        <v>2149</v>
      </c>
      <c r="C89" s="508" t="s">
        <v>2148</v>
      </c>
      <c r="D89" s="509" t="s">
        <v>1998</v>
      </c>
      <c r="E89" s="510">
        <v>1155</v>
      </c>
      <c r="F89" s="510">
        <v>286502</v>
      </c>
      <c r="G89" s="510">
        <v>330909810</v>
      </c>
      <c r="H89" s="510">
        <v>0</v>
      </c>
      <c r="I89" s="510">
        <v>0</v>
      </c>
      <c r="J89" s="712">
        <v>2015</v>
      </c>
      <c r="K89" s="712"/>
      <c r="L89" s="510">
        <v>2327325</v>
      </c>
      <c r="M89" s="510">
        <v>284487</v>
      </c>
      <c r="N89" s="510">
        <v>328582485</v>
      </c>
    </row>
    <row r="90" spans="1:14" ht="24" customHeight="1">
      <c r="A90" s="507">
        <v>4</v>
      </c>
      <c r="B90" s="508" t="s">
        <v>2150</v>
      </c>
      <c r="C90" s="508" t="s">
        <v>2151</v>
      </c>
      <c r="D90" s="509" t="s">
        <v>1995</v>
      </c>
      <c r="E90" s="510">
        <v>2562</v>
      </c>
      <c r="F90" s="510">
        <v>43998</v>
      </c>
      <c r="G90" s="510">
        <v>112722876</v>
      </c>
      <c r="H90" s="510">
        <v>0</v>
      </c>
      <c r="I90" s="510">
        <v>0</v>
      </c>
      <c r="J90" s="712">
        <v>1</v>
      </c>
      <c r="K90" s="712"/>
      <c r="L90" s="510">
        <v>2562</v>
      </c>
      <c r="M90" s="510">
        <v>43997</v>
      </c>
      <c r="N90" s="510">
        <v>112720314</v>
      </c>
    </row>
    <row r="91" spans="1:14" ht="24.75" customHeight="1">
      <c r="A91" s="507">
        <v>5</v>
      </c>
      <c r="B91" s="508" t="s">
        <v>2152</v>
      </c>
      <c r="C91" s="508" t="s">
        <v>2153</v>
      </c>
      <c r="D91" s="509" t="s">
        <v>1995</v>
      </c>
      <c r="E91" s="510">
        <v>2499</v>
      </c>
      <c r="F91" s="510">
        <v>124341</v>
      </c>
      <c r="G91" s="510">
        <v>310728159</v>
      </c>
      <c r="H91" s="510">
        <v>0</v>
      </c>
      <c r="I91" s="510">
        <v>0</v>
      </c>
      <c r="J91" s="712">
        <v>2968</v>
      </c>
      <c r="K91" s="712"/>
      <c r="L91" s="510">
        <v>7417032</v>
      </c>
      <c r="M91" s="510">
        <v>121373</v>
      </c>
      <c r="N91" s="510">
        <v>303311127</v>
      </c>
    </row>
    <row r="92" spans="1:14" ht="24.75" customHeight="1">
      <c r="A92" s="507">
        <v>6</v>
      </c>
      <c r="B92" s="508" t="s">
        <v>2154</v>
      </c>
      <c r="C92" s="508" t="s">
        <v>2155</v>
      </c>
      <c r="D92" s="509" t="s">
        <v>1995</v>
      </c>
      <c r="E92" s="510">
        <v>7362</v>
      </c>
      <c r="F92" s="510">
        <v>2552</v>
      </c>
      <c r="G92" s="510">
        <v>18787824</v>
      </c>
      <c r="H92" s="510">
        <v>0</v>
      </c>
      <c r="I92" s="510">
        <v>0</v>
      </c>
      <c r="J92" s="712">
        <v>213</v>
      </c>
      <c r="K92" s="712"/>
      <c r="L92" s="510">
        <v>1568106</v>
      </c>
      <c r="M92" s="510">
        <v>2339</v>
      </c>
      <c r="N92" s="510">
        <v>17219718</v>
      </c>
    </row>
    <row r="93" spans="1:14" ht="24.75" customHeight="1">
      <c r="A93" s="507">
        <v>7</v>
      </c>
      <c r="B93" s="508" t="s">
        <v>2156</v>
      </c>
      <c r="C93" s="508" t="s">
        <v>2157</v>
      </c>
      <c r="D93" s="509" t="s">
        <v>1995</v>
      </c>
      <c r="E93" s="510">
        <v>935</v>
      </c>
      <c r="F93" s="510">
        <v>159267</v>
      </c>
      <c r="G93" s="510">
        <v>148914645</v>
      </c>
      <c r="H93" s="510">
        <v>0</v>
      </c>
      <c r="I93" s="510">
        <v>0</v>
      </c>
      <c r="J93" s="712">
        <v>6572</v>
      </c>
      <c r="K93" s="712"/>
      <c r="L93" s="510">
        <v>6144820</v>
      </c>
      <c r="M93" s="510">
        <v>152695</v>
      </c>
      <c r="N93" s="510">
        <v>142769825</v>
      </c>
    </row>
    <row r="94" spans="1:14" ht="24.75" customHeight="1">
      <c r="A94" s="507">
        <v>8</v>
      </c>
      <c r="B94" s="508" t="s">
        <v>2158</v>
      </c>
      <c r="C94" s="508" t="s">
        <v>2159</v>
      </c>
      <c r="D94" s="509" t="s">
        <v>1998</v>
      </c>
      <c r="E94" s="510">
        <v>2682</v>
      </c>
      <c r="F94" s="510">
        <v>75173</v>
      </c>
      <c r="G94" s="510">
        <v>201613986</v>
      </c>
      <c r="H94" s="510">
        <v>0</v>
      </c>
      <c r="I94" s="510">
        <v>0</v>
      </c>
      <c r="J94" s="712">
        <v>1208</v>
      </c>
      <c r="K94" s="712"/>
      <c r="L94" s="510">
        <v>3239856</v>
      </c>
      <c r="M94" s="510">
        <v>73965</v>
      </c>
      <c r="N94" s="510">
        <v>198374130</v>
      </c>
    </row>
    <row r="95" spans="1:14" ht="24.75" customHeight="1">
      <c r="A95" s="507">
        <v>9</v>
      </c>
      <c r="B95" s="508" t="s">
        <v>2160</v>
      </c>
      <c r="C95" s="508" t="s">
        <v>2161</v>
      </c>
      <c r="D95" s="509" t="s">
        <v>1998</v>
      </c>
      <c r="E95" s="510">
        <v>5126</v>
      </c>
      <c r="F95" s="510">
        <v>115197</v>
      </c>
      <c r="G95" s="510">
        <v>590499822</v>
      </c>
      <c r="H95" s="510">
        <v>0</v>
      </c>
      <c r="I95" s="510">
        <v>0</v>
      </c>
      <c r="J95" s="712">
        <v>2732</v>
      </c>
      <c r="K95" s="712"/>
      <c r="L95" s="510">
        <v>14004232</v>
      </c>
      <c r="M95" s="510">
        <v>112465</v>
      </c>
      <c r="N95" s="510">
        <v>576495590</v>
      </c>
    </row>
    <row r="96" spans="1:14" ht="24.75" customHeight="1">
      <c r="A96" s="507">
        <v>10</v>
      </c>
      <c r="B96" s="508" t="s">
        <v>2162</v>
      </c>
      <c r="C96" s="508" t="s">
        <v>2163</v>
      </c>
      <c r="D96" s="509" t="s">
        <v>1998</v>
      </c>
      <c r="E96" s="510">
        <v>273</v>
      </c>
      <c r="F96" s="510">
        <v>111960</v>
      </c>
      <c r="G96" s="510">
        <v>30565080</v>
      </c>
      <c r="H96" s="510">
        <v>0</v>
      </c>
      <c r="I96" s="510">
        <v>0</v>
      </c>
      <c r="J96" s="712">
        <v>0</v>
      </c>
      <c r="K96" s="712"/>
      <c r="L96" s="510">
        <v>0</v>
      </c>
      <c r="M96" s="510">
        <v>111960</v>
      </c>
      <c r="N96" s="510">
        <v>30565080</v>
      </c>
    </row>
    <row r="97" spans="1:14" ht="24.75" customHeight="1">
      <c r="A97" s="507">
        <v>11</v>
      </c>
      <c r="B97" s="508" t="s">
        <v>2164</v>
      </c>
      <c r="C97" s="508" t="s">
        <v>2165</v>
      </c>
      <c r="D97" s="509" t="s">
        <v>1995</v>
      </c>
      <c r="E97" s="510">
        <v>683</v>
      </c>
      <c r="F97" s="510">
        <v>109185</v>
      </c>
      <c r="G97" s="510">
        <v>74573355</v>
      </c>
      <c r="H97" s="510">
        <v>0</v>
      </c>
      <c r="I97" s="510">
        <v>0</v>
      </c>
      <c r="J97" s="712">
        <v>8860</v>
      </c>
      <c r="K97" s="712"/>
      <c r="L97" s="510">
        <v>6051380</v>
      </c>
      <c r="M97" s="510">
        <v>100325</v>
      </c>
      <c r="N97" s="510">
        <v>68521975</v>
      </c>
    </row>
    <row r="98" spans="1:14" ht="24.75" customHeight="1">
      <c r="A98" s="507">
        <v>12</v>
      </c>
      <c r="B98" s="508" t="s">
        <v>2166</v>
      </c>
      <c r="C98" s="508" t="s">
        <v>2167</v>
      </c>
      <c r="D98" s="509" t="s">
        <v>1995</v>
      </c>
      <c r="E98" s="510">
        <v>5400</v>
      </c>
      <c r="F98" s="510">
        <v>2</v>
      </c>
      <c r="G98" s="510">
        <v>10800</v>
      </c>
      <c r="H98" s="510">
        <v>0</v>
      </c>
      <c r="I98" s="510">
        <v>0</v>
      </c>
      <c r="J98" s="712">
        <v>0</v>
      </c>
      <c r="K98" s="712"/>
      <c r="L98" s="510">
        <v>0</v>
      </c>
      <c r="M98" s="510">
        <v>2</v>
      </c>
      <c r="N98" s="510">
        <v>10800</v>
      </c>
    </row>
    <row r="99" spans="1:14" ht="33.75" customHeight="1">
      <c r="A99" s="507">
        <v>13</v>
      </c>
      <c r="B99" s="508" t="s">
        <v>2168</v>
      </c>
      <c r="C99" s="508" t="s">
        <v>2169</v>
      </c>
      <c r="D99" s="509" t="s">
        <v>1995</v>
      </c>
      <c r="E99" s="510">
        <v>1120</v>
      </c>
      <c r="F99" s="510">
        <v>3</v>
      </c>
      <c r="G99" s="510">
        <v>3360</v>
      </c>
      <c r="H99" s="510">
        <v>0</v>
      </c>
      <c r="I99" s="510">
        <v>0</v>
      </c>
      <c r="J99" s="712">
        <v>0</v>
      </c>
      <c r="K99" s="712"/>
      <c r="L99" s="510">
        <v>0</v>
      </c>
      <c r="M99" s="510">
        <v>3</v>
      </c>
      <c r="N99" s="510">
        <v>3360</v>
      </c>
    </row>
    <row r="100" spans="1:14" ht="24.75" customHeight="1">
      <c r="A100" s="507">
        <v>14</v>
      </c>
      <c r="B100" s="508" t="s">
        <v>2170</v>
      </c>
      <c r="C100" s="508" t="s">
        <v>2171</v>
      </c>
      <c r="D100" s="509" t="s">
        <v>1995</v>
      </c>
      <c r="E100" s="510">
        <v>3120</v>
      </c>
      <c r="F100" s="510">
        <v>80304</v>
      </c>
      <c r="G100" s="510">
        <v>250548480</v>
      </c>
      <c r="H100" s="510">
        <v>0</v>
      </c>
      <c r="I100" s="510">
        <v>0</v>
      </c>
      <c r="J100" s="712">
        <v>1194</v>
      </c>
      <c r="K100" s="712"/>
      <c r="L100" s="510">
        <v>3725280</v>
      </c>
      <c r="M100" s="510">
        <v>79110</v>
      </c>
      <c r="N100" s="510">
        <v>246823200</v>
      </c>
    </row>
    <row r="101" spans="1:14" ht="24" customHeight="1">
      <c r="A101" s="507">
        <v>15</v>
      </c>
      <c r="B101" s="508" t="s">
        <v>2172</v>
      </c>
      <c r="C101" s="508" t="s">
        <v>2173</v>
      </c>
      <c r="D101" s="509" t="s">
        <v>1995</v>
      </c>
      <c r="E101" s="510">
        <v>2200</v>
      </c>
      <c r="F101" s="510">
        <v>16971</v>
      </c>
      <c r="G101" s="510">
        <v>37336200</v>
      </c>
      <c r="H101" s="510">
        <v>0</v>
      </c>
      <c r="I101" s="510">
        <v>0</v>
      </c>
      <c r="J101" s="712">
        <v>5544</v>
      </c>
      <c r="K101" s="712"/>
      <c r="L101" s="510">
        <v>12196800</v>
      </c>
      <c r="M101" s="510">
        <v>11427</v>
      </c>
      <c r="N101" s="510">
        <v>25139400</v>
      </c>
    </row>
    <row r="102" spans="1:14" ht="24.75" customHeight="1">
      <c r="A102" s="507">
        <v>16</v>
      </c>
      <c r="B102" s="508" t="s">
        <v>2174</v>
      </c>
      <c r="C102" s="508" t="s">
        <v>2173</v>
      </c>
      <c r="D102" s="509" t="s">
        <v>1995</v>
      </c>
      <c r="E102" s="510">
        <v>2200</v>
      </c>
      <c r="F102" s="510">
        <v>75600</v>
      </c>
      <c r="G102" s="510">
        <v>166320000</v>
      </c>
      <c r="H102" s="510">
        <v>0</v>
      </c>
      <c r="I102" s="510">
        <v>0</v>
      </c>
      <c r="J102" s="712">
        <v>0</v>
      </c>
      <c r="K102" s="712"/>
      <c r="L102" s="510">
        <v>0</v>
      </c>
      <c r="M102" s="510">
        <v>75600</v>
      </c>
      <c r="N102" s="510">
        <v>166320000</v>
      </c>
    </row>
    <row r="103" spans="1:14" ht="24.75" customHeight="1">
      <c r="A103" s="507">
        <v>17</v>
      </c>
      <c r="B103" s="508" t="s">
        <v>2175</v>
      </c>
      <c r="C103" s="508" t="s">
        <v>2176</v>
      </c>
      <c r="D103" s="509" t="s">
        <v>1995</v>
      </c>
      <c r="E103" s="510">
        <v>988</v>
      </c>
      <c r="F103" s="510">
        <v>168318</v>
      </c>
      <c r="G103" s="510">
        <v>166298184</v>
      </c>
      <c r="H103" s="510">
        <v>0</v>
      </c>
      <c r="I103" s="510">
        <v>0</v>
      </c>
      <c r="J103" s="712">
        <v>20780</v>
      </c>
      <c r="K103" s="712"/>
      <c r="L103" s="510">
        <v>20530640</v>
      </c>
      <c r="M103" s="510">
        <v>147538</v>
      </c>
      <c r="N103" s="510">
        <v>145767544</v>
      </c>
    </row>
    <row r="104" spans="1:14" ht="24.75" customHeight="1">
      <c r="A104" s="507">
        <v>18</v>
      </c>
      <c r="B104" s="508" t="s">
        <v>2177</v>
      </c>
      <c r="C104" s="508" t="s">
        <v>2178</v>
      </c>
      <c r="D104" s="509" t="s">
        <v>1998</v>
      </c>
      <c r="E104" s="510">
        <v>9274</v>
      </c>
      <c r="F104" s="510">
        <v>23</v>
      </c>
      <c r="G104" s="510">
        <v>213302</v>
      </c>
      <c r="H104" s="510">
        <v>0</v>
      </c>
      <c r="I104" s="510">
        <v>0</v>
      </c>
      <c r="J104" s="712">
        <v>0</v>
      </c>
      <c r="K104" s="712"/>
      <c r="L104" s="510">
        <v>0</v>
      </c>
      <c r="M104" s="510">
        <v>23</v>
      </c>
      <c r="N104" s="510">
        <v>213302</v>
      </c>
    </row>
    <row r="105" spans="1:14" ht="24.75" customHeight="1">
      <c r="A105" s="507">
        <v>19</v>
      </c>
      <c r="B105" s="508" t="s">
        <v>2179</v>
      </c>
      <c r="C105" s="508" t="s">
        <v>2180</v>
      </c>
      <c r="D105" s="509" t="s">
        <v>1995</v>
      </c>
      <c r="E105" s="510">
        <v>4843</v>
      </c>
      <c r="F105" s="510">
        <v>93466</v>
      </c>
      <c r="G105" s="510">
        <v>452655838</v>
      </c>
      <c r="H105" s="510">
        <v>0</v>
      </c>
      <c r="I105" s="510">
        <v>0</v>
      </c>
      <c r="J105" s="712">
        <v>4132</v>
      </c>
      <c r="K105" s="712"/>
      <c r="L105" s="510">
        <v>20011276</v>
      </c>
      <c r="M105" s="510">
        <v>89334</v>
      </c>
      <c r="N105" s="510">
        <v>432644562</v>
      </c>
    </row>
    <row r="106" spans="1:14" ht="24.75" customHeight="1">
      <c r="A106" s="507">
        <v>20</v>
      </c>
      <c r="B106" s="508" t="s">
        <v>2181</v>
      </c>
      <c r="C106" s="508" t="s">
        <v>2182</v>
      </c>
      <c r="D106" s="509" t="s">
        <v>1995</v>
      </c>
      <c r="E106" s="510">
        <v>2338</v>
      </c>
      <c r="F106" s="510">
        <v>1598</v>
      </c>
      <c r="G106" s="510">
        <v>3736124</v>
      </c>
      <c r="H106" s="510">
        <v>0</v>
      </c>
      <c r="I106" s="510">
        <v>0</v>
      </c>
      <c r="J106" s="712">
        <v>938</v>
      </c>
      <c r="K106" s="712"/>
      <c r="L106" s="510">
        <v>2193044</v>
      </c>
      <c r="M106" s="510">
        <v>660</v>
      </c>
      <c r="N106" s="510">
        <v>1543080</v>
      </c>
    </row>
    <row r="107" spans="1:14" ht="24.75" customHeight="1">
      <c r="A107" s="507">
        <v>21</v>
      </c>
      <c r="B107" s="508" t="s">
        <v>2183</v>
      </c>
      <c r="C107" s="508" t="s">
        <v>2184</v>
      </c>
      <c r="D107" s="509" t="s">
        <v>1995</v>
      </c>
      <c r="E107" s="510">
        <v>3677</v>
      </c>
      <c r="F107" s="510">
        <v>63840</v>
      </c>
      <c r="G107" s="510">
        <v>234739680</v>
      </c>
      <c r="H107" s="510">
        <v>0</v>
      </c>
      <c r="I107" s="510">
        <v>0</v>
      </c>
      <c r="J107" s="712">
        <v>2583</v>
      </c>
      <c r="K107" s="712"/>
      <c r="L107" s="510">
        <v>9497691</v>
      </c>
      <c r="M107" s="510">
        <v>61257</v>
      </c>
      <c r="N107" s="510">
        <v>225241989</v>
      </c>
    </row>
    <row r="108" spans="1:14" ht="24.75" customHeight="1">
      <c r="A108" s="507">
        <v>22</v>
      </c>
      <c r="B108" s="508" t="s">
        <v>2185</v>
      </c>
      <c r="C108" s="508" t="s">
        <v>2186</v>
      </c>
      <c r="D108" s="509" t="s">
        <v>1995</v>
      </c>
      <c r="E108" s="510">
        <v>4560</v>
      </c>
      <c r="F108" s="510">
        <v>27026</v>
      </c>
      <c r="G108" s="510">
        <v>123238560</v>
      </c>
      <c r="H108" s="510">
        <v>0</v>
      </c>
      <c r="I108" s="510">
        <v>0</v>
      </c>
      <c r="J108" s="712">
        <v>308</v>
      </c>
      <c r="K108" s="712"/>
      <c r="L108" s="510">
        <v>1404480</v>
      </c>
      <c r="M108" s="510">
        <v>26718</v>
      </c>
      <c r="N108" s="510">
        <v>121834080</v>
      </c>
    </row>
    <row r="109" spans="1:14" ht="24.75" customHeight="1">
      <c r="A109" s="507">
        <v>23</v>
      </c>
      <c r="B109" s="508" t="s">
        <v>2187</v>
      </c>
      <c r="C109" s="508" t="s">
        <v>2188</v>
      </c>
      <c r="D109" s="509" t="s">
        <v>1995</v>
      </c>
      <c r="E109" s="510">
        <v>4713</v>
      </c>
      <c r="F109" s="510">
        <v>85539</v>
      </c>
      <c r="G109" s="510">
        <v>403145307</v>
      </c>
      <c r="H109" s="510">
        <v>0</v>
      </c>
      <c r="I109" s="510">
        <v>0</v>
      </c>
      <c r="J109" s="712">
        <v>2146</v>
      </c>
      <c r="K109" s="712"/>
      <c r="L109" s="510">
        <v>10114098</v>
      </c>
      <c r="M109" s="510">
        <v>83393</v>
      </c>
      <c r="N109" s="510">
        <v>393031209</v>
      </c>
    </row>
    <row r="110" spans="1:14" ht="24.75" customHeight="1">
      <c r="A110" s="507">
        <v>24</v>
      </c>
      <c r="B110" s="508" t="s">
        <v>2189</v>
      </c>
      <c r="C110" s="508" t="s">
        <v>2190</v>
      </c>
      <c r="D110" s="509" t="s">
        <v>1995</v>
      </c>
      <c r="E110" s="510">
        <v>1540</v>
      </c>
      <c r="F110" s="510">
        <v>367902</v>
      </c>
      <c r="G110" s="510">
        <v>566569080</v>
      </c>
      <c r="H110" s="510">
        <v>0</v>
      </c>
      <c r="I110" s="510">
        <v>0</v>
      </c>
      <c r="J110" s="712">
        <v>16857</v>
      </c>
      <c r="K110" s="712"/>
      <c r="L110" s="510">
        <v>25959780</v>
      </c>
      <c r="M110" s="510">
        <v>351045</v>
      </c>
      <c r="N110" s="510">
        <v>540609300</v>
      </c>
    </row>
    <row r="111" spans="1:14" ht="24" customHeight="1">
      <c r="A111" s="507">
        <v>25</v>
      </c>
      <c r="B111" s="508" t="s">
        <v>2191</v>
      </c>
      <c r="C111" s="508" t="s">
        <v>2192</v>
      </c>
      <c r="D111" s="509" t="s">
        <v>1995</v>
      </c>
      <c r="E111" s="510">
        <v>433</v>
      </c>
      <c r="F111" s="510">
        <v>261805</v>
      </c>
      <c r="G111" s="510">
        <v>113361565</v>
      </c>
      <c r="H111" s="510">
        <v>0</v>
      </c>
      <c r="I111" s="510">
        <v>0</v>
      </c>
      <c r="J111" s="712">
        <v>0</v>
      </c>
      <c r="K111" s="712"/>
      <c r="L111" s="510">
        <v>0</v>
      </c>
      <c r="M111" s="510">
        <v>261805</v>
      </c>
      <c r="N111" s="510">
        <v>113361565</v>
      </c>
    </row>
    <row r="112" spans="1:14" ht="24.75" customHeight="1">
      <c r="A112" s="507">
        <v>26</v>
      </c>
      <c r="B112" s="508" t="s">
        <v>2193</v>
      </c>
      <c r="C112" s="508" t="s">
        <v>2194</v>
      </c>
      <c r="D112" s="509" t="s">
        <v>1995</v>
      </c>
      <c r="E112" s="510">
        <v>569</v>
      </c>
      <c r="F112" s="510">
        <v>108112</v>
      </c>
      <c r="G112" s="510">
        <v>61515728</v>
      </c>
      <c r="H112" s="510">
        <v>0</v>
      </c>
      <c r="I112" s="510">
        <v>0</v>
      </c>
      <c r="J112" s="712">
        <v>9075</v>
      </c>
      <c r="K112" s="712"/>
      <c r="L112" s="510">
        <v>5163675</v>
      </c>
      <c r="M112" s="510">
        <v>99037</v>
      </c>
      <c r="N112" s="510">
        <v>56352053</v>
      </c>
    </row>
    <row r="113" spans="1:14" ht="24.75" customHeight="1">
      <c r="A113" s="507">
        <v>27</v>
      </c>
      <c r="B113" s="508" t="s">
        <v>2195</v>
      </c>
      <c r="C113" s="508" t="s">
        <v>2196</v>
      </c>
      <c r="D113" s="509" t="s">
        <v>2197</v>
      </c>
      <c r="E113" s="510">
        <v>257145</v>
      </c>
      <c r="F113" s="510">
        <v>971</v>
      </c>
      <c r="G113" s="510">
        <v>249687795</v>
      </c>
      <c r="H113" s="510">
        <v>0</v>
      </c>
      <c r="I113" s="510">
        <v>0</v>
      </c>
      <c r="J113" s="712">
        <v>7</v>
      </c>
      <c r="K113" s="712"/>
      <c r="L113" s="510">
        <v>1800015</v>
      </c>
      <c r="M113" s="510">
        <v>964</v>
      </c>
      <c r="N113" s="510">
        <v>247887780</v>
      </c>
    </row>
    <row r="114" spans="1:14" ht="24.75" customHeight="1">
      <c r="A114" s="507">
        <v>28</v>
      </c>
      <c r="B114" s="508" t="s">
        <v>2198</v>
      </c>
      <c r="C114" s="508" t="s">
        <v>2199</v>
      </c>
      <c r="D114" s="509" t="s">
        <v>1998</v>
      </c>
      <c r="E114" s="510">
        <v>7053</v>
      </c>
      <c r="F114" s="510">
        <v>9977</v>
      </c>
      <c r="G114" s="510">
        <v>70367781</v>
      </c>
      <c r="H114" s="510">
        <v>0</v>
      </c>
      <c r="I114" s="510">
        <v>0</v>
      </c>
      <c r="J114" s="712">
        <v>303</v>
      </c>
      <c r="K114" s="712"/>
      <c r="L114" s="510">
        <v>2137059</v>
      </c>
      <c r="M114" s="510">
        <v>9674</v>
      </c>
      <c r="N114" s="510">
        <v>68230722</v>
      </c>
    </row>
    <row r="115" spans="1:14" ht="24.75" customHeight="1">
      <c r="A115" s="507">
        <v>29</v>
      </c>
      <c r="B115" s="508" t="s">
        <v>2200</v>
      </c>
      <c r="C115" s="508" t="s">
        <v>2201</v>
      </c>
      <c r="D115" s="509" t="s">
        <v>1995</v>
      </c>
      <c r="E115" s="510">
        <v>335</v>
      </c>
      <c r="F115" s="510">
        <v>451273</v>
      </c>
      <c r="G115" s="510">
        <v>151176455</v>
      </c>
      <c r="H115" s="510">
        <v>0</v>
      </c>
      <c r="I115" s="510">
        <v>0</v>
      </c>
      <c r="J115" s="712">
        <v>69</v>
      </c>
      <c r="K115" s="712"/>
      <c r="L115" s="510">
        <v>23115</v>
      </c>
      <c r="M115" s="510">
        <v>451204</v>
      </c>
      <c r="N115" s="510">
        <v>151153340</v>
      </c>
    </row>
    <row r="116" spans="1:14" ht="24.75" customHeight="1">
      <c r="A116" s="507">
        <v>30</v>
      </c>
      <c r="B116" s="508" t="s">
        <v>2202</v>
      </c>
      <c r="C116" s="508" t="s">
        <v>2203</v>
      </c>
      <c r="D116" s="509" t="s">
        <v>1995</v>
      </c>
      <c r="E116" s="510">
        <v>3750</v>
      </c>
      <c r="F116" s="510">
        <v>2790</v>
      </c>
      <c r="G116" s="510">
        <v>10462500</v>
      </c>
      <c r="H116" s="510">
        <v>0</v>
      </c>
      <c r="I116" s="510">
        <v>0</v>
      </c>
      <c r="J116" s="712">
        <v>1169</v>
      </c>
      <c r="K116" s="712"/>
      <c r="L116" s="510">
        <v>4383750</v>
      </c>
      <c r="M116" s="510">
        <v>1621</v>
      </c>
      <c r="N116" s="510">
        <v>6078750</v>
      </c>
    </row>
    <row r="117" spans="1:14" ht="24.75" customHeight="1">
      <c r="A117" s="507">
        <v>31</v>
      </c>
      <c r="B117" s="508" t="s">
        <v>2204</v>
      </c>
      <c r="C117" s="508" t="s">
        <v>2205</v>
      </c>
      <c r="D117" s="509" t="s">
        <v>1995</v>
      </c>
      <c r="E117" s="510">
        <v>1830</v>
      </c>
      <c r="F117" s="510">
        <v>88281</v>
      </c>
      <c r="G117" s="510">
        <v>161554230</v>
      </c>
      <c r="H117" s="510">
        <v>0</v>
      </c>
      <c r="I117" s="510">
        <v>0</v>
      </c>
      <c r="J117" s="712">
        <v>0</v>
      </c>
      <c r="K117" s="712"/>
      <c r="L117" s="510">
        <v>0</v>
      </c>
      <c r="M117" s="510">
        <v>88281</v>
      </c>
      <c r="N117" s="510">
        <v>161554230</v>
      </c>
    </row>
    <row r="118" spans="1:14" ht="24.75" customHeight="1">
      <c r="A118" s="507">
        <v>32</v>
      </c>
      <c r="B118" s="508" t="s">
        <v>2206</v>
      </c>
      <c r="C118" s="508" t="s">
        <v>2207</v>
      </c>
      <c r="D118" s="509" t="s">
        <v>1995</v>
      </c>
      <c r="E118" s="510">
        <v>700</v>
      </c>
      <c r="F118" s="510">
        <v>460080</v>
      </c>
      <c r="G118" s="510">
        <v>322056000</v>
      </c>
      <c r="H118" s="510">
        <v>0</v>
      </c>
      <c r="I118" s="510">
        <v>0</v>
      </c>
      <c r="J118" s="712">
        <v>0</v>
      </c>
      <c r="K118" s="712"/>
      <c r="L118" s="510">
        <v>0</v>
      </c>
      <c r="M118" s="510">
        <v>460080</v>
      </c>
      <c r="N118" s="510">
        <v>322056000</v>
      </c>
    </row>
    <row r="119" spans="1:14" ht="24.75" customHeight="1">
      <c r="A119" s="507">
        <v>33</v>
      </c>
      <c r="B119" s="508" t="s">
        <v>2208</v>
      </c>
      <c r="C119" s="508" t="s">
        <v>2209</v>
      </c>
      <c r="D119" s="509" t="s">
        <v>1995</v>
      </c>
      <c r="E119" s="510">
        <v>1932</v>
      </c>
      <c r="F119" s="510">
        <v>9</v>
      </c>
      <c r="G119" s="510">
        <v>17388</v>
      </c>
      <c r="H119" s="510">
        <v>0</v>
      </c>
      <c r="I119" s="510">
        <v>0</v>
      </c>
      <c r="J119" s="712">
        <v>9</v>
      </c>
      <c r="K119" s="712"/>
      <c r="L119" s="510">
        <v>17388</v>
      </c>
      <c r="M119" s="510">
        <v>0</v>
      </c>
      <c r="N119" s="510">
        <v>0</v>
      </c>
    </row>
    <row r="120" spans="1:14" ht="51.75" customHeight="1">
      <c r="A120" s="507">
        <v>34</v>
      </c>
      <c r="B120" s="508" t="s">
        <v>2210</v>
      </c>
      <c r="C120" s="508" t="s">
        <v>2211</v>
      </c>
      <c r="D120" s="509" t="s">
        <v>2036</v>
      </c>
      <c r="E120" s="510">
        <v>57000</v>
      </c>
      <c r="F120" s="510">
        <v>1432</v>
      </c>
      <c r="G120" s="510">
        <v>81624000</v>
      </c>
      <c r="H120" s="510">
        <v>0</v>
      </c>
      <c r="I120" s="510">
        <v>0</v>
      </c>
      <c r="J120" s="712">
        <v>59</v>
      </c>
      <c r="K120" s="712"/>
      <c r="L120" s="510">
        <v>3363000</v>
      </c>
      <c r="M120" s="510">
        <v>1373</v>
      </c>
      <c r="N120" s="510">
        <v>78261000</v>
      </c>
    </row>
    <row r="121" spans="1:14" ht="24.75" customHeight="1">
      <c r="A121" s="507">
        <v>35</v>
      </c>
      <c r="B121" s="508" t="s">
        <v>2212</v>
      </c>
      <c r="C121" s="508" t="s">
        <v>2213</v>
      </c>
      <c r="D121" s="509" t="s">
        <v>2197</v>
      </c>
      <c r="E121" s="510">
        <v>200508</v>
      </c>
      <c r="F121" s="510">
        <v>6406</v>
      </c>
      <c r="G121" s="510">
        <v>1284454248</v>
      </c>
      <c r="H121" s="510">
        <v>0</v>
      </c>
      <c r="I121" s="510">
        <v>0</v>
      </c>
      <c r="J121" s="712">
        <v>286</v>
      </c>
      <c r="K121" s="712"/>
      <c r="L121" s="510">
        <v>57345288</v>
      </c>
      <c r="M121" s="510">
        <v>6120</v>
      </c>
      <c r="N121" s="510">
        <v>1227108960</v>
      </c>
    </row>
    <row r="122" spans="1:14" ht="24.75" customHeight="1">
      <c r="A122" s="507">
        <v>36</v>
      </c>
      <c r="B122" s="508" t="s">
        <v>2214</v>
      </c>
      <c r="C122" s="508" t="s">
        <v>2215</v>
      </c>
      <c r="D122" s="509" t="s">
        <v>1995</v>
      </c>
      <c r="E122" s="510">
        <v>16006</v>
      </c>
      <c r="F122" s="510">
        <v>2898</v>
      </c>
      <c r="G122" s="510">
        <v>46385388</v>
      </c>
      <c r="H122" s="510">
        <v>0</v>
      </c>
      <c r="I122" s="510">
        <v>0</v>
      </c>
      <c r="J122" s="712">
        <v>9</v>
      </c>
      <c r="K122" s="712"/>
      <c r="L122" s="510">
        <v>144054</v>
      </c>
      <c r="M122" s="510">
        <v>2889</v>
      </c>
      <c r="N122" s="510">
        <v>46241334</v>
      </c>
    </row>
    <row r="123" spans="1:14" ht="24" customHeight="1">
      <c r="A123" s="507">
        <v>37</v>
      </c>
      <c r="B123" s="508" t="s">
        <v>2216</v>
      </c>
      <c r="C123" s="508" t="s">
        <v>2217</v>
      </c>
      <c r="D123" s="509" t="s">
        <v>1995</v>
      </c>
      <c r="E123" s="510">
        <v>17310</v>
      </c>
      <c r="F123" s="510">
        <v>2219</v>
      </c>
      <c r="G123" s="510">
        <v>38410890</v>
      </c>
      <c r="H123" s="510">
        <v>0</v>
      </c>
      <c r="I123" s="510">
        <v>0</v>
      </c>
      <c r="J123" s="712">
        <v>38</v>
      </c>
      <c r="K123" s="712"/>
      <c r="L123" s="510">
        <v>657780</v>
      </c>
      <c r="M123" s="510">
        <v>2181</v>
      </c>
      <c r="N123" s="510">
        <v>37753110</v>
      </c>
    </row>
    <row r="124" spans="1:14" ht="24.75" customHeight="1">
      <c r="A124" s="507">
        <v>38</v>
      </c>
      <c r="B124" s="508" t="s">
        <v>2218</v>
      </c>
      <c r="C124" s="508" t="s">
        <v>2217</v>
      </c>
      <c r="D124" s="509" t="s">
        <v>1998</v>
      </c>
      <c r="E124" s="510">
        <v>17310</v>
      </c>
      <c r="F124" s="510">
        <v>5166</v>
      </c>
      <c r="G124" s="510">
        <v>89423460</v>
      </c>
      <c r="H124" s="510">
        <v>0</v>
      </c>
      <c r="I124" s="510">
        <v>0</v>
      </c>
      <c r="J124" s="712">
        <v>18</v>
      </c>
      <c r="K124" s="712"/>
      <c r="L124" s="510">
        <v>311580</v>
      </c>
      <c r="M124" s="510">
        <v>5148</v>
      </c>
      <c r="N124" s="510">
        <v>89111880</v>
      </c>
    </row>
    <row r="125" spans="1:14" ht="24.75" customHeight="1">
      <c r="A125" s="507">
        <v>39</v>
      </c>
      <c r="B125" s="508" t="s">
        <v>2219</v>
      </c>
      <c r="C125" s="508" t="s">
        <v>2220</v>
      </c>
      <c r="D125" s="509" t="s">
        <v>1995</v>
      </c>
      <c r="E125" s="510">
        <v>465</v>
      </c>
      <c r="F125" s="510">
        <v>11524</v>
      </c>
      <c r="G125" s="510">
        <v>5358660</v>
      </c>
      <c r="H125" s="510">
        <v>0</v>
      </c>
      <c r="I125" s="510">
        <v>0</v>
      </c>
      <c r="J125" s="712">
        <v>10073</v>
      </c>
      <c r="K125" s="712"/>
      <c r="L125" s="510">
        <v>4683945</v>
      </c>
      <c r="M125" s="510">
        <v>1451</v>
      </c>
      <c r="N125" s="510">
        <v>674715</v>
      </c>
    </row>
    <row r="126" spans="1:14" ht="24.75" customHeight="1">
      <c r="A126" s="507">
        <v>40</v>
      </c>
      <c r="B126" s="508" t="s">
        <v>2221</v>
      </c>
      <c r="C126" s="508" t="s">
        <v>2220</v>
      </c>
      <c r="D126" s="509" t="s">
        <v>1998</v>
      </c>
      <c r="E126" s="510">
        <v>465</v>
      </c>
      <c r="F126" s="510">
        <v>76500</v>
      </c>
      <c r="G126" s="510">
        <v>35572500</v>
      </c>
      <c r="H126" s="510">
        <v>0</v>
      </c>
      <c r="I126" s="510">
        <v>0</v>
      </c>
      <c r="J126" s="712">
        <v>0</v>
      </c>
      <c r="K126" s="712"/>
      <c r="L126" s="510">
        <v>0</v>
      </c>
      <c r="M126" s="510">
        <v>76500</v>
      </c>
      <c r="N126" s="510">
        <v>35572500</v>
      </c>
    </row>
    <row r="127" spans="1:14" ht="24.75" customHeight="1">
      <c r="A127" s="507">
        <v>41</v>
      </c>
      <c r="B127" s="508" t="s">
        <v>2222</v>
      </c>
      <c r="C127" s="508" t="s">
        <v>2223</v>
      </c>
      <c r="D127" s="509" t="s">
        <v>1995</v>
      </c>
      <c r="E127" s="510">
        <v>876.75</v>
      </c>
      <c r="F127" s="510">
        <v>279510</v>
      </c>
      <c r="G127" s="510">
        <v>245060392.5</v>
      </c>
      <c r="H127" s="510">
        <v>0</v>
      </c>
      <c r="I127" s="510">
        <v>0</v>
      </c>
      <c r="J127" s="712">
        <v>0</v>
      </c>
      <c r="K127" s="712"/>
      <c r="L127" s="510">
        <v>0</v>
      </c>
      <c r="M127" s="510">
        <v>279510</v>
      </c>
      <c r="N127" s="510">
        <v>245060392.5</v>
      </c>
    </row>
    <row r="128" spans="1:14" ht="24.75" customHeight="1">
      <c r="A128" s="507">
        <v>42</v>
      </c>
      <c r="B128" s="508" t="s">
        <v>2224</v>
      </c>
      <c r="C128" s="508" t="s">
        <v>2225</v>
      </c>
      <c r="D128" s="509" t="s">
        <v>1995</v>
      </c>
      <c r="E128" s="510">
        <v>840</v>
      </c>
      <c r="F128" s="510">
        <v>385538</v>
      </c>
      <c r="G128" s="510">
        <v>323851920</v>
      </c>
      <c r="H128" s="510">
        <v>0</v>
      </c>
      <c r="I128" s="510">
        <v>0</v>
      </c>
      <c r="J128" s="712">
        <v>40880</v>
      </c>
      <c r="K128" s="712"/>
      <c r="L128" s="510">
        <v>34339200</v>
      </c>
      <c r="M128" s="510">
        <v>344658</v>
      </c>
      <c r="N128" s="510">
        <v>289512720</v>
      </c>
    </row>
    <row r="129" spans="1:14" ht="42.75" customHeight="1">
      <c r="A129" s="507">
        <v>43</v>
      </c>
      <c r="B129" s="508" t="s">
        <v>2226</v>
      </c>
      <c r="C129" s="508" t="s">
        <v>2227</v>
      </c>
      <c r="D129" s="509" t="s">
        <v>2228</v>
      </c>
      <c r="E129" s="510">
        <v>91311</v>
      </c>
      <c r="F129" s="510">
        <v>3367</v>
      </c>
      <c r="G129" s="510">
        <v>307444137</v>
      </c>
      <c r="H129" s="510">
        <v>0</v>
      </c>
      <c r="I129" s="510">
        <v>0</v>
      </c>
      <c r="J129" s="712">
        <v>72</v>
      </c>
      <c r="K129" s="712"/>
      <c r="L129" s="510">
        <v>6574392</v>
      </c>
      <c r="M129" s="510">
        <v>3295</v>
      </c>
      <c r="N129" s="510">
        <v>300869745</v>
      </c>
    </row>
    <row r="130" spans="1:14" ht="24.75" customHeight="1">
      <c r="A130" s="507">
        <v>44</v>
      </c>
      <c r="B130" s="508" t="s">
        <v>2229</v>
      </c>
      <c r="C130" s="508" t="s">
        <v>2230</v>
      </c>
      <c r="D130" s="509" t="s">
        <v>1995</v>
      </c>
      <c r="E130" s="510">
        <v>285</v>
      </c>
      <c r="F130" s="510">
        <v>4</v>
      </c>
      <c r="G130" s="510">
        <v>1140</v>
      </c>
      <c r="H130" s="510">
        <v>0</v>
      </c>
      <c r="I130" s="510">
        <v>0</v>
      </c>
      <c r="J130" s="712">
        <v>0</v>
      </c>
      <c r="K130" s="712"/>
      <c r="L130" s="510">
        <v>0</v>
      </c>
      <c r="M130" s="510">
        <v>4</v>
      </c>
      <c r="N130" s="510">
        <v>1140</v>
      </c>
    </row>
    <row r="131" spans="1:14" ht="24.75" customHeight="1">
      <c r="A131" s="507">
        <v>45</v>
      </c>
      <c r="B131" s="508" t="s">
        <v>2231</v>
      </c>
      <c r="C131" s="508" t="s">
        <v>2232</v>
      </c>
      <c r="D131" s="509" t="s">
        <v>1995</v>
      </c>
      <c r="E131" s="510">
        <v>649</v>
      </c>
      <c r="F131" s="510">
        <v>361614</v>
      </c>
      <c r="G131" s="510">
        <v>234687486</v>
      </c>
      <c r="H131" s="510">
        <v>0</v>
      </c>
      <c r="I131" s="510">
        <v>0</v>
      </c>
      <c r="J131" s="712">
        <v>21414</v>
      </c>
      <c r="K131" s="712"/>
      <c r="L131" s="510">
        <v>13897686</v>
      </c>
      <c r="M131" s="510">
        <v>340200</v>
      </c>
      <c r="N131" s="510">
        <v>220789800</v>
      </c>
    </row>
    <row r="132" spans="1:14" ht="24.75" customHeight="1">
      <c r="A132" s="507">
        <v>46</v>
      </c>
      <c r="B132" s="508" t="s">
        <v>2233</v>
      </c>
      <c r="C132" s="508" t="s">
        <v>2234</v>
      </c>
      <c r="D132" s="509" t="s">
        <v>1995</v>
      </c>
      <c r="E132" s="510">
        <v>2500</v>
      </c>
      <c r="F132" s="510">
        <v>8268</v>
      </c>
      <c r="G132" s="510">
        <v>20670000</v>
      </c>
      <c r="H132" s="510">
        <v>0</v>
      </c>
      <c r="I132" s="510">
        <v>0</v>
      </c>
      <c r="J132" s="712">
        <v>6620</v>
      </c>
      <c r="K132" s="712"/>
      <c r="L132" s="510">
        <v>16550000</v>
      </c>
      <c r="M132" s="510">
        <v>1648</v>
      </c>
      <c r="N132" s="510">
        <v>4120000</v>
      </c>
    </row>
    <row r="133" spans="1:14" ht="24.75" customHeight="1">
      <c r="A133" s="507">
        <v>47</v>
      </c>
      <c r="B133" s="508" t="s">
        <v>2235</v>
      </c>
      <c r="C133" s="508" t="s">
        <v>2236</v>
      </c>
      <c r="D133" s="509" t="s">
        <v>1998</v>
      </c>
      <c r="E133" s="510">
        <v>2100</v>
      </c>
      <c r="F133" s="510">
        <v>49980</v>
      </c>
      <c r="G133" s="510">
        <v>104958000</v>
      </c>
      <c r="H133" s="510">
        <v>0</v>
      </c>
      <c r="I133" s="510">
        <v>0</v>
      </c>
      <c r="J133" s="712">
        <v>0</v>
      </c>
      <c r="K133" s="712"/>
      <c r="L133" s="510">
        <v>0</v>
      </c>
      <c r="M133" s="510">
        <v>49980</v>
      </c>
      <c r="N133" s="510">
        <v>104958000</v>
      </c>
    </row>
    <row r="134" spans="1:14" ht="24" customHeight="1">
      <c r="A134" s="507">
        <v>48</v>
      </c>
      <c r="B134" s="508" t="s">
        <v>2237</v>
      </c>
      <c r="C134" s="508" t="s">
        <v>2238</v>
      </c>
      <c r="D134" s="509" t="s">
        <v>1995</v>
      </c>
      <c r="E134" s="510">
        <v>1500</v>
      </c>
      <c r="F134" s="510">
        <v>87926</v>
      </c>
      <c r="G134" s="510">
        <v>131889000</v>
      </c>
      <c r="H134" s="510">
        <v>0</v>
      </c>
      <c r="I134" s="510">
        <v>0</v>
      </c>
      <c r="J134" s="712">
        <v>3882</v>
      </c>
      <c r="K134" s="712"/>
      <c r="L134" s="510">
        <v>5823000</v>
      </c>
      <c r="M134" s="510">
        <v>84044</v>
      </c>
      <c r="N134" s="510">
        <v>126066000</v>
      </c>
    </row>
    <row r="135" spans="1:14" ht="24.75" customHeight="1">
      <c r="A135" s="507">
        <v>49</v>
      </c>
      <c r="B135" s="508" t="s">
        <v>2239</v>
      </c>
      <c r="C135" s="508" t="s">
        <v>2240</v>
      </c>
      <c r="D135" s="509" t="s">
        <v>1995</v>
      </c>
      <c r="E135" s="510">
        <v>4100</v>
      </c>
      <c r="F135" s="510">
        <v>5735</v>
      </c>
      <c r="G135" s="510">
        <v>23513500</v>
      </c>
      <c r="H135" s="510">
        <v>0</v>
      </c>
      <c r="I135" s="510">
        <v>0</v>
      </c>
      <c r="J135" s="712">
        <v>2912</v>
      </c>
      <c r="K135" s="712"/>
      <c r="L135" s="510">
        <v>11939200</v>
      </c>
      <c r="M135" s="510">
        <v>2823</v>
      </c>
      <c r="N135" s="510">
        <v>11574300</v>
      </c>
    </row>
    <row r="136" spans="1:14" ht="24.75" customHeight="1">
      <c r="A136" s="507">
        <v>50</v>
      </c>
      <c r="B136" s="508" t="s">
        <v>2241</v>
      </c>
      <c r="C136" s="508" t="s">
        <v>2242</v>
      </c>
      <c r="D136" s="509" t="s">
        <v>1995</v>
      </c>
      <c r="E136" s="510">
        <v>1798</v>
      </c>
      <c r="F136" s="510">
        <v>116852</v>
      </c>
      <c r="G136" s="510">
        <v>210099896</v>
      </c>
      <c r="H136" s="510">
        <v>0</v>
      </c>
      <c r="I136" s="510">
        <v>0</v>
      </c>
      <c r="J136" s="712">
        <v>2312</v>
      </c>
      <c r="K136" s="712"/>
      <c r="L136" s="510">
        <v>4156976</v>
      </c>
      <c r="M136" s="510">
        <v>114540</v>
      </c>
      <c r="N136" s="510">
        <v>205942920</v>
      </c>
    </row>
    <row r="137" spans="1:14" ht="15.75" customHeight="1">
      <c r="A137" s="715" t="s">
        <v>2243</v>
      </c>
      <c r="B137" s="715"/>
      <c r="C137" s="715"/>
      <c r="D137" s="715"/>
      <c r="E137" s="715"/>
      <c r="F137" s="714">
        <v>2360635030</v>
      </c>
      <c r="G137" s="714"/>
      <c r="H137" s="714">
        <v>0</v>
      </c>
      <c r="I137" s="714"/>
      <c r="J137" s="714">
        <v>99702270</v>
      </c>
      <c r="K137" s="714"/>
      <c r="L137" s="714"/>
      <c r="M137" s="714">
        <v>2260932760</v>
      </c>
      <c r="N137" s="714"/>
    </row>
    <row r="138" spans="1:14" ht="24.75" customHeight="1">
      <c r="A138" s="507">
        <v>1</v>
      </c>
      <c r="B138" s="508" t="s">
        <v>2244</v>
      </c>
      <c r="C138" s="508" t="s">
        <v>2245</v>
      </c>
      <c r="D138" s="509" t="s">
        <v>1998</v>
      </c>
      <c r="E138" s="510">
        <v>1980</v>
      </c>
      <c r="F138" s="510">
        <v>18158</v>
      </c>
      <c r="G138" s="510">
        <v>35952840</v>
      </c>
      <c r="H138" s="510">
        <v>0</v>
      </c>
      <c r="I138" s="510">
        <v>0</v>
      </c>
      <c r="J138" s="712">
        <v>2566</v>
      </c>
      <c r="K138" s="712"/>
      <c r="L138" s="510">
        <v>5080680</v>
      </c>
      <c r="M138" s="510">
        <v>15592</v>
      </c>
      <c r="N138" s="510">
        <v>30872160</v>
      </c>
    </row>
    <row r="139" spans="1:14" ht="24.75" customHeight="1">
      <c r="A139" s="507">
        <v>2</v>
      </c>
      <c r="B139" s="508" t="s">
        <v>2246</v>
      </c>
      <c r="C139" s="508" t="s">
        <v>2247</v>
      </c>
      <c r="D139" s="509" t="s">
        <v>1995</v>
      </c>
      <c r="E139" s="510">
        <v>330</v>
      </c>
      <c r="F139" s="510">
        <v>9311</v>
      </c>
      <c r="G139" s="510">
        <v>3072630</v>
      </c>
      <c r="H139" s="510">
        <v>0</v>
      </c>
      <c r="I139" s="510">
        <v>0</v>
      </c>
      <c r="J139" s="712">
        <v>26</v>
      </c>
      <c r="K139" s="712"/>
      <c r="L139" s="510">
        <v>8580</v>
      </c>
      <c r="M139" s="510">
        <v>9285</v>
      </c>
      <c r="N139" s="510">
        <v>3064050</v>
      </c>
    </row>
    <row r="140" spans="1:14" ht="24.75" customHeight="1">
      <c r="A140" s="507">
        <v>3</v>
      </c>
      <c r="B140" s="508" t="s">
        <v>2248</v>
      </c>
      <c r="C140" s="508" t="s">
        <v>2249</v>
      </c>
      <c r="D140" s="509" t="s">
        <v>1995</v>
      </c>
      <c r="E140" s="510">
        <v>16680</v>
      </c>
      <c r="F140" s="510">
        <v>2009</v>
      </c>
      <c r="G140" s="510">
        <v>33510120</v>
      </c>
      <c r="H140" s="510">
        <v>0</v>
      </c>
      <c r="I140" s="510">
        <v>0</v>
      </c>
      <c r="J140" s="712">
        <v>28</v>
      </c>
      <c r="K140" s="712"/>
      <c r="L140" s="510">
        <v>467040</v>
      </c>
      <c r="M140" s="510">
        <v>1981</v>
      </c>
      <c r="N140" s="510">
        <v>33043080</v>
      </c>
    </row>
    <row r="141" spans="1:14" ht="24.75" customHeight="1">
      <c r="A141" s="507">
        <v>4</v>
      </c>
      <c r="B141" s="508" t="s">
        <v>2250</v>
      </c>
      <c r="C141" s="508" t="s">
        <v>2251</v>
      </c>
      <c r="D141" s="509" t="s">
        <v>2109</v>
      </c>
      <c r="E141" s="510">
        <v>10670</v>
      </c>
      <c r="F141" s="510">
        <v>21678</v>
      </c>
      <c r="G141" s="510">
        <v>231304260</v>
      </c>
      <c r="H141" s="510">
        <v>0</v>
      </c>
      <c r="I141" s="510">
        <v>0</v>
      </c>
      <c r="J141" s="712">
        <v>422</v>
      </c>
      <c r="K141" s="712"/>
      <c r="L141" s="510">
        <v>4502740</v>
      </c>
      <c r="M141" s="510">
        <v>21256</v>
      </c>
      <c r="N141" s="510">
        <v>226801520</v>
      </c>
    </row>
    <row r="142" spans="1:14" ht="24.75" customHeight="1">
      <c r="A142" s="507">
        <v>5</v>
      </c>
      <c r="B142" s="508" t="s">
        <v>2252</v>
      </c>
      <c r="C142" s="508" t="s">
        <v>2253</v>
      </c>
      <c r="D142" s="509" t="s">
        <v>2254</v>
      </c>
      <c r="E142" s="510">
        <v>16014</v>
      </c>
      <c r="F142" s="510">
        <v>4842</v>
      </c>
      <c r="G142" s="510">
        <v>77539788</v>
      </c>
      <c r="H142" s="510">
        <v>0</v>
      </c>
      <c r="I142" s="510">
        <v>0</v>
      </c>
      <c r="J142" s="712">
        <v>0</v>
      </c>
      <c r="K142" s="712"/>
      <c r="L142" s="510">
        <v>0</v>
      </c>
      <c r="M142" s="510">
        <v>4842</v>
      </c>
      <c r="N142" s="510">
        <v>77539788</v>
      </c>
    </row>
    <row r="143" spans="1:14" ht="24.75" customHeight="1">
      <c r="A143" s="507">
        <v>6</v>
      </c>
      <c r="B143" s="508" t="s">
        <v>2255</v>
      </c>
      <c r="C143" s="508" t="s">
        <v>2256</v>
      </c>
      <c r="D143" s="509" t="s">
        <v>2257</v>
      </c>
      <c r="E143" s="510">
        <v>69300</v>
      </c>
      <c r="F143" s="510">
        <v>764</v>
      </c>
      <c r="G143" s="510">
        <v>52945200</v>
      </c>
      <c r="H143" s="510">
        <v>0</v>
      </c>
      <c r="I143" s="510">
        <v>0</v>
      </c>
      <c r="J143" s="712">
        <v>7</v>
      </c>
      <c r="K143" s="712"/>
      <c r="L143" s="510">
        <v>485100</v>
      </c>
      <c r="M143" s="510">
        <v>757</v>
      </c>
      <c r="N143" s="510">
        <v>52460100</v>
      </c>
    </row>
    <row r="144" spans="1:14" ht="24" customHeight="1">
      <c r="A144" s="507">
        <v>7</v>
      </c>
      <c r="B144" s="508" t="s">
        <v>2258</v>
      </c>
      <c r="C144" s="508" t="s">
        <v>2259</v>
      </c>
      <c r="D144" s="509" t="s">
        <v>2109</v>
      </c>
      <c r="E144" s="510">
        <v>7900</v>
      </c>
      <c r="F144" s="510">
        <v>254</v>
      </c>
      <c r="G144" s="510">
        <v>2006600</v>
      </c>
      <c r="H144" s="510">
        <v>0</v>
      </c>
      <c r="I144" s="510">
        <v>0</v>
      </c>
      <c r="J144" s="712">
        <v>200</v>
      </c>
      <c r="K144" s="712"/>
      <c r="L144" s="510">
        <v>1580000</v>
      </c>
      <c r="M144" s="510">
        <v>54</v>
      </c>
      <c r="N144" s="510">
        <v>426600</v>
      </c>
    </row>
    <row r="145" spans="1:14" ht="61.5" customHeight="1">
      <c r="A145" s="507">
        <v>8</v>
      </c>
      <c r="B145" s="508" t="s">
        <v>2260</v>
      </c>
      <c r="C145" s="508" t="s">
        <v>2261</v>
      </c>
      <c r="D145" s="509" t="s">
        <v>1995</v>
      </c>
      <c r="E145" s="510">
        <v>1460</v>
      </c>
      <c r="F145" s="510">
        <v>124</v>
      </c>
      <c r="G145" s="510">
        <v>181040</v>
      </c>
      <c r="H145" s="510">
        <v>0</v>
      </c>
      <c r="I145" s="510">
        <v>0</v>
      </c>
      <c r="J145" s="712">
        <v>66</v>
      </c>
      <c r="K145" s="712"/>
      <c r="L145" s="510">
        <v>96360</v>
      </c>
      <c r="M145" s="510">
        <v>58</v>
      </c>
      <c r="N145" s="510">
        <v>84680</v>
      </c>
    </row>
    <row r="146" spans="1:14" ht="24.75" customHeight="1">
      <c r="A146" s="507">
        <v>9</v>
      </c>
      <c r="B146" s="508" t="s">
        <v>2262</v>
      </c>
      <c r="C146" s="508" t="s">
        <v>2263</v>
      </c>
      <c r="D146" s="509" t="s">
        <v>1998</v>
      </c>
      <c r="E146" s="510">
        <v>987</v>
      </c>
      <c r="F146" s="510">
        <v>12109</v>
      </c>
      <c r="G146" s="510">
        <v>11951583</v>
      </c>
      <c r="H146" s="510">
        <v>0</v>
      </c>
      <c r="I146" s="510">
        <v>0</v>
      </c>
      <c r="J146" s="712">
        <v>1435</v>
      </c>
      <c r="K146" s="712"/>
      <c r="L146" s="510">
        <v>1416345</v>
      </c>
      <c r="M146" s="510">
        <v>10674</v>
      </c>
      <c r="N146" s="510">
        <v>10535238</v>
      </c>
    </row>
    <row r="147" spans="1:14" ht="24" customHeight="1">
      <c r="A147" s="507">
        <v>10</v>
      </c>
      <c r="B147" s="508" t="s">
        <v>2264</v>
      </c>
      <c r="C147" s="508" t="s">
        <v>2265</v>
      </c>
      <c r="D147" s="509" t="s">
        <v>2109</v>
      </c>
      <c r="E147" s="510">
        <v>966</v>
      </c>
      <c r="F147" s="510">
        <v>11293</v>
      </c>
      <c r="G147" s="510">
        <v>10909038</v>
      </c>
      <c r="H147" s="510">
        <v>0</v>
      </c>
      <c r="I147" s="510">
        <v>0</v>
      </c>
      <c r="J147" s="712">
        <v>258</v>
      </c>
      <c r="K147" s="712"/>
      <c r="L147" s="510">
        <v>249228</v>
      </c>
      <c r="M147" s="510">
        <v>11035</v>
      </c>
      <c r="N147" s="510">
        <v>10659810</v>
      </c>
    </row>
    <row r="148" spans="1:14" ht="24.75" customHeight="1">
      <c r="A148" s="507">
        <v>11</v>
      </c>
      <c r="B148" s="508" t="s">
        <v>2266</v>
      </c>
      <c r="C148" s="508" t="s">
        <v>2267</v>
      </c>
      <c r="D148" s="509" t="s">
        <v>2109</v>
      </c>
      <c r="E148" s="510">
        <v>1654</v>
      </c>
      <c r="F148" s="510">
        <v>2</v>
      </c>
      <c r="G148" s="510">
        <v>3308</v>
      </c>
      <c r="H148" s="510">
        <v>0</v>
      </c>
      <c r="I148" s="510">
        <v>0</v>
      </c>
      <c r="J148" s="712">
        <v>0</v>
      </c>
      <c r="K148" s="712"/>
      <c r="L148" s="510">
        <v>0</v>
      </c>
      <c r="M148" s="510">
        <v>2</v>
      </c>
      <c r="N148" s="510">
        <v>3308</v>
      </c>
    </row>
    <row r="149" spans="1:14" ht="24.75" customHeight="1">
      <c r="A149" s="507">
        <v>12</v>
      </c>
      <c r="B149" s="508" t="s">
        <v>2268</v>
      </c>
      <c r="C149" s="508" t="s">
        <v>2267</v>
      </c>
      <c r="D149" s="509" t="s">
        <v>2109</v>
      </c>
      <c r="E149" s="510">
        <v>1613</v>
      </c>
      <c r="F149" s="510">
        <v>13858</v>
      </c>
      <c r="G149" s="510">
        <v>22352954</v>
      </c>
      <c r="H149" s="510">
        <v>0</v>
      </c>
      <c r="I149" s="510">
        <v>0</v>
      </c>
      <c r="J149" s="712">
        <v>20</v>
      </c>
      <c r="K149" s="712"/>
      <c r="L149" s="510">
        <v>32260</v>
      </c>
      <c r="M149" s="510">
        <v>13838</v>
      </c>
      <c r="N149" s="510">
        <v>22320694</v>
      </c>
    </row>
    <row r="150" spans="1:14" ht="24.75" customHeight="1">
      <c r="A150" s="507">
        <v>13</v>
      </c>
      <c r="B150" s="508" t="s">
        <v>2269</v>
      </c>
      <c r="C150" s="508" t="s">
        <v>2270</v>
      </c>
      <c r="D150" s="509" t="s">
        <v>1995</v>
      </c>
      <c r="E150" s="510">
        <v>1361</v>
      </c>
      <c r="F150" s="510">
        <v>8463</v>
      </c>
      <c r="G150" s="510">
        <v>11518143</v>
      </c>
      <c r="H150" s="510">
        <v>0</v>
      </c>
      <c r="I150" s="510">
        <v>0</v>
      </c>
      <c r="J150" s="712">
        <v>845</v>
      </c>
      <c r="K150" s="712"/>
      <c r="L150" s="510">
        <v>1150045</v>
      </c>
      <c r="M150" s="510">
        <v>7618</v>
      </c>
      <c r="N150" s="510">
        <v>10368098</v>
      </c>
    </row>
    <row r="151" spans="1:14" ht="24.75" customHeight="1">
      <c r="A151" s="507">
        <v>14</v>
      </c>
      <c r="B151" s="508" t="s">
        <v>2271</v>
      </c>
      <c r="C151" s="508" t="s">
        <v>2270</v>
      </c>
      <c r="D151" s="509" t="s">
        <v>1998</v>
      </c>
      <c r="E151" s="510">
        <v>1361</v>
      </c>
      <c r="F151" s="510">
        <v>15000</v>
      </c>
      <c r="G151" s="510">
        <v>20415000</v>
      </c>
      <c r="H151" s="510">
        <v>0</v>
      </c>
      <c r="I151" s="510">
        <v>0</v>
      </c>
      <c r="J151" s="712">
        <v>0</v>
      </c>
      <c r="K151" s="712"/>
      <c r="L151" s="510">
        <v>0</v>
      </c>
      <c r="M151" s="510">
        <v>15000</v>
      </c>
      <c r="N151" s="510">
        <v>20415000</v>
      </c>
    </row>
    <row r="152" spans="1:14" ht="24.75" customHeight="1">
      <c r="A152" s="507">
        <v>15</v>
      </c>
      <c r="B152" s="508" t="s">
        <v>2272</v>
      </c>
      <c r="C152" s="508" t="s">
        <v>2273</v>
      </c>
      <c r="D152" s="509" t="s">
        <v>1995</v>
      </c>
      <c r="E152" s="510">
        <v>756</v>
      </c>
      <c r="F152" s="510">
        <v>19125</v>
      </c>
      <c r="G152" s="510">
        <v>14458500</v>
      </c>
      <c r="H152" s="510">
        <v>0</v>
      </c>
      <c r="I152" s="510">
        <v>0</v>
      </c>
      <c r="J152" s="712">
        <v>2113</v>
      </c>
      <c r="K152" s="712"/>
      <c r="L152" s="510">
        <v>1597428</v>
      </c>
      <c r="M152" s="510">
        <v>17012</v>
      </c>
      <c r="N152" s="510">
        <v>12861072</v>
      </c>
    </row>
    <row r="153" spans="1:14" ht="24.75" customHeight="1">
      <c r="A153" s="507">
        <v>16</v>
      </c>
      <c r="B153" s="508" t="s">
        <v>2274</v>
      </c>
      <c r="C153" s="508" t="s">
        <v>2275</v>
      </c>
      <c r="D153" s="509" t="s">
        <v>1998</v>
      </c>
      <c r="E153" s="510">
        <v>2300</v>
      </c>
      <c r="F153" s="510">
        <v>14002</v>
      </c>
      <c r="G153" s="510">
        <v>32204600</v>
      </c>
      <c r="H153" s="510">
        <v>0</v>
      </c>
      <c r="I153" s="510">
        <v>0</v>
      </c>
      <c r="J153" s="712">
        <v>161</v>
      </c>
      <c r="K153" s="712"/>
      <c r="L153" s="510">
        <v>370300</v>
      </c>
      <c r="M153" s="510">
        <v>13841</v>
      </c>
      <c r="N153" s="510">
        <v>31834300</v>
      </c>
    </row>
    <row r="154" spans="1:14" ht="24.75" customHeight="1">
      <c r="A154" s="507">
        <v>17</v>
      </c>
      <c r="B154" s="508" t="s">
        <v>2276</v>
      </c>
      <c r="C154" s="508" t="s">
        <v>2277</v>
      </c>
      <c r="D154" s="509" t="s">
        <v>1998</v>
      </c>
      <c r="E154" s="510">
        <v>3800</v>
      </c>
      <c r="F154" s="510">
        <v>25387</v>
      </c>
      <c r="G154" s="510">
        <v>96470600</v>
      </c>
      <c r="H154" s="510">
        <v>0</v>
      </c>
      <c r="I154" s="510">
        <v>0</v>
      </c>
      <c r="J154" s="712">
        <v>0</v>
      </c>
      <c r="K154" s="712"/>
      <c r="L154" s="510">
        <v>0</v>
      </c>
      <c r="M154" s="510">
        <v>25387</v>
      </c>
      <c r="N154" s="510">
        <v>96470600</v>
      </c>
    </row>
    <row r="155" spans="1:14" ht="24.75" customHeight="1">
      <c r="A155" s="507">
        <v>18</v>
      </c>
      <c r="B155" s="508" t="s">
        <v>2278</v>
      </c>
      <c r="C155" s="508" t="s">
        <v>2279</v>
      </c>
      <c r="D155" s="509" t="s">
        <v>1995</v>
      </c>
      <c r="E155" s="510">
        <v>1100</v>
      </c>
      <c r="F155" s="510">
        <v>10239</v>
      </c>
      <c r="G155" s="510">
        <v>11262900</v>
      </c>
      <c r="H155" s="510">
        <v>0</v>
      </c>
      <c r="I155" s="510">
        <v>0</v>
      </c>
      <c r="J155" s="712">
        <v>453</v>
      </c>
      <c r="K155" s="712"/>
      <c r="L155" s="510">
        <v>498300</v>
      </c>
      <c r="M155" s="510">
        <v>9786</v>
      </c>
      <c r="N155" s="510">
        <v>10764600</v>
      </c>
    </row>
    <row r="156" spans="1:14" ht="24.75" customHeight="1">
      <c r="A156" s="507">
        <v>19</v>
      </c>
      <c r="B156" s="508" t="s">
        <v>2280</v>
      </c>
      <c r="C156" s="508" t="s">
        <v>2281</v>
      </c>
      <c r="D156" s="509" t="s">
        <v>1998</v>
      </c>
      <c r="E156" s="510">
        <v>690</v>
      </c>
      <c r="F156" s="510">
        <v>11</v>
      </c>
      <c r="G156" s="510">
        <v>7590</v>
      </c>
      <c r="H156" s="510">
        <v>0</v>
      </c>
      <c r="I156" s="510">
        <v>0</v>
      </c>
      <c r="J156" s="712">
        <v>0</v>
      </c>
      <c r="K156" s="712"/>
      <c r="L156" s="510">
        <v>0</v>
      </c>
      <c r="M156" s="510">
        <v>11</v>
      </c>
      <c r="N156" s="510">
        <v>7590</v>
      </c>
    </row>
    <row r="157" spans="1:14" ht="24" customHeight="1">
      <c r="A157" s="507">
        <v>20</v>
      </c>
      <c r="B157" s="508" t="s">
        <v>2282</v>
      </c>
      <c r="C157" s="508" t="s">
        <v>2283</v>
      </c>
      <c r="D157" s="509" t="s">
        <v>1998</v>
      </c>
      <c r="E157" s="510">
        <v>219</v>
      </c>
      <c r="F157" s="510">
        <v>1034</v>
      </c>
      <c r="G157" s="510">
        <v>226446</v>
      </c>
      <c r="H157" s="510">
        <v>0</v>
      </c>
      <c r="I157" s="510">
        <v>0</v>
      </c>
      <c r="J157" s="712">
        <v>40</v>
      </c>
      <c r="K157" s="712"/>
      <c r="L157" s="510">
        <v>8760</v>
      </c>
      <c r="M157" s="510">
        <v>994</v>
      </c>
      <c r="N157" s="510">
        <v>217686</v>
      </c>
    </row>
    <row r="158" spans="1:14" ht="24.75" customHeight="1">
      <c r="A158" s="507">
        <v>21</v>
      </c>
      <c r="B158" s="508" t="s">
        <v>2284</v>
      </c>
      <c r="C158" s="508" t="s">
        <v>2285</v>
      </c>
      <c r="D158" s="509" t="s">
        <v>1995</v>
      </c>
      <c r="E158" s="510">
        <v>4190</v>
      </c>
      <c r="F158" s="510">
        <v>21086</v>
      </c>
      <c r="G158" s="510">
        <v>88350340</v>
      </c>
      <c r="H158" s="510">
        <v>0</v>
      </c>
      <c r="I158" s="510">
        <v>0</v>
      </c>
      <c r="J158" s="712">
        <v>2783</v>
      </c>
      <c r="K158" s="712"/>
      <c r="L158" s="510">
        <v>11660770</v>
      </c>
      <c r="M158" s="510">
        <v>18303</v>
      </c>
      <c r="N158" s="510">
        <v>76689570</v>
      </c>
    </row>
    <row r="159" spans="1:14" ht="24.75" customHeight="1">
      <c r="A159" s="507">
        <v>22</v>
      </c>
      <c r="B159" s="508" t="s">
        <v>2286</v>
      </c>
      <c r="C159" s="508" t="s">
        <v>2287</v>
      </c>
      <c r="D159" s="509" t="s">
        <v>1995</v>
      </c>
      <c r="E159" s="510">
        <v>2400</v>
      </c>
      <c r="F159" s="510">
        <v>227</v>
      </c>
      <c r="G159" s="510">
        <v>544800</v>
      </c>
      <c r="H159" s="510">
        <v>0</v>
      </c>
      <c r="I159" s="510">
        <v>0</v>
      </c>
      <c r="J159" s="712">
        <v>0</v>
      </c>
      <c r="K159" s="712"/>
      <c r="L159" s="510">
        <v>0</v>
      </c>
      <c r="M159" s="510">
        <v>227</v>
      </c>
      <c r="N159" s="510">
        <v>544800</v>
      </c>
    </row>
    <row r="160" spans="1:14" ht="24.75" customHeight="1">
      <c r="A160" s="507">
        <v>23</v>
      </c>
      <c r="B160" s="508" t="s">
        <v>2288</v>
      </c>
      <c r="C160" s="508" t="s">
        <v>2289</v>
      </c>
      <c r="D160" s="509" t="s">
        <v>1998</v>
      </c>
      <c r="E160" s="510">
        <v>504</v>
      </c>
      <c r="F160" s="510">
        <v>12832</v>
      </c>
      <c r="G160" s="510">
        <v>6467328</v>
      </c>
      <c r="H160" s="510">
        <v>0</v>
      </c>
      <c r="I160" s="510">
        <v>0</v>
      </c>
      <c r="J160" s="712">
        <v>408</v>
      </c>
      <c r="K160" s="712"/>
      <c r="L160" s="510">
        <v>205632</v>
      </c>
      <c r="M160" s="510">
        <v>12424</v>
      </c>
      <c r="N160" s="510">
        <v>6261696</v>
      </c>
    </row>
    <row r="161" spans="1:14" ht="24.75" customHeight="1">
      <c r="A161" s="507">
        <v>24</v>
      </c>
      <c r="B161" s="508" t="s">
        <v>2290</v>
      </c>
      <c r="C161" s="508" t="s">
        <v>2291</v>
      </c>
      <c r="D161" s="509" t="s">
        <v>1995</v>
      </c>
      <c r="E161" s="510">
        <v>1890</v>
      </c>
      <c r="F161" s="510">
        <v>81</v>
      </c>
      <c r="G161" s="510">
        <v>153090</v>
      </c>
      <c r="H161" s="510">
        <v>0</v>
      </c>
      <c r="I161" s="510">
        <v>0</v>
      </c>
      <c r="J161" s="712">
        <v>0</v>
      </c>
      <c r="K161" s="712"/>
      <c r="L161" s="510">
        <v>0</v>
      </c>
      <c r="M161" s="510">
        <v>81</v>
      </c>
      <c r="N161" s="510">
        <v>153090</v>
      </c>
    </row>
    <row r="162" spans="1:14" ht="24.75" customHeight="1">
      <c r="A162" s="507">
        <v>25</v>
      </c>
      <c r="B162" s="508" t="s">
        <v>2292</v>
      </c>
      <c r="C162" s="508" t="s">
        <v>2293</v>
      </c>
      <c r="D162" s="509" t="s">
        <v>1995</v>
      </c>
      <c r="E162" s="510">
        <v>9200</v>
      </c>
      <c r="F162" s="510">
        <v>1187</v>
      </c>
      <c r="G162" s="510">
        <v>10920400</v>
      </c>
      <c r="H162" s="510">
        <v>0</v>
      </c>
      <c r="I162" s="510">
        <v>0</v>
      </c>
      <c r="J162" s="712">
        <v>136</v>
      </c>
      <c r="K162" s="712"/>
      <c r="L162" s="510">
        <v>1251200</v>
      </c>
      <c r="M162" s="510">
        <v>1051</v>
      </c>
      <c r="N162" s="510">
        <v>9669200</v>
      </c>
    </row>
    <row r="163" spans="1:14" ht="24.75" customHeight="1">
      <c r="A163" s="507">
        <v>26</v>
      </c>
      <c r="B163" s="508" t="s">
        <v>2294</v>
      </c>
      <c r="C163" s="508" t="s">
        <v>2295</v>
      </c>
      <c r="D163" s="509" t="s">
        <v>1995</v>
      </c>
      <c r="E163" s="510">
        <v>19420</v>
      </c>
      <c r="F163" s="510">
        <v>538</v>
      </c>
      <c r="G163" s="510">
        <v>10447960</v>
      </c>
      <c r="H163" s="510">
        <v>0</v>
      </c>
      <c r="I163" s="510">
        <v>0</v>
      </c>
      <c r="J163" s="712">
        <v>24</v>
      </c>
      <c r="K163" s="712"/>
      <c r="L163" s="510">
        <v>466080</v>
      </c>
      <c r="M163" s="510">
        <v>514</v>
      </c>
      <c r="N163" s="510">
        <v>9981880</v>
      </c>
    </row>
    <row r="164" spans="1:14" ht="24.75" customHeight="1">
      <c r="A164" s="507">
        <v>27</v>
      </c>
      <c r="B164" s="508" t="s">
        <v>2296</v>
      </c>
      <c r="C164" s="508" t="s">
        <v>2297</v>
      </c>
      <c r="D164" s="509" t="s">
        <v>1995</v>
      </c>
      <c r="E164" s="510">
        <v>3050</v>
      </c>
      <c r="F164" s="510">
        <v>4</v>
      </c>
      <c r="G164" s="510">
        <v>12200</v>
      </c>
      <c r="H164" s="510">
        <v>0</v>
      </c>
      <c r="I164" s="510">
        <v>0</v>
      </c>
      <c r="J164" s="712">
        <v>0</v>
      </c>
      <c r="K164" s="712"/>
      <c r="L164" s="510">
        <v>0</v>
      </c>
      <c r="M164" s="510">
        <v>4</v>
      </c>
      <c r="N164" s="510">
        <v>12200</v>
      </c>
    </row>
    <row r="165" spans="1:14" ht="24.75" customHeight="1">
      <c r="A165" s="507">
        <v>28</v>
      </c>
      <c r="B165" s="508" t="s">
        <v>2298</v>
      </c>
      <c r="C165" s="508" t="s">
        <v>2299</v>
      </c>
      <c r="D165" s="509" t="s">
        <v>1995</v>
      </c>
      <c r="E165" s="510">
        <v>7000</v>
      </c>
      <c r="F165" s="510">
        <v>4858</v>
      </c>
      <c r="G165" s="510">
        <v>34006000</v>
      </c>
      <c r="H165" s="510">
        <v>0</v>
      </c>
      <c r="I165" s="510">
        <v>0</v>
      </c>
      <c r="J165" s="712">
        <v>842</v>
      </c>
      <c r="K165" s="712"/>
      <c r="L165" s="510">
        <v>5894000</v>
      </c>
      <c r="M165" s="510">
        <v>4016</v>
      </c>
      <c r="N165" s="510">
        <v>28112000</v>
      </c>
    </row>
    <row r="166" spans="1:14" ht="24.75" customHeight="1">
      <c r="A166" s="507">
        <v>29</v>
      </c>
      <c r="B166" s="508" t="s">
        <v>2300</v>
      </c>
      <c r="C166" s="508" t="s">
        <v>2301</v>
      </c>
      <c r="D166" s="509" t="s">
        <v>1995</v>
      </c>
      <c r="E166" s="510">
        <v>1000</v>
      </c>
      <c r="F166" s="510">
        <v>8030</v>
      </c>
      <c r="G166" s="510">
        <v>8030000</v>
      </c>
      <c r="H166" s="510">
        <v>0</v>
      </c>
      <c r="I166" s="510">
        <v>0</v>
      </c>
      <c r="J166" s="712">
        <v>51</v>
      </c>
      <c r="K166" s="712"/>
      <c r="L166" s="510">
        <v>51000</v>
      </c>
      <c r="M166" s="510">
        <v>7979</v>
      </c>
      <c r="N166" s="510">
        <v>7979000</v>
      </c>
    </row>
    <row r="167" spans="1:14" ht="24" customHeight="1">
      <c r="A167" s="507">
        <v>30</v>
      </c>
      <c r="B167" s="508" t="s">
        <v>2302</v>
      </c>
      <c r="C167" s="508" t="s">
        <v>2303</v>
      </c>
      <c r="D167" s="509" t="s">
        <v>1995</v>
      </c>
      <c r="E167" s="510">
        <v>976</v>
      </c>
      <c r="F167" s="510">
        <v>1905</v>
      </c>
      <c r="G167" s="510">
        <v>1859280</v>
      </c>
      <c r="H167" s="510">
        <v>0</v>
      </c>
      <c r="I167" s="510">
        <v>0</v>
      </c>
      <c r="J167" s="712">
        <v>30</v>
      </c>
      <c r="K167" s="712"/>
      <c r="L167" s="510">
        <v>29280</v>
      </c>
      <c r="M167" s="510">
        <v>1875</v>
      </c>
      <c r="N167" s="510">
        <v>1830000</v>
      </c>
    </row>
    <row r="168" spans="1:14" ht="24.75" customHeight="1">
      <c r="A168" s="507">
        <v>31</v>
      </c>
      <c r="B168" s="508" t="s">
        <v>2304</v>
      </c>
      <c r="C168" s="508" t="s">
        <v>2305</v>
      </c>
      <c r="D168" s="509" t="s">
        <v>2023</v>
      </c>
      <c r="E168" s="510">
        <v>103140</v>
      </c>
      <c r="F168" s="510">
        <v>302</v>
      </c>
      <c r="G168" s="510">
        <v>31148280</v>
      </c>
      <c r="H168" s="510">
        <v>0</v>
      </c>
      <c r="I168" s="510">
        <v>0</v>
      </c>
      <c r="J168" s="712">
        <v>2</v>
      </c>
      <c r="K168" s="712"/>
      <c r="L168" s="510">
        <v>206280</v>
      </c>
      <c r="M168" s="510">
        <v>300</v>
      </c>
      <c r="N168" s="510">
        <v>30942000</v>
      </c>
    </row>
    <row r="169" spans="1:14" ht="24.75" customHeight="1">
      <c r="A169" s="507">
        <v>32</v>
      </c>
      <c r="B169" s="508" t="s">
        <v>2306</v>
      </c>
      <c r="C169" s="508" t="s">
        <v>2307</v>
      </c>
      <c r="D169" s="509" t="s">
        <v>2109</v>
      </c>
      <c r="E169" s="510">
        <v>2890</v>
      </c>
      <c r="F169" s="510">
        <v>38423</v>
      </c>
      <c r="G169" s="510">
        <v>111042470</v>
      </c>
      <c r="H169" s="510">
        <v>0</v>
      </c>
      <c r="I169" s="510">
        <v>0</v>
      </c>
      <c r="J169" s="712">
        <v>0</v>
      </c>
      <c r="K169" s="712"/>
      <c r="L169" s="510">
        <v>0</v>
      </c>
      <c r="M169" s="510">
        <v>38423</v>
      </c>
      <c r="N169" s="510">
        <v>111042470</v>
      </c>
    </row>
    <row r="170" spans="1:14" ht="24.75" customHeight="1">
      <c r="A170" s="507">
        <v>33</v>
      </c>
      <c r="B170" s="508" t="s">
        <v>2308</v>
      </c>
      <c r="C170" s="508" t="s">
        <v>2309</v>
      </c>
      <c r="D170" s="509" t="s">
        <v>1995</v>
      </c>
      <c r="E170" s="510">
        <v>1020</v>
      </c>
      <c r="F170" s="510">
        <v>16890</v>
      </c>
      <c r="G170" s="510">
        <v>17227800</v>
      </c>
      <c r="H170" s="510">
        <v>0</v>
      </c>
      <c r="I170" s="510">
        <v>0</v>
      </c>
      <c r="J170" s="712">
        <v>0</v>
      </c>
      <c r="K170" s="712"/>
      <c r="L170" s="510">
        <v>0</v>
      </c>
      <c r="M170" s="510">
        <v>16890</v>
      </c>
      <c r="N170" s="510">
        <v>17227800</v>
      </c>
    </row>
    <row r="171" spans="1:14" ht="24.75" customHeight="1">
      <c r="A171" s="507">
        <v>34</v>
      </c>
      <c r="B171" s="508" t="s">
        <v>2310</v>
      </c>
      <c r="C171" s="508" t="s">
        <v>2309</v>
      </c>
      <c r="D171" s="509" t="s">
        <v>1995</v>
      </c>
      <c r="E171" s="510">
        <v>1020</v>
      </c>
      <c r="F171" s="510">
        <v>7161</v>
      </c>
      <c r="G171" s="510">
        <v>7304220</v>
      </c>
      <c r="H171" s="510">
        <v>0</v>
      </c>
      <c r="I171" s="510">
        <v>0</v>
      </c>
      <c r="J171" s="712">
        <v>503</v>
      </c>
      <c r="K171" s="712"/>
      <c r="L171" s="510">
        <v>513060</v>
      </c>
      <c r="M171" s="510">
        <v>6658</v>
      </c>
      <c r="N171" s="510">
        <v>6791160</v>
      </c>
    </row>
    <row r="172" spans="1:14" ht="24.75" customHeight="1">
      <c r="A172" s="507">
        <v>35</v>
      </c>
      <c r="B172" s="508" t="s">
        <v>2311</v>
      </c>
      <c r="C172" s="508" t="s">
        <v>2312</v>
      </c>
      <c r="D172" s="509" t="s">
        <v>1995</v>
      </c>
      <c r="E172" s="510">
        <v>1009</v>
      </c>
      <c r="F172" s="510">
        <v>7871</v>
      </c>
      <c r="G172" s="510">
        <v>7941839</v>
      </c>
      <c r="H172" s="510">
        <v>0</v>
      </c>
      <c r="I172" s="510">
        <v>0</v>
      </c>
      <c r="J172" s="712">
        <v>47</v>
      </c>
      <c r="K172" s="712"/>
      <c r="L172" s="510">
        <v>47423</v>
      </c>
      <c r="M172" s="510">
        <v>7824</v>
      </c>
      <c r="N172" s="510">
        <v>7894416</v>
      </c>
    </row>
    <row r="173" spans="1:14" ht="24.75" customHeight="1">
      <c r="A173" s="507">
        <v>36</v>
      </c>
      <c r="B173" s="508" t="s">
        <v>2313</v>
      </c>
      <c r="C173" s="508" t="s">
        <v>2314</v>
      </c>
      <c r="D173" s="509" t="s">
        <v>1995</v>
      </c>
      <c r="E173" s="510">
        <v>21000</v>
      </c>
      <c r="F173" s="510">
        <v>692</v>
      </c>
      <c r="G173" s="510">
        <v>14532000</v>
      </c>
      <c r="H173" s="510">
        <v>0</v>
      </c>
      <c r="I173" s="510">
        <v>0</v>
      </c>
      <c r="J173" s="712">
        <v>252</v>
      </c>
      <c r="K173" s="712"/>
      <c r="L173" s="510">
        <v>5292000</v>
      </c>
      <c r="M173" s="510">
        <v>440</v>
      </c>
      <c r="N173" s="510">
        <v>9240000</v>
      </c>
    </row>
    <row r="174" spans="1:14" ht="24.75" customHeight="1">
      <c r="A174" s="507">
        <v>37</v>
      </c>
      <c r="B174" s="508" t="s">
        <v>2315</v>
      </c>
      <c r="C174" s="508" t="s">
        <v>2316</v>
      </c>
      <c r="D174" s="509" t="s">
        <v>1995</v>
      </c>
      <c r="E174" s="510">
        <v>6800</v>
      </c>
      <c r="F174" s="510">
        <v>1042</v>
      </c>
      <c r="G174" s="510">
        <v>7085600</v>
      </c>
      <c r="H174" s="510">
        <v>0</v>
      </c>
      <c r="I174" s="510">
        <v>0</v>
      </c>
      <c r="J174" s="712">
        <v>221</v>
      </c>
      <c r="K174" s="712"/>
      <c r="L174" s="510">
        <v>1502800</v>
      </c>
      <c r="M174" s="510">
        <v>821</v>
      </c>
      <c r="N174" s="510">
        <v>5582800</v>
      </c>
    </row>
    <row r="175" spans="1:14" ht="24.75" customHeight="1">
      <c r="A175" s="507">
        <v>38</v>
      </c>
      <c r="B175" s="508" t="s">
        <v>2317</v>
      </c>
      <c r="C175" s="508" t="s">
        <v>2318</v>
      </c>
      <c r="D175" s="509" t="s">
        <v>1995</v>
      </c>
      <c r="E175" s="510">
        <v>4200</v>
      </c>
      <c r="F175" s="510">
        <v>1</v>
      </c>
      <c r="G175" s="510">
        <v>4200</v>
      </c>
      <c r="H175" s="510">
        <v>0</v>
      </c>
      <c r="I175" s="510">
        <v>0</v>
      </c>
      <c r="J175" s="712">
        <v>0</v>
      </c>
      <c r="K175" s="712"/>
      <c r="L175" s="510">
        <v>0</v>
      </c>
      <c r="M175" s="510">
        <v>1</v>
      </c>
      <c r="N175" s="510">
        <v>4200</v>
      </c>
    </row>
    <row r="176" spans="1:14" ht="24.75" customHeight="1">
      <c r="A176" s="507">
        <v>39</v>
      </c>
      <c r="B176" s="508" t="s">
        <v>2319</v>
      </c>
      <c r="C176" s="508" t="s">
        <v>2318</v>
      </c>
      <c r="D176" s="509" t="s">
        <v>1998</v>
      </c>
      <c r="E176" s="510">
        <v>4200</v>
      </c>
      <c r="F176" s="510">
        <v>50375</v>
      </c>
      <c r="G176" s="510">
        <v>211575000</v>
      </c>
      <c r="H176" s="510">
        <v>0</v>
      </c>
      <c r="I176" s="510">
        <v>0</v>
      </c>
      <c r="J176" s="712">
        <v>6838</v>
      </c>
      <c r="K176" s="712"/>
      <c r="L176" s="510">
        <v>28719600</v>
      </c>
      <c r="M176" s="510">
        <v>43537</v>
      </c>
      <c r="N176" s="510">
        <v>182855400</v>
      </c>
    </row>
    <row r="177" spans="1:14" ht="24" customHeight="1">
      <c r="A177" s="507">
        <v>40</v>
      </c>
      <c r="B177" s="508" t="s">
        <v>2320</v>
      </c>
      <c r="C177" s="508" t="s">
        <v>2321</v>
      </c>
      <c r="D177" s="509" t="s">
        <v>1998</v>
      </c>
      <c r="E177" s="510">
        <v>8450</v>
      </c>
      <c r="F177" s="510">
        <v>7836</v>
      </c>
      <c r="G177" s="510">
        <v>66214200</v>
      </c>
      <c r="H177" s="510">
        <v>0</v>
      </c>
      <c r="I177" s="510">
        <v>0</v>
      </c>
      <c r="J177" s="712">
        <v>579</v>
      </c>
      <c r="K177" s="712"/>
      <c r="L177" s="510">
        <v>4892550</v>
      </c>
      <c r="M177" s="510">
        <v>7257</v>
      </c>
      <c r="N177" s="510">
        <v>61321650</v>
      </c>
    </row>
    <row r="178" spans="1:14" ht="24.75" customHeight="1">
      <c r="A178" s="507">
        <v>41</v>
      </c>
      <c r="B178" s="508" t="s">
        <v>2322</v>
      </c>
      <c r="C178" s="508" t="s">
        <v>2323</v>
      </c>
      <c r="D178" s="509" t="s">
        <v>1995</v>
      </c>
      <c r="E178" s="510">
        <v>180</v>
      </c>
      <c r="F178" s="510">
        <v>12401</v>
      </c>
      <c r="G178" s="510">
        <v>2232180</v>
      </c>
      <c r="H178" s="510">
        <v>0</v>
      </c>
      <c r="I178" s="510">
        <v>0</v>
      </c>
      <c r="J178" s="712">
        <v>1002</v>
      </c>
      <c r="K178" s="712"/>
      <c r="L178" s="510">
        <v>180360</v>
      </c>
      <c r="M178" s="510">
        <v>11399</v>
      </c>
      <c r="N178" s="510">
        <v>2051820</v>
      </c>
    </row>
    <row r="179" spans="1:14" ht="24.75" customHeight="1">
      <c r="A179" s="507">
        <v>42</v>
      </c>
      <c r="B179" s="508" t="s">
        <v>2324</v>
      </c>
      <c r="C179" s="508" t="s">
        <v>2325</v>
      </c>
      <c r="D179" s="509" t="s">
        <v>1995</v>
      </c>
      <c r="E179" s="510">
        <v>133</v>
      </c>
      <c r="F179" s="510">
        <v>14000</v>
      </c>
      <c r="G179" s="510">
        <v>1862000</v>
      </c>
      <c r="H179" s="510">
        <v>0</v>
      </c>
      <c r="I179" s="510">
        <v>0</v>
      </c>
      <c r="J179" s="712">
        <v>0</v>
      </c>
      <c r="K179" s="712"/>
      <c r="L179" s="510">
        <v>0</v>
      </c>
      <c r="M179" s="510">
        <v>14000</v>
      </c>
      <c r="N179" s="510">
        <v>1862000</v>
      </c>
    </row>
    <row r="180" spans="1:14" ht="24.75" customHeight="1">
      <c r="A180" s="507">
        <v>43</v>
      </c>
      <c r="B180" s="508" t="s">
        <v>2326</v>
      </c>
      <c r="C180" s="508" t="s">
        <v>2327</v>
      </c>
      <c r="D180" s="509" t="s">
        <v>1995</v>
      </c>
      <c r="E180" s="510">
        <v>3801</v>
      </c>
      <c r="F180" s="510">
        <v>6</v>
      </c>
      <c r="G180" s="510">
        <v>22806</v>
      </c>
      <c r="H180" s="510">
        <v>0</v>
      </c>
      <c r="I180" s="510">
        <v>0</v>
      </c>
      <c r="J180" s="712">
        <v>0</v>
      </c>
      <c r="K180" s="712"/>
      <c r="L180" s="510">
        <v>0</v>
      </c>
      <c r="M180" s="510">
        <v>6</v>
      </c>
      <c r="N180" s="510">
        <v>22806</v>
      </c>
    </row>
    <row r="181" spans="1:14" ht="24.75" customHeight="1">
      <c r="A181" s="507">
        <v>44</v>
      </c>
      <c r="B181" s="508" t="s">
        <v>2328</v>
      </c>
      <c r="C181" s="508" t="s">
        <v>2329</v>
      </c>
      <c r="D181" s="509" t="s">
        <v>2109</v>
      </c>
      <c r="E181" s="510">
        <v>1042</v>
      </c>
      <c r="F181" s="510">
        <v>68826</v>
      </c>
      <c r="G181" s="510">
        <v>71716692</v>
      </c>
      <c r="H181" s="510">
        <v>0</v>
      </c>
      <c r="I181" s="510">
        <v>0</v>
      </c>
      <c r="J181" s="712">
        <v>1925</v>
      </c>
      <c r="K181" s="712"/>
      <c r="L181" s="510">
        <v>2005850</v>
      </c>
      <c r="M181" s="510">
        <v>66901</v>
      </c>
      <c r="N181" s="510">
        <v>69710842</v>
      </c>
    </row>
    <row r="182" spans="1:14" ht="24.75" customHeight="1">
      <c r="A182" s="507">
        <v>45</v>
      </c>
      <c r="B182" s="508" t="s">
        <v>2330</v>
      </c>
      <c r="C182" s="508" t="s">
        <v>2331</v>
      </c>
      <c r="D182" s="509" t="s">
        <v>1995</v>
      </c>
      <c r="E182" s="510">
        <v>1478</v>
      </c>
      <c r="F182" s="510">
        <v>39834</v>
      </c>
      <c r="G182" s="510">
        <v>58874652</v>
      </c>
      <c r="H182" s="510">
        <v>0</v>
      </c>
      <c r="I182" s="510">
        <v>0</v>
      </c>
      <c r="J182" s="712">
        <v>724</v>
      </c>
      <c r="K182" s="712"/>
      <c r="L182" s="510">
        <v>1070072</v>
      </c>
      <c r="M182" s="510">
        <v>39110</v>
      </c>
      <c r="N182" s="510">
        <v>57804580</v>
      </c>
    </row>
    <row r="183" spans="1:14" ht="24.75" customHeight="1">
      <c r="A183" s="507">
        <v>46</v>
      </c>
      <c r="B183" s="508" t="s">
        <v>2332</v>
      </c>
      <c r="C183" s="508" t="s">
        <v>2333</v>
      </c>
      <c r="D183" s="509" t="s">
        <v>2109</v>
      </c>
      <c r="E183" s="510">
        <v>3129</v>
      </c>
      <c r="F183" s="510">
        <v>43680</v>
      </c>
      <c r="G183" s="510">
        <v>136674720</v>
      </c>
      <c r="H183" s="510">
        <v>0</v>
      </c>
      <c r="I183" s="510">
        <v>0</v>
      </c>
      <c r="J183" s="712">
        <v>0</v>
      </c>
      <c r="K183" s="712"/>
      <c r="L183" s="510">
        <v>0</v>
      </c>
      <c r="M183" s="510">
        <v>43680</v>
      </c>
      <c r="N183" s="510">
        <v>136674720</v>
      </c>
    </row>
    <row r="184" spans="1:14" ht="24.75" customHeight="1">
      <c r="A184" s="507">
        <v>47</v>
      </c>
      <c r="B184" s="508" t="s">
        <v>2334</v>
      </c>
      <c r="C184" s="508" t="s">
        <v>2335</v>
      </c>
      <c r="D184" s="509" t="s">
        <v>1998</v>
      </c>
      <c r="E184" s="510">
        <v>2177</v>
      </c>
      <c r="F184" s="510">
        <v>125188</v>
      </c>
      <c r="G184" s="510">
        <v>272534276</v>
      </c>
      <c r="H184" s="510">
        <v>0</v>
      </c>
      <c r="I184" s="510">
        <v>0</v>
      </c>
      <c r="J184" s="712">
        <v>5068</v>
      </c>
      <c r="K184" s="712"/>
      <c r="L184" s="510">
        <v>11033036</v>
      </c>
      <c r="M184" s="510">
        <v>120120</v>
      </c>
      <c r="N184" s="510">
        <v>261501240</v>
      </c>
    </row>
    <row r="185" spans="1:14" ht="24.75" customHeight="1">
      <c r="A185" s="507">
        <v>48</v>
      </c>
      <c r="B185" s="508" t="s">
        <v>2336</v>
      </c>
      <c r="C185" s="508" t="s">
        <v>2337</v>
      </c>
      <c r="D185" s="509" t="s">
        <v>1995</v>
      </c>
      <c r="E185" s="510">
        <v>1707</v>
      </c>
      <c r="F185" s="510">
        <v>4060</v>
      </c>
      <c r="G185" s="510">
        <v>6930420</v>
      </c>
      <c r="H185" s="510">
        <v>0</v>
      </c>
      <c r="I185" s="510">
        <v>0</v>
      </c>
      <c r="J185" s="712">
        <v>1470</v>
      </c>
      <c r="K185" s="712"/>
      <c r="L185" s="510">
        <v>2509290</v>
      </c>
      <c r="M185" s="510">
        <v>2590</v>
      </c>
      <c r="N185" s="510">
        <v>4421130</v>
      </c>
    </row>
    <row r="186" spans="1:14" ht="24.75" customHeight="1">
      <c r="A186" s="507">
        <v>49</v>
      </c>
      <c r="B186" s="508" t="s">
        <v>2338</v>
      </c>
      <c r="C186" s="508" t="s">
        <v>2337</v>
      </c>
      <c r="D186" s="509" t="s">
        <v>1998</v>
      </c>
      <c r="E186" s="510">
        <v>1707</v>
      </c>
      <c r="F186" s="510">
        <v>205955</v>
      </c>
      <c r="G186" s="510">
        <v>351565185</v>
      </c>
      <c r="H186" s="510">
        <v>0</v>
      </c>
      <c r="I186" s="510">
        <v>0</v>
      </c>
      <c r="J186" s="712">
        <v>223</v>
      </c>
      <c r="K186" s="712"/>
      <c r="L186" s="510">
        <v>380661</v>
      </c>
      <c r="M186" s="510">
        <v>205732</v>
      </c>
      <c r="N186" s="510">
        <v>351184524</v>
      </c>
    </row>
    <row r="187" spans="1:14" ht="24" customHeight="1">
      <c r="A187" s="507">
        <v>50</v>
      </c>
      <c r="B187" s="508" t="s">
        <v>2339</v>
      </c>
      <c r="C187" s="508" t="s">
        <v>2340</v>
      </c>
      <c r="D187" s="509" t="s">
        <v>1995</v>
      </c>
      <c r="E187" s="510">
        <v>1200</v>
      </c>
      <c r="F187" s="510">
        <v>4</v>
      </c>
      <c r="G187" s="510">
        <v>4800</v>
      </c>
      <c r="H187" s="510">
        <v>0</v>
      </c>
      <c r="I187" s="510">
        <v>0</v>
      </c>
      <c r="J187" s="712">
        <v>0</v>
      </c>
      <c r="K187" s="712"/>
      <c r="L187" s="510">
        <v>0</v>
      </c>
      <c r="M187" s="510">
        <v>4</v>
      </c>
      <c r="N187" s="510">
        <v>4800</v>
      </c>
    </row>
    <row r="188" spans="1:14" ht="24.75" customHeight="1">
      <c r="A188" s="507">
        <v>51</v>
      </c>
      <c r="B188" s="508" t="s">
        <v>2341</v>
      </c>
      <c r="C188" s="508" t="s">
        <v>2342</v>
      </c>
      <c r="D188" s="509" t="s">
        <v>1995</v>
      </c>
      <c r="E188" s="510">
        <v>3900</v>
      </c>
      <c r="F188" s="510">
        <v>1</v>
      </c>
      <c r="G188" s="510">
        <v>3900</v>
      </c>
      <c r="H188" s="510">
        <v>0</v>
      </c>
      <c r="I188" s="510">
        <v>0</v>
      </c>
      <c r="J188" s="712">
        <v>0</v>
      </c>
      <c r="K188" s="712"/>
      <c r="L188" s="510">
        <v>0</v>
      </c>
      <c r="M188" s="510">
        <v>1</v>
      </c>
      <c r="N188" s="510">
        <v>3900</v>
      </c>
    </row>
    <row r="189" spans="1:14" ht="24.75" customHeight="1">
      <c r="A189" s="507">
        <v>52</v>
      </c>
      <c r="B189" s="508" t="s">
        <v>2343</v>
      </c>
      <c r="C189" s="508" t="s">
        <v>2344</v>
      </c>
      <c r="D189" s="509" t="s">
        <v>1995</v>
      </c>
      <c r="E189" s="510">
        <v>1936</v>
      </c>
      <c r="F189" s="510">
        <v>13800</v>
      </c>
      <c r="G189" s="510">
        <v>26716800</v>
      </c>
      <c r="H189" s="510">
        <v>0</v>
      </c>
      <c r="I189" s="510">
        <v>0</v>
      </c>
      <c r="J189" s="712">
        <v>154</v>
      </c>
      <c r="K189" s="712"/>
      <c r="L189" s="510">
        <v>298144</v>
      </c>
      <c r="M189" s="510">
        <v>13646</v>
      </c>
      <c r="N189" s="510">
        <v>26418656</v>
      </c>
    </row>
    <row r="190" spans="1:14" ht="24.75" customHeight="1">
      <c r="A190" s="507">
        <v>53</v>
      </c>
      <c r="B190" s="508" t="s">
        <v>2345</v>
      </c>
      <c r="C190" s="508" t="s">
        <v>2346</v>
      </c>
      <c r="D190" s="509" t="s">
        <v>1998</v>
      </c>
      <c r="E190" s="510">
        <v>11800</v>
      </c>
      <c r="F190" s="510">
        <v>1903</v>
      </c>
      <c r="G190" s="510">
        <v>22455400</v>
      </c>
      <c r="H190" s="510">
        <v>0</v>
      </c>
      <c r="I190" s="510">
        <v>0</v>
      </c>
      <c r="J190" s="712">
        <v>208</v>
      </c>
      <c r="K190" s="712"/>
      <c r="L190" s="510">
        <v>2454400</v>
      </c>
      <c r="M190" s="510">
        <v>1695</v>
      </c>
      <c r="N190" s="510">
        <v>20001000</v>
      </c>
    </row>
    <row r="191" spans="1:14" ht="24.75" customHeight="1">
      <c r="A191" s="507">
        <v>54</v>
      </c>
      <c r="B191" s="508" t="s">
        <v>2347</v>
      </c>
      <c r="C191" s="508" t="s">
        <v>2348</v>
      </c>
      <c r="D191" s="509" t="s">
        <v>1995</v>
      </c>
      <c r="E191" s="510">
        <v>330</v>
      </c>
      <c r="F191" s="510">
        <v>1</v>
      </c>
      <c r="G191" s="510">
        <v>330</v>
      </c>
      <c r="H191" s="510">
        <v>0</v>
      </c>
      <c r="I191" s="510">
        <v>0</v>
      </c>
      <c r="J191" s="712">
        <v>0</v>
      </c>
      <c r="K191" s="712"/>
      <c r="L191" s="510">
        <v>0</v>
      </c>
      <c r="M191" s="510">
        <v>1</v>
      </c>
      <c r="N191" s="510">
        <v>330</v>
      </c>
    </row>
    <row r="192" spans="1:14" ht="24.75" customHeight="1">
      <c r="A192" s="507">
        <v>55</v>
      </c>
      <c r="B192" s="508" t="s">
        <v>2349</v>
      </c>
      <c r="C192" s="508" t="s">
        <v>2350</v>
      </c>
      <c r="D192" s="509" t="s">
        <v>1995</v>
      </c>
      <c r="E192" s="510">
        <v>2900</v>
      </c>
      <c r="F192" s="510">
        <v>1805</v>
      </c>
      <c r="G192" s="510">
        <v>5234500</v>
      </c>
      <c r="H192" s="510">
        <v>0</v>
      </c>
      <c r="I192" s="510">
        <v>0</v>
      </c>
      <c r="J192" s="712">
        <v>57</v>
      </c>
      <c r="K192" s="712"/>
      <c r="L192" s="510">
        <v>165300</v>
      </c>
      <c r="M192" s="510">
        <v>1748</v>
      </c>
      <c r="N192" s="510">
        <v>5069200</v>
      </c>
    </row>
    <row r="193" spans="1:14" ht="24.75" customHeight="1">
      <c r="A193" s="507">
        <v>56</v>
      </c>
      <c r="B193" s="508" t="s">
        <v>2351</v>
      </c>
      <c r="C193" s="508" t="s">
        <v>2352</v>
      </c>
      <c r="D193" s="509" t="s">
        <v>1995</v>
      </c>
      <c r="E193" s="510">
        <v>990</v>
      </c>
      <c r="F193" s="510">
        <v>53740</v>
      </c>
      <c r="G193" s="510">
        <v>53202600</v>
      </c>
      <c r="H193" s="510">
        <v>0</v>
      </c>
      <c r="I193" s="510">
        <v>0</v>
      </c>
      <c r="J193" s="712">
        <v>155</v>
      </c>
      <c r="K193" s="712"/>
      <c r="L193" s="510">
        <v>153450</v>
      </c>
      <c r="M193" s="510">
        <v>53585</v>
      </c>
      <c r="N193" s="510">
        <v>53049150</v>
      </c>
    </row>
    <row r="194" spans="1:14" ht="24.75" customHeight="1">
      <c r="A194" s="507">
        <v>57</v>
      </c>
      <c r="B194" s="508" t="s">
        <v>2353</v>
      </c>
      <c r="C194" s="508" t="s">
        <v>2354</v>
      </c>
      <c r="D194" s="509" t="s">
        <v>1995</v>
      </c>
      <c r="E194" s="510">
        <v>850</v>
      </c>
      <c r="F194" s="510">
        <v>36120</v>
      </c>
      <c r="G194" s="510">
        <v>30702000</v>
      </c>
      <c r="H194" s="510">
        <v>0</v>
      </c>
      <c r="I194" s="510">
        <v>0</v>
      </c>
      <c r="J194" s="712">
        <v>728</v>
      </c>
      <c r="K194" s="712"/>
      <c r="L194" s="510">
        <v>618800</v>
      </c>
      <c r="M194" s="510">
        <v>35392</v>
      </c>
      <c r="N194" s="510">
        <v>30083200</v>
      </c>
    </row>
    <row r="195" spans="1:14" ht="24.75" customHeight="1">
      <c r="A195" s="507">
        <v>58</v>
      </c>
      <c r="B195" s="508" t="s">
        <v>2355</v>
      </c>
      <c r="C195" s="508" t="s">
        <v>2356</v>
      </c>
      <c r="D195" s="509" t="s">
        <v>1995</v>
      </c>
      <c r="E195" s="510">
        <v>372</v>
      </c>
      <c r="F195" s="510">
        <v>187</v>
      </c>
      <c r="G195" s="510">
        <v>69564</v>
      </c>
      <c r="H195" s="510">
        <v>0</v>
      </c>
      <c r="I195" s="510">
        <v>0</v>
      </c>
      <c r="J195" s="712">
        <v>14</v>
      </c>
      <c r="K195" s="712"/>
      <c r="L195" s="510">
        <v>5208</v>
      </c>
      <c r="M195" s="510">
        <v>173</v>
      </c>
      <c r="N195" s="510">
        <v>64356</v>
      </c>
    </row>
    <row r="196" spans="1:14" ht="24.75" customHeight="1">
      <c r="A196" s="507">
        <v>59</v>
      </c>
      <c r="B196" s="508" t="s">
        <v>2357</v>
      </c>
      <c r="C196" s="508" t="s">
        <v>2356</v>
      </c>
      <c r="D196" s="509" t="s">
        <v>1995</v>
      </c>
      <c r="E196" s="510">
        <v>380</v>
      </c>
      <c r="F196" s="510">
        <v>17986</v>
      </c>
      <c r="G196" s="510">
        <v>6834680</v>
      </c>
      <c r="H196" s="510">
        <v>0</v>
      </c>
      <c r="I196" s="510">
        <v>0</v>
      </c>
      <c r="J196" s="712">
        <v>168</v>
      </c>
      <c r="K196" s="712"/>
      <c r="L196" s="510">
        <v>63840</v>
      </c>
      <c r="M196" s="510">
        <v>17818</v>
      </c>
      <c r="N196" s="510">
        <v>6770840</v>
      </c>
    </row>
    <row r="197" spans="1:14" ht="24" customHeight="1">
      <c r="A197" s="507">
        <v>60</v>
      </c>
      <c r="B197" s="508" t="s">
        <v>2358</v>
      </c>
      <c r="C197" s="508" t="s">
        <v>2359</v>
      </c>
      <c r="D197" s="509" t="s">
        <v>1995</v>
      </c>
      <c r="E197" s="510">
        <v>7810</v>
      </c>
      <c r="F197" s="510">
        <v>706</v>
      </c>
      <c r="G197" s="510">
        <v>5513860</v>
      </c>
      <c r="H197" s="510">
        <v>0</v>
      </c>
      <c r="I197" s="510">
        <v>0</v>
      </c>
      <c r="J197" s="712">
        <v>0</v>
      </c>
      <c r="K197" s="712"/>
      <c r="L197" s="510">
        <v>0</v>
      </c>
      <c r="M197" s="510">
        <v>706</v>
      </c>
      <c r="N197" s="510">
        <v>5513860</v>
      </c>
    </row>
    <row r="198" spans="1:14" ht="24.75" customHeight="1">
      <c r="A198" s="507">
        <v>61</v>
      </c>
      <c r="B198" s="508" t="s">
        <v>2360</v>
      </c>
      <c r="C198" s="508" t="s">
        <v>2361</v>
      </c>
      <c r="D198" s="509" t="s">
        <v>2109</v>
      </c>
      <c r="E198" s="510">
        <v>1500</v>
      </c>
      <c r="F198" s="510">
        <v>2520</v>
      </c>
      <c r="G198" s="510">
        <v>3780000</v>
      </c>
      <c r="H198" s="510">
        <v>0</v>
      </c>
      <c r="I198" s="510">
        <v>0</v>
      </c>
      <c r="J198" s="712">
        <v>172</v>
      </c>
      <c r="K198" s="712"/>
      <c r="L198" s="510">
        <v>258000</v>
      </c>
      <c r="M198" s="510">
        <v>2348</v>
      </c>
      <c r="N198" s="510">
        <v>3522000</v>
      </c>
    </row>
    <row r="199" spans="1:14" ht="24.75" customHeight="1">
      <c r="A199" s="507">
        <v>62</v>
      </c>
      <c r="B199" s="508" t="s">
        <v>2362</v>
      </c>
      <c r="C199" s="508" t="s">
        <v>2363</v>
      </c>
      <c r="D199" s="509" t="s">
        <v>1995</v>
      </c>
      <c r="E199" s="510">
        <v>1250</v>
      </c>
      <c r="F199" s="510">
        <v>315</v>
      </c>
      <c r="G199" s="510">
        <v>393750</v>
      </c>
      <c r="H199" s="510">
        <v>0</v>
      </c>
      <c r="I199" s="510">
        <v>0</v>
      </c>
      <c r="J199" s="712">
        <v>65</v>
      </c>
      <c r="K199" s="712"/>
      <c r="L199" s="510">
        <v>81250</v>
      </c>
      <c r="M199" s="510">
        <v>250</v>
      </c>
      <c r="N199" s="510">
        <v>312500</v>
      </c>
    </row>
    <row r="200" spans="1:14" ht="24.75" customHeight="1">
      <c r="A200" s="507">
        <v>63</v>
      </c>
      <c r="B200" s="508" t="s">
        <v>2364</v>
      </c>
      <c r="C200" s="508" t="s">
        <v>2365</v>
      </c>
      <c r="D200" s="509" t="s">
        <v>1995</v>
      </c>
      <c r="E200" s="510">
        <v>1544</v>
      </c>
      <c r="F200" s="510">
        <v>97</v>
      </c>
      <c r="G200" s="510">
        <v>149768</v>
      </c>
      <c r="H200" s="510">
        <v>0</v>
      </c>
      <c r="I200" s="510">
        <v>0</v>
      </c>
      <c r="J200" s="712">
        <v>97</v>
      </c>
      <c r="K200" s="712"/>
      <c r="L200" s="510">
        <v>149768</v>
      </c>
      <c r="M200" s="510">
        <v>0</v>
      </c>
      <c r="N200" s="510">
        <v>0</v>
      </c>
    </row>
    <row r="201" spans="1:14" ht="15.75" customHeight="1">
      <c r="A201" s="715" t="s">
        <v>2366</v>
      </c>
      <c r="B201" s="715"/>
      <c r="C201" s="715"/>
      <c r="D201" s="715"/>
      <c r="E201" s="715"/>
      <c r="F201" s="714">
        <v>2205037892</v>
      </c>
      <c r="G201" s="714"/>
      <c r="H201" s="714">
        <v>0</v>
      </c>
      <c r="I201" s="714"/>
      <c r="J201" s="714">
        <v>58666757</v>
      </c>
      <c r="K201" s="714"/>
      <c r="L201" s="714"/>
      <c r="M201" s="714">
        <v>2146371135</v>
      </c>
      <c r="N201" s="714"/>
    </row>
    <row r="202" spans="1:14" ht="24.75" customHeight="1">
      <c r="A202" s="507">
        <v>1</v>
      </c>
      <c r="B202" s="508" t="s">
        <v>2367</v>
      </c>
      <c r="C202" s="508" t="s">
        <v>2368</v>
      </c>
      <c r="D202" s="509" t="s">
        <v>1998</v>
      </c>
      <c r="E202" s="510">
        <v>1675</v>
      </c>
      <c r="F202" s="510">
        <v>1089</v>
      </c>
      <c r="G202" s="510">
        <v>1824075</v>
      </c>
      <c r="H202" s="510">
        <v>0</v>
      </c>
      <c r="I202" s="510">
        <v>0</v>
      </c>
      <c r="J202" s="712">
        <v>45</v>
      </c>
      <c r="K202" s="712"/>
      <c r="L202" s="510">
        <v>75375</v>
      </c>
      <c r="M202" s="510">
        <v>1044</v>
      </c>
      <c r="N202" s="510">
        <v>1748700</v>
      </c>
    </row>
    <row r="203" spans="1:14" ht="24.75" customHeight="1">
      <c r="A203" s="507">
        <v>2</v>
      </c>
      <c r="B203" s="508" t="s">
        <v>2369</v>
      </c>
      <c r="C203" s="508" t="s">
        <v>2370</v>
      </c>
      <c r="D203" s="509" t="s">
        <v>2109</v>
      </c>
      <c r="E203" s="510">
        <v>3850</v>
      </c>
      <c r="F203" s="510">
        <v>111931</v>
      </c>
      <c r="G203" s="510">
        <v>430934350</v>
      </c>
      <c r="H203" s="510">
        <v>0</v>
      </c>
      <c r="I203" s="510">
        <v>0</v>
      </c>
      <c r="J203" s="712">
        <v>3931</v>
      </c>
      <c r="K203" s="712"/>
      <c r="L203" s="510">
        <v>15134350</v>
      </c>
      <c r="M203" s="510">
        <v>108000</v>
      </c>
      <c r="N203" s="510">
        <v>415800000</v>
      </c>
    </row>
    <row r="204" spans="1:14" ht="24.75" customHeight="1">
      <c r="A204" s="507">
        <v>3</v>
      </c>
      <c r="B204" s="508" t="s">
        <v>2371</v>
      </c>
      <c r="C204" s="508" t="s">
        <v>2372</v>
      </c>
      <c r="D204" s="509" t="s">
        <v>2109</v>
      </c>
      <c r="E204" s="510">
        <v>5500</v>
      </c>
      <c r="F204" s="510">
        <v>23348</v>
      </c>
      <c r="G204" s="510">
        <v>128414000</v>
      </c>
      <c r="H204" s="510">
        <v>0</v>
      </c>
      <c r="I204" s="510">
        <v>0</v>
      </c>
      <c r="J204" s="712">
        <v>342</v>
      </c>
      <c r="K204" s="712"/>
      <c r="L204" s="510">
        <v>1881000</v>
      </c>
      <c r="M204" s="510">
        <v>23006</v>
      </c>
      <c r="N204" s="510">
        <v>126533000</v>
      </c>
    </row>
    <row r="205" spans="1:14" ht="24.75" customHeight="1">
      <c r="A205" s="507">
        <v>4</v>
      </c>
      <c r="B205" s="508" t="s">
        <v>2373</v>
      </c>
      <c r="C205" s="508" t="s">
        <v>2374</v>
      </c>
      <c r="D205" s="509" t="s">
        <v>1995</v>
      </c>
      <c r="E205" s="510">
        <v>66</v>
      </c>
      <c r="F205" s="510">
        <v>21190</v>
      </c>
      <c r="G205" s="510">
        <v>1398540</v>
      </c>
      <c r="H205" s="510">
        <v>0</v>
      </c>
      <c r="I205" s="510">
        <v>0</v>
      </c>
      <c r="J205" s="712">
        <v>1547</v>
      </c>
      <c r="K205" s="712"/>
      <c r="L205" s="510">
        <v>102102</v>
      </c>
      <c r="M205" s="510">
        <v>19643</v>
      </c>
      <c r="N205" s="510">
        <v>1296438</v>
      </c>
    </row>
    <row r="206" spans="1:14" ht="24" customHeight="1">
      <c r="A206" s="507">
        <v>5</v>
      </c>
      <c r="B206" s="508" t="s">
        <v>2375</v>
      </c>
      <c r="C206" s="508" t="s">
        <v>2376</v>
      </c>
      <c r="D206" s="509" t="s">
        <v>2047</v>
      </c>
      <c r="E206" s="510">
        <v>86000</v>
      </c>
      <c r="F206" s="510">
        <v>702</v>
      </c>
      <c r="G206" s="510">
        <v>60372000</v>
      </c>
      <c r="H206" s="510">
        <v>0</v>
      </c>
      <c r="I206" s="510">
        <v>0</v>
      </c>
      <c r="J206" s="712">
        <v>53</v>
      </c>
      <c r="K206" s="712"/>
      <c r="L206" s="510">
        <v>4558000</v>
      </c>
      <c r="M206" s="510">
        <v>649</v>
      </c>
      <c r="N206" s="510">
        <v>55814000</v>
      </c>
    </row>
    <row r="207" spans="1:14" ht="24.75" customHeight="1">
      <c r="A207" s="507">
        <v>6</v>
      </c>
      <c r="B207" s="508" t="s">
        <v>2377</v>
      </c>
      <c r="C207" s="508" t="s">
        <v>2378</v>
      </c>
      <c r="D207" s="509" t="s">
        <v>2109</v>
      </c>
      <c r="E207" s="510">
        <v>2592</v>
      </c>
      <c r="F207" s="510">
        <v>1631</v>
      </c>
      <c r="G207" s="510">
        <v>4227552</v>
      </c>
      <c r="H207" s="510">
        <v>0</v>
      </c>
      <c r="I207" s="510">
        <v>0</v>
      </c>
      <c r="J207" s="712">
        <v>14</v>
      </c>
      <c r="K207" s="712"/>
      <c r="L207" s="510">
        <v>36288</v>
      </c>
      <c r="M207" s="510">
        <v>1617</v>
      </c>
      <c r="N207" s="510">
        <v>4191264</v>
      </c>
    </row>
    <row r="208" spans="1:14" ht="24.75" customHeight="1">
      <c r="A208" s="507">
        <v>7</v>
      </c>
      <c r="B208" s="508" t="s">
        <v>2379</v>
      </c>
      <c r="C208" s="508" t="s">
        <v>2380</v>
      </c>
      <c r="D208" s="509" t="s">
        <v>1995</v>
      </c>
      <c r="E208" s="510">
        <v>5870</v>
      </c>
      <c r="F208" s="510">
        <v>2526</v>
      </c>
      <c r="G208" s="510">
        <v>14827620</v>
      </c>
      <c r="H208" s="510">
        <v>0</v>
      </c>
      <c r="I208" s="510">
        <v>0</v>
      </c>
      <c r="J208" s="712">
        <v>340</v>
      </c>
      <c r="K208" s="712"/>
      <c r="L208" s="510">
        <v>1995800</v>
      </c>
      <c r="M208" s="510">
        <v>2186</v>
      </c>
      <c r="N208" s="510">
        <v>12831820</v>
      </c>
    </row>
    <row r="209" spans="1:14" ht="24.75" customHeight="1">
      <c r="A209" s="507">
        <v>8</v>
      </c>
      <c r="B209" s="508" t="s">
        <v>2381</v>
      </c>
      <c r="C209" s="508" t="s">
        <v>2382</v>
      </c>
      <c r="D209" s="509" t="s">
        <v>1995</v>
      </c>
      <c r="E209" s="510">
        <v>4556</v>
      </c>
      <c r="F209" s="510">
        <v>503</v>
      </c>
      <c r="G209" s="510">
        <v>2291668</v>
      </c>
      <c r="H209" s="510">
        <v>0</v>
      </c>
      <c r="I209" s="510">
        <v>0</v>
      </c>
      <c r="J209" s="712">
        <v>0</v>
      </c>
      <c r="K209" s="712"/>
      <c r="L209" s="510">
        <v>0</v>
      </c>
      <c r="M209" s="510">
        <v>503</v>
      </c>
      <c r="N209" s="510">
        <v>2291668</v>
      </c>
    </row>
    <row r="210" spans="1:14" ht="24.75" customHeight="1">
      <c r="A210" s="507">
        <v>9</v>
      </c>
      <c r="B210" s="508" t="s">
        <v>2383</v>
      </c>
      <c r="C210" s="508" t="s">
        <v>2384</v>
      </c>
      <c r="D210" s="509" t="s">
        <v>1995</v>
      </c>
      <c r="E210" s="510">
        <v>238</v>
      </c>
      <c r="F210" s="510">
        <v>57685</v>
      </c>
      <c r="G210" s="510">
        <v>13729030</v>
      </c>
      <c r="H210" s="510">
        <v>0</v>
      </c>
      <c r="I210" s="510">
        <v>0</v>
      </c>
      <c r="J210" s="712">
        <v>18161</v>
      </c>
      <c r="K210" s="712"/>
      <c r="L210" s="510">
        <v>4322318</v>
      </c>
      <c r="M210" s="510">
        <v>39524</v>
      </c>
      <c r="N210" s="510">
        <v>9406712</v>
      </c>
    </row>
    <row r="211" spans="1:14" ht="51.75" customHeight="1">
      <c r="A211" s="507">
        <v>10</v>
      </c>
      <c r="B211" s="508" t="s">
        <v>2385</v>
      </c>
      <c r="C211" s="508" t="s">
        <v>2386</v>
      </c>
      <c r="D211" s="509" t="s">
        <v>1998</v>
      </c>
      <c r="E211" s="510">
        <v>838</v>
      </c>
      <c r="F211" s="510">
        <v>27538</v>
      </c>
      <c r="G211" s="510">
        <v>23076844</v>
      </c>
      <c r="H211" s="510">
        <v>0</v>
      </c>
      <c r="I211" s="510">
        <v>0</v>
      </c>
      <c r="J211" s="712">
        <v>622</v>
      </c>
      <c r="K211" s="712"/>
      <c r="L211" s="510">
        <v>521236</v>
      </c>
      <c r="M211" s="510">
        <v>26916</v>
      </c>
      <c r="N211" s="510">
        <v>22555608</v>
      </c>
    </row>
    <row r="212" spans="1:14" ht="69.75" customHeight="1">
      <c r="A212" s="507">
        <v>11</v>
      </c>
      <c r="B212" s="508" t="s">
        <v>2387</v>
      </c>
      <c r="C212" s="508" t="s">
        <v>2388</v>
      </c>
      <c r="D212" s="509" t="s">
        <v>2109</v>
      </c>
      <c r="E212" s="510">
        <v>3900</v>
      </c>
      <c r="F212" s="510">
        <v>86400</v>
      </c>
      <c r="G212" s="510">
        <v>336960000</v>
      </c>
      <c r="H212" s="510">
        <v>0</v>
      </c>
      <c r="I212" s="510">
        <v>0</v>
      </c>
      <c r="J212" s="712">
        <v>0</v>
      </c>
      <c r="K212" s="712"/>
      <c r="L212" s="510">
        <v>0</v>
      </c>
      <c r="M212" s="510">
        <v>86400</v>
      </c>
      <c r="N212" s="510">
        <v>336960000</v>
      </c>
    </row>
    <row r="213" spans="1:14" ht="24.75" customHeight="1">
      <c r="A213" s="507">
        <v>12</v>
      </c>
      <c r="B213" s="508" t="s">
        <v>2389</v>
      </c>
      <c r="C213" s="508" t="s">
        <v>2390</v>
      </c>
      <c r="D213" s="509" t="s">
        <v>2254</v>
      </c>
      <c r="E213" s="510">
        <v>4894</v>
      </c>
      <c r="F213" s="510">
        <v>2725</v>
      </c>
      <c r="G213" s="510">
        <v>13336150</v>
      </c>
      <c r="H213" s="510">
        <v>0</v>
      </c>
      <c r="I213" s="510">
        <v>0</v>
      </c>
      <c r="J213" s="712">
        <v>81</v>
      </c>
      <c r="K213" s="712"/>
      <c r="L213" s="510">
        <v>396414</v>
      </c>
      <c r="M213" s="510">
        <v>2644</v>
      </c>
      <c r="N213" s="510">
        <v>12939736</v>
      </c>
    </row>
    <row r="214" spans="1:14" ht="24.75" customHeight="1">
      <c r="A214" s="507">
        <v>13</v>
      </c>
      <c r="B214" s="508" t="s">
        <v>2391</v>
      </c>
      <c r="C214" s="508" t="s">
        <v>2392</v>
      </c>
      <c r="D214" s="509" t="s">
        <v>2109</v>
      </c>
      <c r="E214" s="510">
        <v>5354</v>
      </c>
      <c r="F214" s="510">
        <v>995</v>
      </c>
      <c r="G214" s="510">
        <v>5327230</v>
      </c>
      <c r="H214" s="510">
        <v>0</v>
      </c>
      <c r="I214" s="510">
        <v>0</v>
      </c>
      <c r="J214" s="712">
        <v>121</v>
      </c>
      <c r="K214" s="712"/>
      <c r="L214" s="510">
        <v>647834</v>
      </c>
      <c r="M214" s="510">
        <v>874</v>
      </c>
      <c r="N214" s="510">
        <v>4679396</v>
      </c>
    </row>
    <row r="215" spans="1:14" ht="24.75" customHeight="1">
      <c r="A215" s="507">
        <v>14</v>
      </c>
      <c r="B215" s="508" t="s">
        <v>2393</v>
      </c>
      <c r="C215" s="508" t="s">
        <v>2394</v>
      </c>
      <c r="D215" s="509" t="s">
        <v>1995</v>
      </c>
      <c r="E215" s="510">
        <v>1200</v>
      </c>
      <c r="F215" s="510">
        <v>16097</v>
      </c>
      <c r="G215" s="510">
        <v>19316400</v>
      </c>
      <c r="H215" s="510">
        <v>0</v>
      </c>
      <c r="I215" s="510">
        <v>0</v>
      </c>
      <c r="J215" s="712">
        <v>639</v>
      </c>
      <c r="K215" s="712"/>
      <c r="L215" s="510">
        <v>766800</v>
      </c>
      <c r="M215" s="510">
        <v>15458</v>
      </c>
      <c r="N215" s="510">
        <v>18549600</v>
      </c>
    </row>
    <row r="216" spans="1:14" ht="24.75" customHeight="1">
      <c r="A216" s="507">
        <v>15</v>
      </c>
      <c r="B216" s="508" t="s">
        <v>2395</v>
      </c>
      <c r="C216" s="508" t="s">
        <v>2396</v>
      </c>
      <c r="D216" s="509" t="s">
        <v>1995</v>
      </c>
      <c r="E216" s="510">
        <v>110</v>
      </c>
      <c r="F216" s="510">
        <v>1816</v>
      </c>
      <c r="G216" s="510">
        <v>199760</v>
      </c>
      <c r="H216" s="510">
        <v>0</v>
      </c>
      <c r="I216" s="510">
        <v>0</v>
      </c>
      <c r="J216" s="712">
        <v>27</v>
      </c>
      <c r="K216" s="712"/>
      <c r="L216" s="510">
        <v>2970</v>
      </c>
      <c r="M216" s="510">
        <v>1789</v>
      </c>
      <c r="N216" s="510">
        <v>196790</v>
      </c>
    </row>
    <row r="217" spans="1:14" ht="24.75" customHeight="1">
      <c r="A217" s="507">
        <v>16</v>
      </c>
      <c r="B217" s="508" t="s">
        <v>2397</v>
      </c>
      <c r="C217" s="508" t="s">
        <v>2398</v>
      </c>
      <c r="D217" s="509" t="s">
        <v>2254</v>
      </c>
      <c r="E217" s="510">
        <v>819</v>
      </c>
      <c r="F217" s="510">
        <v>119925</v>
      </c>
      <c r="G217" s="510">
        <v>98218575</v>
      </c>
      <c r="H217" s="510">
        <v>0</v>
      </c>
      <c r="I217" s="510">
        <v>0</v>
      </c>
      <c r="J217" s="712">
        <v>3844</v>
      </c>
      <c r="K217" s="712"/>
      <c r="L217" s="510">
        <v>3148236</v>
      </c>
      <c r="M217" s="510">
        <v>116081</v>
      </c>
      <c r="N217" s="510">
        <v>95070339</v>
      </c>
    </row>
    <row r="218" spans="1:14" ht="33.75" customHeight="1">
      <c r="A218" s="507">
        <v>17</v>
      </c>
      <c r="B218" s="508" t="s">
        <v>2399</v>
      </c>
      <c r="C218" s="508" t="s">
        <v>2400</v>
      </c>
      <c r="D218" s="509" t="s">
        <v>2109</v>
      </c>
      <c r="E218" s="510">
        <v>3250</v>
      </c>
      <c r="F218" s="510">
        <v>30720</v>
      </c>
      <c r="G218" s="510">
        <v>99840000</v>
      </c>
      <c r="H218" s="510">
        <v>0</v>
      </c>
      <c r="I218" s="510">
        <v>0</v>
      </c>
      <c r="J218" s="712">
        <v>4554</v>
      </c>
      <c r="K218" s="712"/>
      <c r="L218" s="510">
        <v>14800500</v>
      </c>
      <c r="M218" s="510">
        <v>26166</v>
      </c>
      <c r="N218" s="510">
        <v>85039500</v>
      </c>
    </row>
    <row r="219" spans="1:14" ht="60.75" customHeight="1">
      <c r="A219" s="507">
        <v>18</v>
      </c>
      <c r="B219" s="508" t="s">
        <v>2401</v>
      </c>
      <c r="C219" s="508" t="s">
        <v>2402</v>
      </c>
      <c r="D219" s="509" t="s">
        <v>1995</v>
      </c>
      <c r="E219" s="510">
        <v>3200</v>
      </c>
      <c r="F219" s="510">
        <v>807</v>
      </c>
      <c r="G219" s="510">
        <v>2582400</v>
      </c>
      <c r="H219" s="510">
        <v>0</v>
      </c>
      <c r="I219" s="510">
        <v>0</v>
      </c>
      <c r="J219" s="712">
        <v>37</v>
      </c>
      <c r="K219" s="712"/>
      <c r="L219" s="510">
        <v>118400</v>
      </c>
      <c r="M219" s="510">
        <v>770</v>
      </c>
      <c r="N219" s="510">
        <v>2464000</v>
      </c>
    </row>
    <row r="220" spans="1:14" ht="24.75" customHeight="1">
      <c r="A220" s="507">
        <v>19</v>
      </c>
      <c r="B220" s="508" t="s">
        <v>2403</v>
      </c>
      <c r="C220" s="508" t="s">
        <v>2404</v>
      </c>
      <c r="D220" s="509" t="s">
        <v>1995</v>
      </c>
      <c r="E220" s="510">
        <v>257</v>
      </c>
      <c r="F220" s="510">
        <v>15000</v>
      </c>
      <c r="G220" s="510">
        <v>3855000</v>
      </c>
      <c r="H220" s="510">
        <v>0</v>
      </c>
      <c r="I220" s="510">
        <v>0</v>
      </c>
      <c r="J220" s="712">
        <v>0</v>
      </c>
      <c r="K220" s="712"/>
      <c r="L220" s="510">
        <v>0</v>
      </c>
      <c r="M220" s="510">
        <v>15000</v>
      </c>
      <c r="N220" s="510">
        <v>3855000</v>
      </c>
    </row>
    <row r="221" spans="1:14" ht="24.75" customHeight="1">
      <c r="A221" s="507">
        <v>20</v>
      </c>
      <c r="B221" s="508" t="s">
        <v>2405</v>
      </c>
      <c r="C221" s="508" t="s">
        <v>2406</v>
      </c>
      <c r="D221" s="509" t="s">
        <v>1998</v>
      </c>
      <c r="E221" s="510">
        <v>1230</v>
      </c>
      <c r="F221" s="510">
        <v>212996</v>
      </c>
      <c r="G221" s="510">
        <v>261985080</v>
      </c>
      <c r="H221" s="510">
        <v>0</v>
      </c>
      <c r="I221" s="510">
        <v>0</v>
      </c>
      <c r="J221" s="712">
        <v>0</v>
      </c>
      <c r="K221" s="712"/>
      <c r="L221" s="510">
        <v>0</v>
      </c>
      <c r="M221" s="510">
        <v>212996</v>
      </c>
      <c r="N221" s="510">
        <v>261985080</v>
      </c>
    </row>
    <row r="222" spans="1:14" ht="24.75" customHeight="1">
      <c r="A222" s="507">
        <v>21</v>
      </c>
      <c r="B222" s="508" t="s">
        <v>2407</v>
      </c>
      <c r="C222" s="508" t="s">
        <v>2408</v>
      </c>
      <c r="D222" s="509" t="s">
        <v>2109</v>
      </c>
      <c r="E222" s="510">
        <v>3450</v>
      </c>
      <c r="F222" s="510">
        <v>15654</v>
      </c>
      <c r="G222" s="510">
        <v>54006300</v>
      </c>
      <c r="H222" s="510">
        <v>0</v>
      </c>
      <c r="I222" s="510">
        <v>0</v>
      </c>
      <c r="J222" s="712">
        <v>353</v>
      </c>
      <c r="K222" s="712"/>
      <c r="L222" s="510">
        <v>1217850</v>
      </c>
      <c r="M222" s="510">
        <v>15301</v>
      </c>
      <c r="N222" s="510">
        <v>52788450</v>
      </c>
    </row>
    <row r="223" spans="1:14" ht="24.75" customHeight="1">
      <c r="A223" s="507">
        <v>22</v>
      </c>
      <c r="B223" s="508" t="s">
        <v>2409</v>
      </c>
      <c r="C223" s="508" t="s">
        <v>2410</v>
      </c>
      <c r="D223" s="509" t="s">
        <v>1995</v>
      </c>
      <c r="E223" s="510">
        <v>1093</v>
      </c>
      <c r="F223" s="510">
        <v>215042</v>
      </c>
      <c r="G223" s="510">
        <v>235040906</v>
      </c>
      <c r="H223" s="510">
        <v>0</v>
      </c>
      <c r="I223" s="510">
        <v>0</v>
      </c>
      <c r="J223" s="712">
        <v>3235</v>
      </c>
      <c r="K223" s="712"/>
      <c r="L223" s="510">
        <v>3535855</v>
      </c>
      <c r="M223" s="510">
        <v>211807</v>
      </c>
      <c r="N223" s="510">
        <v>231505051</v>
      </c>
    </row>
    <row r="224" spans="1:14" ht="24.75" customHeight="1">
      <c r="A224" s="507">
        <v>23</v>
      </c>
      <c r="B224" s="508" t="s">
        <v>2411</v>
      </c>
      <c r="C224" s="508" t="s">
        <v>2412</v>
      </c>
      <c r="D224" s="509" t="s">
        <v>1995</v>
      </c>
      <c r="E224" s="510">
        <v>790</v>
      </c>
      <c r="F224" s="510">
        <v>31790</v>
      </c>
      <c r="G224" s="510">
        <v>25114100</v>
      </c>
      <c r="H224" s="510">
        <v>0</v>
      </c>
      <c r="I224" s="510">
        <v>0</v>
      </c>
      <c r="J224" s="712">
        <v>2824</v>
      </c>
      <c r="K224" s="712"/>
      <c r="L224" s="510">
        <v>2230960</v>
      </c>
      <c r="M224" s="510">
        <v>28966</v>
      </c>
      <c r="N224" s="510">
        <v>22883140</v>
      </c>
    </row>
    <row r="225" spans="1:14" ht="24.75" customHeight="1">
      <c r="A225" s="507">
        <v>24</v>
      </c>
      <c r="B225" s="508" t="s">
        <v>2413</v>
      </c>
      <c r="C225" s="508" t="s">
        <v>2414</v>
      </c>
      <c r="D225" s="509" t="s">
        <v>2109</v>
      </c>
      <c r="E225" s="510">
        <v>3475</v>
      </c>
      <c r="F225" s="510">
        <v>4</v>
      </c>
      <c r="G225" s="510">
        <v>13900</v>
      </c>
      <c r="H225" s="510">
        <v>0</v>
      </c>
      <c r="I225" s="510">
        <v>0</v>
      </c>
      <c r="J225" s="712">
        <v>4</v>
      </c>
      <c r="K225" s="712"/>
      <c r="L225" s="510">
        <v>13900</v>
      </c>
      <c r="M225" s="510">
        <v>0</v>
      </c>
      <c r="N225" s="510">
        <v>0</v>
      </c>
    </row>
    <row r="226" spans="1:14" ht="42.75" customHeight="1">
      <c r="A226" s="507">
        <v>25</v>
      </c>
      <c r="B226" s="508" t="s">
        <v>2415</v>
      </c>
      <c r="C226" s="508" t="s">
        <v>2416</v>
      </c>
      <c r="D226" s="509" t="s">
        <v>1995</v>
      </c>
      <c r="E226" s="510">
        <v>3535</v>
      </c>
      <c r="F226" s="510">
        <v>3840</v>
      </c>
      <c r="G226" s="510">
        <v>13574400</v>
      </c>
      <c r="H226" s="510">
        <v>0</v>
      </c>
      <c r="I226" s="510">
        <v>0</v>
      </c>
      <c r="J226" s="712">
        <v>98</v>
      </c>
      <c r="K226" s="712"/>
      <c r="L226" s="510">
        <v>346430</v>
      </c>
      <c r="M226" s="510">
        <v>3742</v>
      </c>
      <c r="N226" s="510">
        <v>13227970</v>
      </c>
    </row>
    <row r="227" spans="1:14" ht="24" customHeight="1">
      <c r="A227" s="507">
        <v>26</v>
      </c>
      <c r="B227" s="508" t="s">
        <v>2417</v>
      </c>
      <c r="C227" s="508" t="s">
        <v>2418</v>
      </c>
      <c r="D227" s="509" t="s">
        <v>1995</v>
      </c>
      <c r="E227" s="510">
        <v>2760</v>
      </c>
      <c r="F227" s="510">
        <v>9976</v>
      </c>
      <c r="G227" s="510">
        <v>27533760</v>
      </c>
      <c r="H227" s="510">
        <v>0</v>
      </c>
      <c r="I227" s="510">
        <v>0</v>
      </c>
      <c r="J227" s="712">
        <v>216</v>
      </c>
      <c r="K227" s="712"/>
      <c r="L227" s="510">
        <v>596160</v>
      </c>
      <c r="M227" s="510">
        <v>9760</v>
      </c>
      <c r="N227" s="510">
        <v>26937600</v>
      </c>
    </row>
    <row r="228" spans="1:14" ht="24.75" customHeight="1">
      <c r="A228" s="507">
        <v>27</v>
      </c>
      <c r="B228" s="508" t="s">
        <v>2419</v>
      </c>
      <c r="C228" s="508" t="s">
        <v>2420</v>
      </c>
      <c r="D228" s="509" t="s">
        <v>1995</v>
      </c>
      <c r="E228" s="510">
        <v>985</v>
      </c>
      <c r="F228" s="510">
        <v>14378</v>
      </c>
      <c r="G228" s="510">
        <v>14162330</v>
      </c>
      <c r="H228" s="510">
        <v>0</v>
      </c>
      <c r="I228" s="510">
        <v>0</v>
      </c>
      <c r="J228" s="712">
        <v>662</v>
      </c>
      <c r="K228" s="712"/>
      <c r="L228" s="510">
        <v>652070</v>
      </c>
      <c r="M228" s="510">
        <v>13716</v>
      </c>
      <c r="N228" s="510">
        <v>13510260</v>
      </c>
    </row>
    <row r="229" spans="1:14" ht="24.75" customHeight="1">
      <c r="A229" s="507">
        <v>28</v>
      </c>
      <c r="B229" s="508" t="s">
        <v>2421</v>
      </c>
      <c r="C229" s="508" t="s">
        <v>2422</v>
      </c>
      <c r="D229" s="509" t="s">
        <v>1995</v>
      </c>
      <c r="E229" s="510">
        <v>1500</v>
      </c>
      <c r="F229" s="510">
        <v>107</v>
      </c>
      <c r="G229" s="510">
        <v>160500</v>
      </c>
      <c r="H229" s="510">
        <v>0</v>
      </c>
      <c r="I229" s="510">
        <v>0</v>
      </c>
      <c r="J229" s="712">
        <v>0</v>
      </c>
      <c r="K229" s="712"/>
      <c r="L229" s="510">
        <v>0</v>
      </c>
      <c r="M229" s="510">
        <v>107</v>
      </c>
      <c r="N229" s="510">
        <v>160500</v>
      </c>
    </row>
    <row r="230" spans="1:14" ht="24.75" customHeight="1">
      <c r="A230" s="507">
        <v>29</v>
      </c>
      <c r="B230" s="508" t="s">
        <v>2423</v>
      </c>
      <c r="C230" s="508" t="s">
        <v>2424</v>
      </c>
      <c r="D230" s="509" t="s">
        <v>1995</v>
      </c>
      <c r="E230" s="510">
        <v>3948</v>
      </c>
      <c r="F230" s="510">
        <v>94</v>
      </c>
      <c r="G230" s="510">
        <v>371112</v>
      </c>
      <c r="H230" s="510">
        <v>0</v>
      </c>
      <c r="I230" s="510">
        <v>0</v>
      </c>
      <c r="J230" s="712">
        <v>28</v>
      </c>
      <c r="K230" s="712"/>
      <c r="L230" s="510">
        <v>110544</v>
      </c>
      <c r="M230" s="510">
        <v>66</v>
      </c>
      <c r="N230" s="510">
        <v>260568</v>
      </c>
    </row>
    <row r="231" spans="1:14" ht="69.75" customHeight="1">
      <c r="A231" s="507">
        <v>30</v>
      </c>
      <c r="B231" s="508" t="s">
        <v>2425</v>
      </c>
      <c r="C231" s="508" t="s">
        <v>2426</v>
      </c>
      <c r="D231" s="509" t="s">
        <v>2109</v>
      </c>
      <c r="E231" s="510">
        <v>3940</v>
      </c>
      <c r="F231" s="510">
        <v>46065</v>
      </c>
      <c r="G231" s="510">
        <v>181496100</v>
      </c>
      <c r="H231" s="510">
        <v>0</v>
      </c>
      <c r="I231" s="510">
        <v>0</v>
      </c>
      <c r="J231" s="712">
        <v>170</v>
      </c>
      <c r="K231" s="712"/>
      <c r="L231" s="510">
        <v>669800</v>
      </c>
      <c r="M231" s="510">
        <v>45895</v>
      </c>
      <c r="N231" s="510">
        <v>180826300</v>
      </c>
    </row>
    <row r="232" spans="1:14" ht="24.75" customHeight="1">
      <c r="A232" s="507">
        <v>31</v>
      </c>
      <c r="B232" s="508" t="s">
        <v>2427</v>
      </c>
      <c r="C232" s="508" t="s">
        <v>2428</v>
      </c>
      <c r="D232" s="509" t="s">
        <v>2109</v>
      </c>
      <c r="E232" s="510">
        <v>4200</v>
      </c>
      <c r="F232" s="510">
        <v>27600</v>
      </c>
      <c r="G232" s="510">
        <v>115920000</v>
      </c>
      <c r="H232" s="510">
        <v>0</v>
      </c>
      <c r="I232" s="510">
        <v>0</v>
      </c>
      <c r="J232" s="712">
        <v>0</v>
      </c>
      <c r="K232" s="712"/>
      <c r="L232" s="510">
        <v>0</v>
      </c>
      <c r="M232" s="510">
        <v>27600</v>
      </c>
      <c r="N232" s="510">
        <v>115920000</v>
      </c>
    </row>
    <row r="233" spans="1:14" ht="24.75" customHeight="1">
      <c r="A233" s="507">
        <v>32</v>
      </c>
      <c r="B233" s="508" t="s">
        <v>2429</v>
      </c>
      <c r="C233" s="508" t="s">
        <v>2430</v>
      </c>
      <c r="D233" s="509" t="s">
        <v>1995</v>
      </c>
      <c r="E233" s="510">
        <v>495</v>
      </c>
      <c r="F233" s="510">
        <v>30158</v>
      </c>
      <c r="G233" s="510">
        <v>14928210</v>
      </c>
      <c r="H233" s="510">
        <v>0</v>
      </c>
      <c r="I233" s="510">
        <v>0</v>
      </c>
      <c r="J233" s="712">
        <v>1587</v>
      </c>
      <c r="K233" s="712"/>
      <c r="L233" s="510">
        <v>785565</v>
      </c>
      <c r="M233" s="510">
        <v>28571</v>
      </c>
      <c r="N233" s="510">
        <v>14142645</v>
      </c>
    </row>
    <row r="234" spans="1:14" ht="15.75" customHeight="1">
      <c r="A234" s="715" t="s">
        <v>2431</v>
      </c>
      <c r="B234" s="715"/>
      <c r="C234" s="715"/>
      <c r="D234" s="715"/>
      <c r="E234" s="715"/>
      <c r="F234" s="714">
        <v>704079531</v>
      </c>
      <c r="G234" s="714"/>
      <c r="H234" s="714">
        <v>0</v>
      </c>
      <c r="I234" s="714"/>
      <c r="J234" s="714">
        <v>16375895</v>
      </c>
      <c r="K234" s="714"/>
      <c r="L234" s="714"/>
      <c r="M234" s="714">
        <v>687703636</v>
      </c>
      <c r="N234" s="714"/>
    </row>
    <row r="235" spans="1:14" ht="24.75" customHeight="1">
      <c r="A235" s="507">
        <v>1</v>
      </c>
      <c r="B235" s="508" t="s">
        <v>2432</v>
      </c>
      <c r="C235" s="508" t="s">
        <v>2433</v>
      </c>
      <c r="D235" s="509" t="s">
        <v>1995</v>
      </c>
      <c r="E235" s="510">
        <v>410</v>
      </c>
      <c r="F235" s="510">
        <v>34966</v>
      </c>
      <c r="G235" s="510">
        <v>14336060</v>
      </c>
      <c r="H235" s="510">
        <v>0</v>
      </c>
      <c r="I235" s="510">
        <v>0</v>
      </c>
      <c r="J235" s="712">
        <v>255</v>
      </c>
      <c r="K235" s="712"/>
      <c r="L235" s="510">
        <v>104550</v>
      </c>
      <c r="M235" s="510">
        <v>34711</v>
      </c>
      <c r="N235" s="510">
        <v>14231510</v>
      </c>
    </row>
    <row r="236" spans="1:14" ht="24.75" customHeight="1">
      <c r="A236" s="507">
        <v>2</v>
      </c>
      <c r="B236" s="508" t="s">
        <v>2434</v>
      </c>
      <c r="C236" s="508" t="s">
        <v>2435</v>
      </c>
      <c r="D236" s="509" t="s">
        <v>1995</v>
      </c>
      <c r="E236" s="510">
        <v>170</v>
      </c>
      <c r="F236" s="510">
        <v>15944</v>
      </c>
      <c r="G236" s="510">
        <v>2710480</v>
      </c>
      <c r="H236" s="510">
        <v>0</v>
      </c>
      <c r="I236" s="510">
        <v>0</v>
      </c>
      <c r="J236" s="712">
        <v>7015</v>
      </c>
      <c r="K236" s="712"/>
      <c r="L236" s="510">
        <v>1192550</v>
      </c>
      <c r="M236" s="510">
        <v>8929</v>
      </c>
      <c r="N236" s="510">
        <v>1517930</v>
      </c>
    </row>
    <row r="237" spans="1:14" ht="24.75" customHeight="1">
      <c r="A237" s="507">
        <v>3</v>
      </c>
      <c r="B237" s="508" t="s">
        <v>2436</v>
      </c>
      <c r="C237" s="508" t="s">
        <v>2437</v>
      </c>
      <c r="D237" s="509" t="s">
        <v>1995</v>
      </c>
      <c r="E237" s="510">
        <v>355</v>
      </c>
      <c r="F237" s="510">
        <v>199500</v>
      </c>
      <c r="G237" s="510">
        <v>70822500</v>
      </c>
      <c r="H237" s="510">
        <v>0</v>
      </c>
      <c r="I237" s="510">
        <v>0</v>
      </c>
      <c r="J237" s="712">
        <v>0</v>
      </c>
      <c r="K237" s="712"/>
      <c r="L237" s="510">
        <v>0</v>
      </c>
      <c r="M237" s="510">
        <v>199500</v>
      </c>
      <c r="N237" s="510">
        <v>70822500</v>
      </c>
    </row>
    <row r="238" spans="1:14" ht="24.75" customHeight="1">
      <c r="A238" s="507">
        <v>4</v>
      </c>
      <c r="B238" s="508" t="s">
        <v>2438</v>
      </c>
      <c r="C238" s="508" t="s">
        <v>2439</v>
      </c>
      <c r="D238" s="509" t="s">
        <v>1995</v>
      </c>
      <c r="E238" s="510">
        <v>5962</v>
      </c>
      <c r="F238" s="510">
        <v>6101</v>
      </c>
      <c r="G238" s="510">
        <v>36374162</v>
      </c>
      <c r="H238" s="510">
        <v>0</v>
      </c>
      <c r="I238" s="510">
        <v>0</v>
      </c>
      <c r="J238" s="712">
        <v>205</v>
      </c>
      <c r="K238" s="712"/>
      <c r="L238" s="510">
        <v>1222210</v>
      </c>
      <c r="M238" s="510">
        <v>5896</v>
      </c>
      <c r="N238" s="510">
        <v>35151952</v>
      </c>
    </row>
    <row r="239" spans="1:14" ht="24.75" customHeight="1">
      <c r="A239" s="507">
        <v>5</v>
      </c>
      <c r="B239" s="508" t="s">
        <v>2440</v>
      </c>
      <c r="C239" s="508" t="s">
        <v>2441</v>
      </c>
      <c r="D239" s="509" t="s">
        <v>1995</v>
      </c>
      <c r="E239" s="510">
        <v>6972</v>
      </c>
      <c r="F239" s="510">
        <v>257</v>
      </c>
      <c r="G239" s="510">
        <v>1791804</v>
      </c>
      <c r="H239" s="510">
        <v>0</v>
      </c>
      <c r="I239" s="510">
        <v>0</v>
      </c>
      <c r="J239" s="712">
        <v>0</v>
      </c>
      <c r="K239" s="712"/>
      <c r="L239" s="510">
        <v>0</v>
      </c>
      <c r="M239" s="510">
        <v>257</v>
      </c>
      <c r="N239" s="510">
        <v>1791804</v>
      </c>
    </row>
    <row r="240" spans="1:14" ht="24" customHeight="1">
      <c r="A240" s="507">
        <v>6</v>
      </c>
      <c r="B240" s="508" t="s">
        <v>2442</v>
      </c>
      <c r="C240" s="508" t="s">
        <v>2443</v>
      </c>
      <c r="D240" s="509" t="s">
        <v>1995</v>
      </c>
      <c r="E240" s="510">
        <v>2000</v>
      </c>
      <c r="F240" s="510">
        <v>57600</v>
      </c>
      <c r="G240" s="510">
        <v>115200000</v>
      </c>
      <c r="H240" s="510">
        <v>0</v>
      </c>
      <c r="I240" s="510">
        <v>0</v>
      </c>
      <c r="J240" s="712">
        <v>0</v>
      </c>
      <c r="K240" s="712"/>
      <c r="L240" s="510">
        <v>0</v>
      </c>
      <c r="M240" s="510">
        <v>57600</v>
      </c>
      <c r="N240" s="510">
        <v>115200000</v>
      </c>
    </row>
    <row r="241" spans="1:14" ht="24.75" customHeight="1">
      <c r="A241" s="507">
        <v>7</v>
      </c>
      <c r="B241" s="508" t="s">
        <v>2444</v>
      </c>
      <c r="C241" s="508" t="s">
        <v>2445</v>
      </c>
      <c r="D241" s="509" t="s">
        <v>1995</v>
      </c>
      <c r="E241" s="510">
        <v>630</v>
      </c>
      <c r="F241" s="510">
        <v>42963</v>
      </c>
      <c r="G241" s="510">
        <v>27066690</v>
      </c>
      <c r="H241" s="510">
        <v>0</v>
      </c>
      <c r="I241" s="510">
        <v>0</v>
      </c>
      <c r="J241" s="712">
        <v>2666</v>
      </c>
      <c r="K241" s="712"/>
      <c r="L241" s="510">
        <v>1679580</v>
      </c>
      <c r="M241" s="510">
        <v>40297</v>
      </c>
      <c r="N241" s="510">
        <v>25387110</v>
      </c>
    </row>
    <row r="242" spans="1:14" ht="24.75" customHeight="1">
      <c r="A242" s="507">
        <v>8</v>
      </c>
      <c r="B242" s="508" t="s">
        <v>2446</v>
      </c>
      <c r="C242" s="508" t="s">
        <v>2447</v>
      </c>
      <c r="D242" s="509" t="s">
        <v>1998</v>
      </c>
      <c r="E242" s="510">
        <v>129</v>
      </c>
      <c r="F242" s="510">
        <v>26805</v>
      </c>
      <c r="G242" s="510">
        <v>3457845</v>
      </c>
      <c r="H242" s="510">
        <v>0</v>
      </c>
      <c r="I242" s="510">
        <v>0</v>
      </c>
      <c r="J242" s="712">
        <v>3357</v>
      </c>
      <c r="K242" s="712"/>
      <c r="L242" s="510">
        <v>433053</v>
      </c>
      <c r="M242" s="510">
        <v>23448</v>
      </c>
      <c r="N242" s="510">
        <v>3024792</v>
      </c>
    </row>
    <row r="243" spans="1:14" ht="24.75" customHeight="1">
      <c r="A243" s="507">
        <v>9</v>
      </c>
      <c r="B243" s="508" t="s">
        <v>2448</v>
      </c>
      <c r="C243" s="508" t="s">
        <v>2449</v>
      </c>
      <c r="D243" s="509" t="s">
        <v>1995</v>
      </c>
      <c r="E243" s="510">
        <v>1260</v>
      </c>
      <c r="F243" s="510">
        <v>62</v>
      </c>
      <c r="G243" s="510">
        <v>78120</v>
      </c>
      <c r="H243" s="510">
        <v>0</v>
      </c>
      <c r="I243" s="510">
        <v>0</v>
      </c>
      <c r="J243" s="712">
        <v>0</v>
      </c>
      <c r="K243" s="712"/>
      <c r="L243" s="510">
        <v>0</v>
      </c>
      <c r="M243" s="510">
        <v>62</v>
      </c>
      <c r="N243" s="510">
        <v>78120</v>
      </c>
    </row>
    <row r="244" spans="1:14" ht="24.75" customHeight="1">
      <c r="A244" s="507">
        <v>10</v>
      </c>
      <c r="B244" s="508" t="s">
        <v>2450</v>
      </c>
      <c r="C244" s="508" t="s">
        <v>2451</v>
      </c>
      <c r="D244" s="509" t="s">
        <v>1998</v>
      </c>
      <c r="E244" s="510">
        <v>7728</v>
      </c>
      <c r="F244" s="510">
        <v>17946</v>
      </c>
      <c r="G244" s="510">
        <v>138686688</v>
      </c>
      <c r="H244" s="510">
        <v>0</v>
      </c>
      <c r="I244" s="510">
        <v>0</v>
      </c>
      <c r="J244" s="712">
        <v>516</v>
      </c>
      <c r="K244" s="712"/>
      <c r="L244" s="510">
        <v>3987648</v>
      </c>
      <c r="M244" s="510">
        <v>17430</v>
      </c>
      <c r="N244" s="510">
        <v>134699040</v>
      </c>
    </row>
    <row r="245" spans="1:14" ht="24.75" customHeight="1">
      <c r="A245" s="507">
        <v>11</v>
      </c>
      <c r="B245" s="508" t="s">
        <v>2452</v>
      </c>
      <c r="C245" s="508" t="s">
        <v>2453</v>
      </c>
      <c r="D245" s="509" t="s">
        <v>1995</v>
      </c>
      <c r="E245" s="510">
        <v>391</v>
      </c>
      <c r="F245" s="510">
        <v>19365</v>
      </c>
      <c r="G245" s="510">
        <v>7571715</v>
      </c>
      <c r="H245" s="510">
        <v>0</v>
      </c>
      <c r="I245" s="510">
        <v>0</v>
      </c>
      <c r="J245" s="712">
        <v>4611</v>
      </c>
      <c r="K245" s="712"/>
      <c r="L245" s="510">
        <v>1802901</v>
      </c>
      <c r="M245" s="510">
        <v>14754</v>
      </c>
      <c r="N245" s="510">
        <v>5768814</v>
      </c>
    </row>
    <row r="246" spans="1:14" ht="24.75" customHeight="1">
      <c r="A246" s="507">
        <v>12</v>
      </c>
      <c r="B246" s="508" t="s">
        <v>2454</v>
      </c>
      <c r="C246" s="508" t="s">
        <v>2455</v>
      </c>
      <c r="D246" s="509" t="s">
        <v>1995</v>
      </c>
      <c r="E246" s="510">
        <v>466</v>
      </c>
      <c r="F246" s="510">
        <v>56000</v>
      </c>
      <c r="G246" s="510">
        <v>26096000</v>
      </c>
      <c r="H246" s="510">
        <v>0</v>
      </c>
      <c r="I246" s="510">
        <v>0</v>
      </c>
      <c r="J246" s="712">
        <v>0</v>
      </c>
      <c r="K246" s="712"/>
      <c r="L246" s="510">
        <v>0</v>
      </c>
      <c r="M246" s="510">
        <v>56000</v>
      </c>
      <c r="N246" s="510">
        <v>26096000</v>
      </c>
    </row>
    <row r="247" spans="1:14" ht="24.75" customHeight="1">
      <c r="A247" s="507">
        <v>13</v>
      </c>
      <c r="B247" s="508" t="s">
        <v>2456</v>
      </c>
      <c r="C247" s="508" t="s">
        <v>2457</v>
      </c>
      <c r="D247" s="509" t="s">
        <v>1995</v>
      </c>
      <c r="E247" s="510">
        <v>1007</v>
      </c>
      <c r="F247" s="510">
        <v>230</v>
      </c>
      <c r="G247" s="510">
        <v>231610</v>
      </c>
      <c r="H247" s="510">
        <v>0</v>
      </c>
      <c r="I247" s="510">
        <v>0</v>
      </c>
      <c r="J247" s="712">
        <v>1</v>
      </c>
      <c r="K247" s="712"/>
      <c r="L247" s="510">
        <v>1007</v>
      </c>
      <c r="M247" s="510">
        <v>229</v>
      </c>
      <c r="N247" s="510">
        <v>230603</v>
      </c>
    </row>
    <row r="248" spans="1:14" ht="24.75" customHeight="1">
      <c r="A248" s="507">
        <v>14</v>
      </c>
      <c r="B248" s="508" t="s">
        <v>2458</v>
      </c>
      <c r="C248" s="508" t="s">
        <v>2459</v>
      </c>
      <c r="D248" s="509" t="s">
        <v>1995</v>
      </c>
      <c r="E248" s="510">
        <v>3200</v>
      </c>
      <c r="F248" s="510">
        <v>4</v>
      </c>
      <c r="G248" s="510">
        <v>12800</v>
      </c>
      <c r="H248" s="510">
        <v>0</v>
      </c>
      <c r="I248" s="510">
        <v>0</v>
      </c>
      <c r="J248" s="712">
        <v>0</v>
      </c>
      <c r="K248" s="712"/>
      <c r="L248" s="510">
        <v>0</v>
      </c>
      <c r="M248" s="510">
        <v>4</v>
      </c>
      <c r="N248" s="510">
        <v>12800</v>
      </c>
    </row>
    <row r="249" spans="1:14" ht="24.75" customHeight="1">
      <c r="A249" s="507">
        <v>15</v>
      </c>
      <c r="B249" s="508" t="s">
        <v>2460</v>
      </c>
      <c r="C249" s="508" t="s">
        <v>2461</v>
      </c>
      <c r="D249" s="509" t="s">
        <v>1995</v>
      </c>
      <c r="E249" s="510">
        <v>6570</v>
      </c>
      <c r="F249" s="510">
        <v>639</v>
      </c>
      <c r="G249" s="510">
        <v>4198230</v>
      </c>
      <c r="H249" s="510">
        <v>0</v>
      </c>
      <c r="I249" s="510">
        <v>0</v>
      </c>
      <c r="J249" s="712">
        <v>119</v>
      </c>
      <c r="K249" s="712"/>
      <c r="L249" s="510">
        <v>781830</v>
      </c>
      <c r="M249" s="510">
        <v>520</v>
      </c>
      <c r="N249" s="510">
        <v>3416400</v>
      </c>
    </row>
    <row r="250" spans="1:14" ht="24" customHeight="1">
      <c r="A250" s="507">
        <v>16</v>
      </c>
      <c r="B250" s="508" t="s">
        <v>2462</v>
      </c>
      <c r="C250" s="508" t="s">
        <v>2463</v>
      </c>
      <c r="D250" s="509" t="s">
        <v>1995</v>
      </c>
      <c r="E250" s="510">
        <v>357</v>
      </c>
      <c r="F250" s="510">
        <v>40867</v>
      </c>
      <c r="G250" s="510">
        <v>14589519</v>
      </c>
      <c r="H250" s="510">
        <v>0</v>
      </c>
      <c r="I250" s="510">
        <v>0</v>
      </c>
      <c r="J250" s="712">
        <v>1442</v>
      </c>
      <c r="K250" s="712"/>
      <c r="L250" s="510">
        <v>514794</v>
      </c>
      <c r="M250" s="510">
        <v>39425</v>
      </c>
      <c r="N250" s="510">
        <v>14074725</v>
      </c>
    </row>
    <row r="251" spans="1:14" ht="24.75" customHeight="1">
      <c r="A251" s="507">
        <v>17</v>
      </c>
      <c r="B251" s="508" t="s">
        <v>2464</v>
      </c>
      <c r="C251" s="508" t="s">
        <v>2465</v>
      </c>
      <c r="D251" s="509" t="s">
        <v>1995</v>
      </c>
      <c r="E251" s="510">
        <v>1932</v>
      </c>
      <c r="F251" s="510">
        <v>12368</v>
      </c>
      <c r="G251" s="510">
        <v>23894976</v>
      </c>
      <c r="H251" s="510">
        <v>0</v>
      </c>
      <c r="I251" s="510">
        <v>0</v>
      </c>
      <c r="J251" s="712">
        <v>145</v>
      </c>
      <c r="K251" s="712"/>
      <c r="L251" s="510">
        <v>280140</v>
      </c>
      <c r="M251" s="510">
        <v>12223</v>
      </c>
      <c r="N251" s="510">
        <v>23614836</v>
      </c>
    </row>
    <row r="252" spans="1:14" ht="24.75" customHeight="1">
      <c r="A252" s="507">
        <v>18</v>
      </c>
      <c r="B252" s="508" t="s">
        <v>2466</v>
      </c>
      <c r="C252" s="508" t="s">
        <v>2467</v>
      </c>
      <c r="D252" s="509" t="s">
        <v>1995</v>
      </c>
      <c r="E252" s="510">
        <v>1250</v>
      </c>
      <c r="F252" s="510">
        <v>62</v>
      </c>
      <c r="G252" s="510">
        <v>77500</v>
      </c>
      <c r="H252" s="510">
        <v>0</v>
      </c>
      <c r="I252" s="510">
        <v>0</v>
      </c>
      <c r="J252" s="712">
        <v>44</v>
      </c>
      <c r="K252" s="712"/>
      <c r="L252" s="510">
        <v>55000</v>
      </c>
      <c r="M252" s="510">
        <v>18</v>
      </c>
      <c r="N252" s="510">
        <v>22500</v>
      </c>
    </row>
    <row r="253" spans="1:14" ht="24.75" customHeight="1">
      <c r="A253" s="507">
        <v>19</v>
      </c>
      <c r="B253" s="508" t="s">
        <v>2468</v>
      </c>
      <c r="C253" s="508" t="s">
        <v>2469</v>
      </c>
      <c r="D253" s="509" t="s">
        <v>1995</v>
      </c>
      <c r="E253" s="510">
        <v>875</v>
      </c>
      <c r="F253" s="510">
        <v>94257</v>
      </c>
      <c r="G253" s="510">
        <v>82474875</v>
      </c>
      <c r="H253" s="510">
        <v>0</v>
      </c>
      <c r="I253" s="510">
        <v>0</v>
      </c>
      <c r="J253" s="712">
        <v>657</v>
      </c>
      <c r="K253" s="712"/>
      <c r="L253" s="510">
        <v>574875</v>
      </c>
      <c r="M253" s="510">
        <v>93600</v>
      </c>
      <c r="N253" s="510">
        <v>81900000</v>
      </c>
    </row>
    <row r="254" spans="1:14" ht="24.75" customHeight="1">
      <c r="A254" s="507">
        <v>20</v>
      </c>
      <c r="B254" s="508" t="s">
        <v>2470</v>
      </c>
      <c r="C254" s="508" t="s">
        <v>2471</v>
      </c>
      <c r="D254" s="509" t="s">
        <v>1995</v>
      </c>
      <c r="E254" s="510">
        <v>2070</v>
      </c>
      <c r="F254" s="510">
        <v>82</v>
      </c>
      <c r="G254" s="510">
        <v>169740</v>
      </c>
      <c r="H254" s="510">
        <v>0</v>
      </c>
      <c r="I254" s="510">
        <v>0</v>
      </c>
      <c r="J254" s="712">
        <v>0</v>
      </c>
      <c r="K254" s="712"/>
      <c r="L254" s="510">
        <v>0</v>
      </c>
      <c r="M254" s="510">
        <v>82</v>
      </c>
      <c r="N254" s="510">
        <v>169740</v>
      </c>
    </row>
    <row r="255" spans="1:14" ht="24.75" customHeight="1">
      <c r="A255" s="507">
        <v>21</v>
      </c>
      <c r="B255" s="508" t="s">
        <v>2472</v>
      </c>
      <c r="C255" s="508" t="s">
        <v>2473</v>
      </c>
      <c r="D255" s="509" t="s">
        <v>1995</v>
      </c>
      <c r="E255" s="510">
        <v>598</v>
      </c>
      <c r="F255" s="510">
        <v>19923</v>
      </c>
      <c r="G255" s="510">
        <v>11913954</v>
      </c>
      <c r="H255" s="510">
        <v>0</v>
      </c>
      <c r="I255" s="510">
        <v>0</v>
      </c>
      <c r="J255" s="712">
        <v>51</v>
      </c>
      <c r="K255" s="712"/>
      <c r="L255" s="510">
        <v>30498</v>
      </c>
      <c r="M255" s="510">
        <v>19872</v>
      </c>
      <c r="N255" s="510">
        <v>11883456</v>
      </c>
    </row>
    <row r="256" spans="1:14" ht="24.75" customHeight="1">
      <c r="A256" s="507">
        <v>22</v>
      </c>
      <c r="B256" s="508" t="s">
        <v>2474</v>
      </c>
      <c r="C256" s="508" t="s">
        <v>2475</v>
      </c>
      <c r="D256" s="509" t="s">
        <v>1995</v>
      </c>
      <c r="E256" s="510">
        <v>3300</v>
      </c>
      <c r="F256" s="510">
        <v>14958</v>
      </c>
      <c r="G256" s="510">
        <v>49361400</v>
      </c>
      <c r="H256" s="510">
        <v>0</v>
      </c>
      <c r="I256" s="510">
        <v>0</v>
      </c>
      <c r="J256" s="712">
        <v>68</v>
      </c>
      <c r="K256" s="712"/>
      <c r="L256" s="510">
        <v>224400</v>
      </c>
      <c r="M256" s="510">
        <v>14890</v>
      </c>
      <c r="N256" s="510">
        <v>49137000</v>
      </c>
    </row>
    <row r="257" spans="1:14" ht="24.75" customHeight="1">
      <c r="A257" s="507">
        <v>23</v>
      </c>
      <c r="B257" s="508" t="s">
        <v>2476</v>
      </c>
      <c r="C257" s="508" t="s">
        <v>2477</v>
      </c>
      <c r="D257" s="509" t="s">
        <v>1995</v>
      </c>
      <c r="E257" s="510">
        <v>441</v>
      </c>
      <c r="F257" s="510">
        <v>9792</v>
      </c>
      <c r="G257" s="510">
        <v>4318272</v>
      </c>
      <c r="H257" s="510">
        <v>0</v>
      </c>
      <c r="I257" s="510">
        <v>0</v>
      </c>
      <c r="J257" s="712">
        <v>70</v>
      </c>
      <c r="K257" s="712"/>
      <c r="L257" s="510">
        <v>30870</v>
      </c>
      <c r="M257" s="510">
        <v>9722</v>
      </c>
      <c r="N257" s="510">
        <v>4287402</v>
      </c>
    </row>
    <row r="258" spans="1:14" ht="24.75" customHeight="1">
      <c r="A258" s="507">
        <v>24</v>
      </c>
      <c r="B258" s="508" t="s">
        <v>2478</v>
      </c>
      <c r="C258" s="508" t="s">
        <v>2479</v>
      </c>
      <c r="D258" s="509" t="s">
        <v>1995</v>
      </c>
      <c r="E258" s="510">
        <v>390</v>
      </c>
      <c r="F258" s="510">
        <v>31265</v>
      </c>
      <c r="G258" s="510">
        <v>12193350</v>
      </c>
      <c r="H258" s="510">
        <v>0</v>
      </c>
      <c r="I258" s="510">
        <v>0</v>
      </c>
      <c r="J258" s="712">
        <v>140</v>
      </c>
      <c r="K258" s="712"/>
      <c r="L258" s="510">
        <v>54600</v>
      </c>
      <c r="M258" s="510">
        <v>31125</v>
      </c>
      <c r="N258" s="510">
        <v>12138750</v>
      </c>
    </row>
    <row r="259" spans="1:14" ht="24.75" customHeight="1">
      <c r="A259" s="507">
        <v>25</v>
      </c>
      <c r="B259" s="508" t="s">
        <v>2480</v>
      </c>
      <c r="C259" s="508" t="s">
        <v>2481</v>
      </c>
      <c r="D259" s="509" t="s">
        <v>1995</v>
      </c>
      <c r="E259" s="510">
        <v>2241</v>
      </c>
      <c r="F259" s="510">
        <v>309</v>
      </c>
      <c r="G259" s="510">
        <v>692469</v>
      </c>
      <c r="H259" s="510">
        <v>0</v>
      </c>
      <c r="I259" s="510">
        <v>0</v>
      </c>
      <c r="J259" s="712">
        <v>18</v>
      </c>
      <c r="K259" s="712"/>
      <c r="L259" s="510">
        <v>40338</v>
      </c>
      <c r="M259" s="510">
        <v>291</v>
      </c>
      <c r="N259" s="510">
        <v>652131</v>
      </c>
    </row>
    <row r="260" spans="1:14" ht="24" customHeight="1">
      <c r="A260" s="507">
        <v>26</v>
      </c>
      <c r="B260" s="508" t="s">
        <v>2482</v>
      </c>
      <c r="C260" s="508" t="s">
        <v>2483</v>
      </c>
      <c r="D260" s="509" t="s">
        <v>1995</v>
      </c>
      <c r="E260" s="510">
        <v>525</v>
      </c>
      <c r="F260" s="510">
        <v>5669</v>
      </c>
      <c r="G260" s="510">
        <v>2976225</v>
      </c>
      <c r="H260" s="510">
        <v>0</v>
      </c>
      <c r="I260" s="510">
        <v>0</v>
      </c>
      <c r="J260" s="712">
        <v>1197</v>
      </c>
      <c r="K260" s="712"/>
      <c r="L260" s="510">
        <v>628425</v>
      </c>
      <c r="M260" s="510">
        <v>4472</v>
      </c>
      <c r="N260" s="510">
        <v>2347800</v>
      </c>
    </row>
    <row r="261" spans="1:14" ht="24.75" customHeight="1">
      <c r="A261" s="507">
        <v>27</v>
      </c>
      <c r="B261" s="508" t="s">
        <v>2484</v>
      </c>
      <c r="C261" s="508" t="s">
        <v>2485</v>
      </c>
      <c r="D261" s="509" t="s">
        <v>1995</v>
      </c>
      <c r="E261" s="510">
        <v>5448</v>
      </c>
      <c r="F261" s="510">
        <v>5714</v>
      </c>
      <c r="G261" s="510">
        <v>31129872</v>
      </c>
      <c r="H261" s="510">
        <v>0</v>
      </c>
      <c r="I261" s="510">
        <v>0</v>
      </c>
      <c r="J261" s="712">
        <v>0</v>
      </c>
      <c r="K261" s="712"/>
      <c r="L261" s="510">
        <v>0</v>
      </c>
      <c r="M261" s="510">
        <v>5714</v>
      </c>
      <c r="N261" s="510">
        <v>31129872</v>
      </c>
    </row>
    <row r="262" spans="1:14" ht="24.75" customHeight="1">
      <c r="A262" s="507">
        <v>28</v>
      </c>
      <c r="B262" s="508" t="s">
        <v>2486</v>
      </c>
      <c r="C262" s="508" t="s">
        <v>2487</v>
      </c>
      <c r="D262" s="509" t="s">
        <v>1995</v>
      </c>
      <c r="E262" s="510">
        <v>3290</v>
      </c>
      <c r="F262" s="510">
        <v>1869</v>
      </c>
      <c r="G262" s="510">
        <v>6149010</v>
      </c>
      <c r="H262" s="510">
        <v>0</v>
      </c>
      <c r="I262" s="510">
        <v>0</v>
      </c>
      <c r="J262" s="712">
        <v>40</v>
      </c>
      <c r="K262" s="712"/>
      <c r="L262" s="510">
        <v>131600</v>
      </c>
      <c r="M262" s="510">
        <v>1829</v>
      </c>
      <c r="N262" s="510">
        <v>6017410</v>
      </c>
    </row>
    <row r="263" spans="1:14" ht="24.75" customHeight="1">
      <c r="A263" s="507">
        <v>29</v>
      </c>
      <c r="B263" s="508" t="s">
        <v>2488</v>
      </c>
      <c r="C263" s="508" t="s">
        <v>2489</v>
      </c>
      <c r="D263" s="509" t="s">
        <v>1995</v>
      </c>
      <c r="E263" s="510">
        <v>15291</v>
      </c>
      <c r="F263" s="510">
        <v>995</v>
      </c>
      <c r="G263" s="510">
        <v>15214545</v>
      </c>
      <c r="H263" s="510">
        <v>0</v>
      </c>
      <c r="I263" s="510">
        <v>0</v>
      </c>
      <c r="J263" s="712">
        <v>166</v>
      </c>
      <c r="K263" s="712"/>
      <c r="L263" s="510">
        <v>2538306</v>
      </c>
      <c r="M263" s="510">
        <v>829</v>
      </c>
      <c r="N263" s="510">
        <v>12676239</v>
      </c>
    </row>
    <row r="264" spans="1:14" ht="24.75" customHeight="1">
      <c r="A264" s="507">
        <v>30</v>
      </c>
      <c r="B264" s="508" t="s">
        <v>2490</v>
      </c>
      <c r="C264" s="508" t="s">
        <v>2491</v>
      </c>
      <c r="D264" s="509" t="s">
        <v>1995</v>
      </c>
      <c r="E264" s="510">
        <v>1390</v>
      </c>
      <c r="F264" s="510">
        <v>208</v>
      </c>
      <c r="G264" s="510">
        <v>289120</v>
      </c>
      <c r="H264" s="510">
        <v>0</v>
      </c>
      <c r="I264" s="510">
        <v>0</v>
      </c>
      <c r="J264" s="712">
        <v>48</v>
      </c>
      <c r="K264" s="712"/>
      <c r="L264" s="510">
        <v>66720</v>
      </c>
      <c r="M264" s="510">
        <v>160</v>
      </c>
      <c r="N264" s="510">
        <v>222400</v>
      </c>
    </row>
    <row r="265" spans="1:14" ht="15.75" customHeight="1">
      <c r="A265" s="715" t="s">
        <v>2492</v>
      </c>
      <c r="B265" s="715"/>
      <c r="C265" s="715"/>
      <c r="D265" s="715"/>
      <c r="E265" s="715"/>
      <c r="F265" s="714">
        <v>7659169767</v>
      </c>
      <c r="G265" s="714"/>
      <c r="H265" s="714">
        <v>0</v>
      </c>
      <c r="I265" s="714"/>
      <c r="J265" s="714">
        <v>402525066</v>
      </c>
      <c r="K265" s="714"/>
      <c r="L265" s="714"/>
      <c r="M265" s="714">
        <v>7256644701</v>
      </c>
      <c r="N265" s="714"/>
    </row>
    <row r="266" spans="1:14" ht="24.75" customHeight="1">
      <c r="A266" s="507">
        <v>1</v>
      </c>
      <c r="B266" s="508" t="s">
        <v>2493</v>
      </c>
      <c r="C266" s="508" t="s">
        <v>2494</v>
      </c>
      <c r="D266" s="509" t="s">
        <v>1995</v>
      </c>
      <c r="E266" s="510">
        <v>2030</v>
      </c>
      <c r="F266" s="510">
        <v>97924</v>
      </c>
      <c r="G266" s="510">
        <v>198785720</v>
      </c>
      <c r="H266" s="510">
        <v>0</v>
      </c>
      <c r="I266" s="510">
        <v>0</v>
      </c>
      <c r="J266" s="712">
        <v>2480</v>
      </c>
      <c r="K266" s="712"/>
      <c r="L266" s="510">
        <v>5034400</v>
      </c>
      <c r="M266" s="510">
        <v>95444</v>
      </c>
      <c r="N266" s="510">
        <v>193751320</v>
      </c>
    </row>
    <row r="267" spans="1:14" ht="24.75" customHeight="1">
      <c r="A267" s="507">
        <v>2</v>
      </c>
      <c r="B267" s="508" t="s">
        <v>2495</v>
      </c>
      <c r="C267" s="508" t="s">
        <v>2496</v>
      </c>
      <c r="D267" s="509" t="s">
        <v>1998</v>
      </c>
      <c r="E267" s="510">
        <v>208</v>
      </c>
      <c r="F267" s="510">
        <v>500000</v>
      </c>
      <c r="G267" s="510">
        <v>104000000</v>
      </c>
      <c r="H267" s="510">
        <v>0</v>
      </c>
      <c r="I267" s="510">
        <v>0</v>
      </c>
      <c r="J267" s="712">
        <v>0</v>
      </c>
      <c r="K267" s="712"/>
      <c r="L267" s="510">
        <v>0</v>
      </c>
      <c r="M267" s="510">
        <v>500000</v>
      </c>
      <c r="N267" s="510">
        <v>104000000</v>
      </c>
    </row>
    <row r="268" spans="1:14" ht="24.75" customHeight="1">
      <c r="A268" s="507">
        <v>3</v>
      </c>
      <c r="B268" s="508" t="s">
        <v>2497</v>
      </c>
      <c r="C268" s="508" t="s">
        <v>2498</v>
      </c>
      <c r="D268" s="509" t="s">
        <v>1995</v>
      </c>
      <c r="E268" s="510">
        <v>655</v>
      </c>
      <c r="F268" s="510">
        <v>50665</v>
      </c>
      <c r="G268" s="510">
        <v>33185575</v>
      </c>
      <c r="H268" s="510">
        <v>0</v>
      </c>
      <c r="I268" s="510">
        <v>0</v>
      </c>
      <c r="J268" s="712">
        <v>2102</v>
      </c>
      <c r="K268" s="712"/>
      <c r="L268" s="510">
        <v>1376810</v>
      </c>
      <c r="M268" s="510">
        <v>48563</v>
      </c>
      <c r="N268" s="510">
        <v>31808765</v>
      </c>
    </row>
    <row r="269" spans="1:14" ht="24" customHeight="1">
      <c r="A269" s="507">
        <v>4</v>
      </c>
      <c r="B269" s="508" t="s">
        <v>2499</v>
      </c>
      <c r="C269" s="508" t="s">
        <v>2500</v>
      </c>
      <c r="D269" s="509" t="s">
        <v>1995</v>
      </c>
      <c r="E269" s="510">
        <v>4510</v>
      </c>
      <c r="F269" s="510">
        <v>17</v>
      </c>
      <c r="G269" s="510">
        <v>76670</v>
      </c>
      <c r="H269" s="510">
        <v>0</v>
      </c>
      <c r="I269" s="510">
        <v>0</v>
      </c>
      <c r="J269" s="712">
        <v>0</v>
      </c>
      <c r="K269" s="712"/>
      <c r="L269" s="510">
        <v>0</v>
      </c>
      <c r="M269" s="510">
        <v>17</v>
      </c>
      <c r="N269" s="510">
        <v>76670</v>
      </c>
    </row>
    <row r="270" spans="1:14" ht="43.5" customHeight="1">
      <c r="A270" s="507">
        <v>5</v>
      </c>
      <c r="B270" s="508" t="s">
        <v>2501</v>
      </c>
      <c r="C270" s="508" t="s">
        <v>2502</v>
      </c>
      <c r="D270" s="509" t="s">
        <v>1995</v>
      </c>
      <c r="E270" s="510">
        <v>4050</v>
      </c>
      <c r="F270" s="510">
        <v>82939</v>
      </c>
      <c r="G270" s="510">
        <v>335902950</v>
      </c>
      <c r="H270" s="510">
        <v>0</v>
      </c>
      <c r="I270" s="510">
        <v>0</v>
      </c>
      <c r="J270" s="712">
        <v>532</v>
      </c>
      <c r="K270" s="712"/>
      <c r="L270" s="510">
        <v>2154600</v>
      </c>
      <c r="M270" s="510">
        <v>82407</v>
      </c>
      <c r="N270" s="510">
        <v>333748350</v>
      </c>
    </row>
    <row r="271" spans="1:14" ht="42.75" customHeight="1">
      <c r="A271" s="507">
        <v>6</v>
      </c>
      <c r="B271" s="508" t="s">
        <v>2503</v>
      </c>
      <c r="C271" s="508" t="s">
        <v>2504</v>
      </c>
      <c r="D271" s="509" t="s">
        <v>1995</v>
      </c>
      <c r="E271" s="510">
        <v>4389</v>
      </c>
      <c r="F271" s="510">
        <v>18714</v>
      </c>
      <c r="G271" s="510">
        <v>82135746</v>
      </c>
      <c r="H271" s="510">
        <v>0</v>
      </c>
      <c r="I271" s="510">
        <v>0</v>
      </c>
      <c r="J271" s="712">
        <v>1208</v>
      </c>
      <c r="K271" s="712"/>
      <c r="L271" s="510">
        <v>5301912</v>
      </c>
      <c r="M271" s="510">
        <v>17506</v>
      </c>
      <c r="N271" s="510">
        <v>76833834</v>
      </c>
    </row>
    <row r="272" spans="1:14" ht="24" customHeight="1">
      <c r="A272" s="507">
        <v>7</v>
      </c>
      <c r="B272" s="508" t="s">
        <v>2505</v>
      </c>
      <c r="C272" s="508" t="s">
        <v>2506</v>
      </c>
      <c r="D272" s="509" t="s">
        <v>1995</v>
      </c>
      <c r="E272" s="510">
        <v>320</v>
      </c>
      <c r="F272" s="510">
        <v>190902</v>
      </c>
      <c r="G272" s="510">
        <v>61088640</v>
      </c>
      <c r="H272" s="510">
        <v>0</v>
      </c>
      <c r="I272" s="510">
        <v>0</v>
      </c>
      <c r="J272" s="712">
        <v>11360</v>
      </c>
      <c r="K272" s="712"/>
      <c r="L272" s="510">
        <v>3635200</v>
      </c>
      <c r="M272" s="510">
        <v>179542</v>
      </c>
      <c r="N272" s="510">
        <v>57453440</v>
      </c>
    </row>
    <row r="273" spans="1:14" ht="24.75" customHeight="1">
      <c r="A273" s="507">
        <v>8</v>
      </c>
      <c r="B273" s="508" t="s">
        <v>2507</v>
      </c>
      <c r="C273" s="508" t="s">
        <v>2508</v>
      </c>
      <c r="D273" s="509" t="s">
        <v>1995</v>
      </c>
      <c r="E273" s="510">
        <v>2400</v>
      </c>
      <c r="F273" s="510">
        <v>3580</v>
      </c>
      <c r="G273" s="510">
        <v>8592000</v>
      </c>
      <c r="H273" s="510">
        <v>0</v>
      </c>
      <c r="I273" s="510">
        <v>0</v>
      </c>
      <c r="J273" s="712">
        <v>140</v>
      </c>
      <c r="K273" s="712"/>
      <c r="L273" s="510">
        <v>336000</v>
      </c>
      <c r="M273" s="510">
        <v>3440</v>
      </c>
      <c r="N273" s="510">
        <v>8256000</v>
      </c>
    </row>
    <row r="274" spans="1:14" ht="24.75" customHeight="1">
      <c r="A274" s="507">
        <v>9</v>
      </c>
      <c r="B274" s="508" t="s">
        <v>2509</v>
      </c>
      <c r="C274" s="508" t="s">
        <v>2510</v>
      </c>
      <c r="D274" s="509" t="s">
        <v>1995</v>
      </c>
      <c r="E274" s="510">
        <v>6600</v>
      </c>
      <c r="F274" s="510">
        <v>6</v>
      </c>
      <c r="G274" s="510">
        <v>39600</v>
      </c>
      <c r="H274" s="510">
        <v>0</v>
      </c>
      <c r="I274" s="510">
        <v>0</v>
      </c>
      <c r="J274" s="712">
        <v>0</v>
      </c>
      <c r="K274" s="712"/>
      <c r="L274" s="510">
        <v>0</v>
      </c>
      <c r="M274" s="510">
        <v>6</v>
      </c>
      <c r="N274" s="510">
        <v>39600</v>
      </c>
    </row>
    <row r="275" spans="1:14" ht="24.75" customHeight="1">
      <c r="A275" s="507">
        <v>10</v>
      </c>
      <c r="B275" s="508" t="s">
        <v>2511</v>
      </c>
      <c r="C275" s="508" t="s">
        <v>2510</v>
      </c>
      <c r="D275" s="509" t="s">
        <v>1995</v>
      </c>
      <c r="E275" s="510">
        <v>6600</v>
      </c>
      <c r="F275" s="510">
        <v>6888</v>
      </c>
      <c r="G275" s="510">
        <v>45460800</v>
      </c>
      <c r="H275" s="510">
        <v>0</v>
      </c>
      <c r="I275" s="510">
        <v>0</v>
      </c>
      <c r="J275" s="712">
        <v>910</v>
      </c>
      <c r="K275" s="712"/>
      <c r="L275" s="510">
        <v>6006000</v>
      </c>
      <c r="M275" s="510">
        <v>5978</v>
      </c>
      <c r="N275" s="510">
        <v>39454800</v>
      </c>
    </row>
    <row r="276" spans="1:14" ht="24.75" customHeight="1">
      <c r="A276" s="507">
        <v>11</v>
      </c>
      <c r="B276" s="508" t="s">
        <v>2512</v>
      </c>
      <c r="C276" s="508" t="s">
        <v>2513</v>
      </c>
      <c r="D276" s="509" t="s">
        <v>1998</v>
      </c>
      <c r="E276" s="510">
        <v>105</v>
      </c>
      <c r="F276" s="510">
        <v>3236</v>
      </c>
      <c r="G276" s="510">
        <v>339780</v>
      </c>
      <c r="H276" s="510">
        <v>0</v>
      </c>
      <c r="I276" s="510">
        <v>0</v>
      </c>
      <c r="J276" s="712">
        <v>78</v>
      </c>
      <c r="K276" s="712"/>
      <c r="L276" s="510">
        <v>8190</v>
      </c>
      <c r="M276" s="510">
        <v>3158</v>
      </c>
      <c r="N276" s="510">
        <v>331590</v>
      </c>
    </row>
    <row r="277" spans="1:14" ht="24.75" customHeight="1">
      <c r="A277" s="507">
        <v>12</v>
      </c>
      <c r="B277" s="508" t="s">
        <v>2514</v>
      </c>
      <c r="C277" s="508" t="s">
        <v>2515</v>
      </c>
      <c r="D277" s="509" t="s">
        <v>1995</v>
      </c>
      <c r="E277" s="510">
        <v>1300</v>
      </c>
      <c r="F277" s="510">
        <v>11363</v>
      </c>
      <c r="G277" s="510">
        <v>14771900</v>
      </c>
      <c r="H277" s="510">
        <v>0</v>
      </c>
      <c r="I277" s="510">
        <v>0</v>
      </c>
      <c r="J277" s="712">
        <v>868</v>
      </c>
      <c r="K277" s="712"/>
      <c r="L277" s="510">
        <v>1128400</v>
      </c>
      <c r="M277" s="510">
        <v>10495</v>
      </c>
      <c r="N277" s="510">
        <v>13643500</v>
      </c>
    </row>
    <row r="278" spans="1:14" ht="24.75" customHeight="1">
      <c r="A278" s="507">
        <v>13</v>
      </c>
      <c r="B278" s="508" t="s">
        <v>2516</v>
      </c>
      <c r="C278" s="508" t="s">
        <v>2517</v>
      </c>
      <c r="D278" s="509" t="s">
        <v>1995</v>
      </c>
      <c r="E278" s="510">
        <v>4290</v>
      </c>
      <c r="F278" s="510">
        <v>137936</v>
      </c>
      <c r="G278" s="510">
        <v>591745440</v>
      </c>
      <c r="H278" s="510">
        <v>0</v>
      </c>
      <c r="I278" s="510">
        <v>0</v>
      </c>
      <c r="J278" s="712">
        <v>9729</v>
      </c>
      <c r="K278" s="712"/>
      <c r="L278" s="510">
        <v>41737410</v>
      </c>
      <c r="M278" s="510">
        <v>128207</v>
      </c>
      <c r="N278" s="510">
        <v>550008030</v>
      </c>
    </row>
    <row r="279" spans="1:14" ht="24.75" customHeight="1">
      <c r="A279" s="507">
        <v>14</v>
      </c>
      <c r="B279" s="508" t="s">
        <v>2518</v>
      </c>
      <c r="C279" s="508" t="s">
        <v>2519</v>
      </c>
      <c r="D279" s="509" t="s">
        <v>1995</v>
      </c>
      <c r="E279" s="510">
        <v>3147</v>
      </c>
      <c r="F279" s="510">
        <v>9194</v>
      </c>
      <c r="G279" s="510">
        <v>28933518</v>
      </c>
      <c r="H279" s="510">
        <v>0</v>
      </c>
      <c r="I279" s="510">
        <v>0</v>
      </c>
      <c r="J279" s="712">
        <v>9187</v>
      </c>
      <c r="K279" s="712"/>
      <c r="L279" s="510">
        <v>28911489</v>
      </c>
      <c r="M279" s="510">
        <v>7</v>
      </c>
      <c r="N279" s="510">
        <v>22029</v>
      </c>
    </row>
    <row r="280" spans="1:14" ht="24.75" customHeight="1">
      <c r="A280" s="507">
        <v>15</v>
      </c>
      <c r="B280" s="508" t="s">
        <v>2520</v>
      </c>
      <c r="C280" s="508" t="s">
        <v>2519</v>
      </c>
      <c r="D280" s="509" t="s">
        <v>1998</v>
      </c>
      <c r="E280" s="510">
        <v>3147</v>
      </c>
      <c r="F280" s="510">
        <v>274808</v>
      </c>
      <c r="G280" s="510">
        <v>864820776</v>
      </c>
      <c r="H280" s="510">
        <v>0</v>
      </c>
      <c r="I280" s="510">
        <v>0</v>
      </c>
      <c r="J280" s="712">
        <v>5570</v>
      </c>
      <c r="K280" s="712"/>
      <c r="L280" s="510">
        <v>17528790</v>
      </c>
      <c r="M280" s="510">
        <v>269238</v>
      </c>
      <c r="N280" s="510">
        <v>847291986</v>
      </c>
    </row>
    <row r="281" spans="1:14" ht="24.75" customHeight="1">
      <c r="A281" s="507">
        <v>16</v>
      </c>
      <c r="B281" s="508" t="s">
        <v>2521</v>
      </c>
      <c r="C281" s="508" t="s">
        <v>2522</v>
      </c>
      <c r="D281" s="509" t="s">
        <v>1995</v>
      </c>
      <c r="E281" s="510">
        <v>6750</v>
      </c>
      <c r="F281" s="510">
        <v>258</v>
      </c>
      <c r="G281" s="510">
        <v>1741500</v>
      </c>
      <c r="H281" s="510">
        <v>0</v>
      </c>
      <c r="I281" s="510">
        <v>0</v>
      </c>
      <c r="J281" s="712">
        <v>0</v>
      </c>
      <c r="K281" s="712"/>
      <c r="L281" s="510">
        <v>0</v>
      </c>
      <c r="M281" s="510">
        <v>258</v>
      </c>
      <c r="N281" s="510">
        <v>1741500</v>
      </c>
    </row>
    <row r="282" spans="1:14" ht="24" customHeight="1">
      <c r="A282" s="507">
        <v>17</v>
      </c>
      <c r="B282" s="508" t="s">
        <v>2523</v>
      </c>
      <c r="C282" s="508" t="s">
        <v>2524</v>
      </c>
      <c r="D282" s="509" t="s">
        <v>1998</v>
      </c>
      <c r="E282" s="510">
        <v>7084</v>
      </c>
      <c r="F282" s="510">
        <v>43140</v>
      </c>
      <c r="G282" s="510">
        <v>305603760</v>
      </c>
      <c r="H282" s="510">
        <v>0</v>
      </c>
      <c r="I282" s="510">
        <v>0</v>
      </c>
      <c r="J282" s="712">
        <v>1374</v>
      </c>
      <c r="K282" s="712"/>
      <c r="L282" s="510">
        <v>9733416</v>
      </c>
      <c r="M282" s="510">
        <v>41766</v>
      </c>
      <c r="N282" s="510">
        <v>295870344</v>
      </c>
    </row>
    <row r="283" spans="1:14" ht="24.75" customHeight="1">
      <c r="A283" s="507">
        <v>18</v>
      </c>
      <c r="B283" s="508" t="s">
        <v>2525</v>
      </c>
      <c r="C283" s="508" t="s">
        <v>2526</v>
      </c>
      <c r="D283" s="509" t="s">
        <v>1998</v>
      </c>
      <c r="E283" s="510">
        <v>5028</v>
      </c>
      <c r="F283" s="510">
        <v>119906</v>
      </c>
      <c r="G283" s="510">
        <v>602887368</v>
      </c>
      <c r="H283" s="510">
        <v>0</v>
      </c>
      <c r="I283" s="510">
        <v>0</v>
      </c>
      <c r="J283" s="712">
        <v>5399</v>
      </c>
      <c r="K283" s="712"/>
      <c r="L283" s="510">
        <v>27146172</v>
      </c>
      <c r="M283" s="510">
        <v>114507</v>
      </c>
      <c r="N283" s="510">
        <v>575741196</v>
      </c>
    </row>
    <row r="284" spans="1:14" ht="24.75" customHeight="1">
      <c r="A284" s="507">
        <v>19</v>
      </c>
      <c r="B284" s="508" t="s">
        <v>2527</v>
      </c>
      <c r="C284" s="508" t="s">
        <v>2528</v>
      </c>
      <c r="D284" s="509" t="s">
        <v>1995</v>
      </c>
      <c r="E284" s="510">
        <v>6500</v>
      </c>
      <c r="F284" s="510">
        <v>25631</v>
      </c>
      <c r="G284" s="510">
        <v>166601500</v>
      </c>
      <c r="H284" s="510">
        <v>0</v>
      </c>
      <c r="I284" s="510">
        <v>0</v>
      </c>
      <c r="J284" s="712">
        <v>1932</v>
      </c>
      <c r="K284" s="712"/>
      <c r="L284" s="510">
        <v>12558000</v>
      </c>
      <c r="M284" s="510">
        <v>23699</v>
      </c>
      <c r="N284" s="510">
        <v>154043500</v>
      </c>
    </row>
    <row r="285" spans="1:14" ht="24.75" customHeight="1">
      <c r="A285" s="507">
        <v>20</v>
      </c>
      <c r="B285" s="508" t="s">
        <v>2529</v>
      </c>
      <c r="C285" s="508" t="s">
        <v>2530</v>
      </c>
      <c r="D285" s="509" t="s">
        <v>1998</v>
      </c>
      <c r="E285" s="510">
        <v>8370</v>
      </c>
      <c r="F285" s="510">
        <v>10848</v>
      </c>
      <c r="G285" s="510">
        <v>90797760</v>
      </c>
      <c r="H285" s="510">
        <v>0</v>
      </c>
      <c r="I285" s="510">
        <v>0</v>
      </c>
      <c r="J285" s="712">
        <v>3189</v>
      </c>
      <c r="K285" s="712"/>
      <c r="L285" s="510">
        <v>26691930</v>
      </c>
      <c r="M285" s="510">
        <v>7659</v>
      </c>
      <c r="N285" s="510">
        <v>64105830</v>
      </c>
    </row>
    <row r="286" spans="1:14" ht="24.75" customHeight="1">
      <c r="A286" s="507">
        <v>21</v>
      </c>
      <c r="B286" s="508" t="s">
        <v>2531</v>
      </c>
      <c r="C286" s="508" t="s">
        <v>2532</v>
      </c>
      <c r="D286" s="509" t="s">
        <v>1995</v>
      </c>
      <c r="E286" s="510">
        <v>3990</v>
      </c>
      <c r="F286" s="510">
        <v>6132</v>
      </c>
      <c r="G286" s="510">
        <v>24466680</v>
      </c>
      <c r="H286" s="510">
        <v>0</v>
      </c>
      <c r="I286" s="510">
        <v>0</v>
      </c>
      <c r="J286" s="712">
        <v>5859</v>
      </c>
      <c r="K286" s="712"/>
      <c r="L286" s="510">
        <v>23377410</v>
      </c>
      <c r="M286" s="510">
        <v>273</v>
      </c>
      <c r="N286" s="510">
        <v>1089270</v>
      </c>
    </row>
    <row r="287" spans="1:14" ht="24.75" customHeight="1">
      <c r="A287" s="507">
        <v>22</v>
      </c>
      <c r="B287" s="508" t="s">
        <v>2533</v>
      </c>
      <c r="C287" s="508" t="s">
        <v>2534</v>
      </c>
      <c r="D287" s="509" t="s">
        <v>1998</v>
      </c>
      <c r="E287" s="510">
        <v>8370</v>
      </c>
      <c r="F287" s="510">
        <v>3848</v>
      </c>
      <c r="G287" s="510">
        <v>32207760</v>
      </c>
      <c r="H287" s="510">
        <v>0</v>
      </c>
      <c r="I287" s="510">
        <v>0</v>
      </c>
      <c r="J287" s="712">
        <v>517</v>
      </c>
      <c r="K287" s="712"/>
      <c r="L287" s="510">
        <v>4327290</v>
      </c>
      <c r="M287" s="510">
        <v>3331</v>
      </c>
      <c r="N287" s="510">
        <v>27880470</v>
      </c>
    </row>
    <row r="288" spans="1:14" ht="24.75" customHeight="1">
      <c r="A288" s="507">
        <v>23</v>
      </c>
      <c r="B288" s="508" t="s">
        <v>2535</v>
      </c>
      <c r="C288" s="508" t="s">
        <v>2536</v>
      </c>
      <c r="D288" s="509" t="s">
        <v>1995</v>
      </c>
      <c r="E288" s="510">
        <v>3500</v>
      </c>
      <c r="F288" s="510">
        <v>64079</v>
      </c>
      <c r="G288" s="510">
        <v>224276500</v>
      </c>
      <c r="H288" s="510">
        <v>0</v>
      </c>
      <c r="I288" s="510">
        <v>0</v>
      </c>
      <c r="J288" s="712">
        <v>11651</v>
      </c>
      <c r="K288" s="712"/>
      <c r="L288" s="510">
        <v>40778500</v>
      </c>
      <c r="M288" s="510">
        <v>52428</v>
      </c>
      <c r="N288" s="510">
        <v>183498000</v>
      </c>
    </row>
    <row r="289" spans="1:14" ht="24.75" customHeight="1">
      <c r="A289" s="507">
        <v>24</v>
      </c>
      <c r="B289" s="508" t="s">
        <v>2537</v>
      </c>
      <c r="C289" s="508" t="s">
        <v>2538</v>
      </c>
      <c r="D289" s="509" t="s">
        <v>1995</v>
      </c>
      <c r="E289" s="510">
        <v>1390</v>
      </c>
      <c r="F289" s="510">
        <v>6645</v>
      </c>
      <c r="G289" s="510">
        <v>9236550</v>
      </c>
      <c r="H289" s="510">
        <v>0</v>
      </c>
      <c r="I289" s="510">
        <v>0</v>
      </c>
      <c r="J289" s="712">
        <v>628</v>
      </c>
      <c r="K289" s="712"/>
      <c r="L289" s="510">
        <v>872920</v>
      </c>
      <c r="M289" s="510">
        <v>6017</v>
      </c>
      <c r="N289" s="510">
        <v>8363630</v>
      </c>
    </row>
    <row r="290" spans="1:14" ht="24.75" customHeight="1">
      <c r="A290" s="507">
        <v>25</v>
      </c>
      <c r="B290" s="508" t="s">
        <v>2539</v>
      </c>
      <c r="C290" s="508" t="s">
        <v>2540</v>
      </c>
      <c r="D290" s="509" t="s">
        <v>1995</v>
      </c>
      <c r="E290" s="510">
        <v>1743</v>
      </c>
      <c r="F290" s="510">
        <v>25048</v>
      </c>
      <c r="G290" s="510">
        <v>43658664</v>
      </c>
      <c r="H290" s="510">
        <v>0</v>
      </c>
      <c r="I290" s="510">
        <v>0</v>
      </c>
      <c r="J290" s="712">
        <v>2126</v>
      </c>
      <c r="K290" s="712"/>
      <c r="L290" s="510">
        <v>3705618</v>
      </c>
      <c r="M290" s="510">
        <v>22922</v>
      </c>
      <c r="N290" s="510">
        <v>39953046</v>
      </c>
    </row>
    <row r="291" spans="1:14" ht="24.75" customHeight="1">
      <c r="A291" s="507">
        <v>26</v>
      </c>
      <c r="B291" s="508" t="s">
        <v>2541</v>
      </c>
      <c r="C291" s="508" t="s">
        <v>2542</v>
      </c>
      <c r="D291" s="509" t="s">
        <v>1995</v>
      </c>
      <c r="E291" s="510">
        <v>2380</v>
      </c>
      <c r="F291" s="510">
        <v>270000</v>
      </c>
      <c r="G291" s="510">
        <v>642600000</v>
      </c>
      <c r="H291" s="510">
        <v>0</v>
      </c>
      <c r="I291" s="510">
        <v>0</v>
      </c>
      <c r="J291" s="712">
        <v>0</v>
      </c>
      <c r="K291" s="712"/>
      <c r="L291" s="510">
        <v>0</v>
      </c>
      <c r="M291" s="510">
        <v>270000</v>
      </c>
      <c r="N291" s="510">
        <v>642600000</v>
      </c>
    </row>
    <row r="292" spans="1:14" ht="24" customHeight="1">
      <c r="A292" s="507">
        <v>27</v>
      </c>
      <c r="B292" s="508" t="s">
        <v>2543</v>
      </c>
      <c r="C292" s="508" t="s">
        <v>2544</v>
      </c>
      <c r="D292" s="509" t="s">
        <v>1995</v>
      </c>
      <c r="E292" s="510">
        <v>105</v>
      </c>
      <c r="F292" s="510">
        <v>789603</v>
      </c>
      <c r="G292" s="510">
        <v>82908315</v>
      </c>
      <c r="H292" s="510">
        <v>0</v>
      </c>
      <c r="I292" s="510">
        <v>0</v>
      </c>
      <c r="J292" s="712">
        <v>25139</v>
      </c>
      <c r="K292" s="712"/>
      <c r="L292" s="510">
        <v>2639595</v>
      </c>
      <c r="M292" s="510">
        <v>764464</v>
      </c>
      <c r="N292" s="510">
        <v>80268720</v>
      </c>
    </row>
    <row r="293" spans="1:14" ht="24.75" customHeight="1">
      <c r="A293" s="507">
        <v>28</v>
      </c>
      <c r="B293" s="508" t="s">
        <v>2545</v>
      </c>
      <c r="C293" s="508" t="s">
        <v>2546</v>
      </c>
      <c r="D293" s="509" t="s">
        <v>1995</v>
      </c>
      <c r="E293" s="510">
        <v>1250</v>
      </c>
      <c r="F293" s="510">
        <v>1354</v>
      </c>
      <c r="G293" s="510">
        <v>1692500</v>
      </c>
      <c r="H293" s="510">
        <v>0</v>
      </c>
      <c r="I293" s="510">
        <v>0</v>
      </c>
      <c r="J293" s="712">
        <v>598</v>
      </c>
      <c r="K293" s="712"/>
      <c r="L293" s="510">
        <v>747500</v>
      </c>
      <c r="M293" s="510">
        <v>756</v>
      </c>
      <c r="N293" s="510">
        <v>945000</v>
      </c>
    </row>
    <row r="294" spans="1:14" ht="24.75" customHeight="1">
      <c r="A294" s="507">
        <v>29</v>
      </c>
      <c r="B294" s="508" t="s">
        <v>2547</v>
      </c>
      <c r="C294" s="508" t="s">
        <v>2548</v>
      </c>
      <c r="D294" s="509" t="s">
        <v>1995</v>
      </c>
      <c r="E294" s="510">
        <v>1940</v>
      </c>
      <c r="F294" s="510">
        <v>7</v>
      </c>
      <c r="G294" s="510">
        <v>13580</v>
      </c>
      <c r="H294" s="510">
        <v>0</v>
      </c>
      <c r="I294" s="510">
        <v>0</v>
      </c>
      <c r="J294" s="712">
        <v>0</v>
      </c>
      <c r="K294" s="712"/>
      <c r="L294" s="510">
        <v>0</v>
      </c>
      <c r="M294" s="510">
        <v>7</v>
      </c>
      <c r="N294" s="510">
        <v>13580</v>
      </c>
    </row>
    <row r="295" spans="1:14" ht="24.75" customHeight="1">
      <c r="A295" s="507">
        <v>30</v>
      </c>
      <c r="B295" s="508" t="s">
        <v>2549</v>
      </c>
      <c r="C295" s="508" t="s">
        <v>2550</v>
      </c>
      <c r="D295" s="509" t="s">
        <v>1995</v>
      </c>
      <c r="E295" s="510">
        <v>3000</v>
      </c>
      <c r="F295" s="510">
        <v>11559</v>
      </c>
      <c r="G295" s="510">
        <v>34677000</v>
      </c>
      <c r="H295" s="510">
        <v>0</v>
      </c>
      <c r="I295" s="510">
        <v>0</v>
      </c>
      <c r="J295" s="712">
        <v>801</v>
      </c>
      <c r="K295" s="712"/>
      <c r="L295" s="510">
        <v>2403000</v>
      </c>
      <c r="M295" s="510">
        <v>10758</v>
      </c>
      <c r="N295" s="510">
        <v>32274000</v>
      </c>
    </row>
    <row r="296" spans="1:14" ht="24.75" customHeight="1">
      <c r="A296" s="507">
        <v>31</v>
      </c>
      <c r="B296" s="508" t="s">
        <v>2551</v>
      </c>
      <c r="C296" s="508" t="s">
        <v>2552</v>
      </c>
      <c r="D296" s="509" t="s">
        <v>1998</v>
      </c>
      <c r="E296" s="510">
        <v>650</v>
      </c>
      <c r="F296" s="510">
        <v>20857</v>
      </c>
      <c r="G296" s="510">
        <v>13557050</v>
      </c>
      <c r="H296" s="510">
        <v>0</v>
      </c>
      <c r="I296" s="510">
        <v>0</v>
      </c>
      <c r="J296" s="712">
        <v>854</v>
      </c>
      <c r="K296" s="712"/>
      <c r="L296" s="510">
        <v>555100</v>
      </c>
      <c r="M296" s="510">
        <v>20003</v>
      </c>
      <c r="N296" s="510">
        <v>13001950</v>
      </c>
    </row>
    <row r="297" spans="1:14" ht="24.75" customHeight="1">
      <c r="A297" s="507">
        <v>32</v>
      </c>
      <c r="B297" s="508" t="s">
        <v>2553</v>
      </c>
      <c r="C297" s="508" t="s">
        <v>2554</v>
      </c>
      <c r="D297" s="509" t="s">
        <v>1995</v>
      </c>
      <c r="E297" s="510">
        <v>1390</v>
      </c>
      <c r="F297" s="510">
        <v>58744</v>
      </c>
      <c r="G297" s="510">
        <v>81654160</v>
      </c>
      <c r="H297" s="510">
        <v>0</v>
      </c>
      <c r="I297" s="510">
        <v>0</v>
      </c>
      <c r="J297" s="712">
        <v>833</v>
      </c>
      <c r="K297" s="712"/>
      <c r="L297" s="510">
        <v>1157870</v>
      </c>
      <c r="M297" s="510">
        <v>57911</v>
      </c>
      <c r="N297" s="510">
        <v>80496290</v>
      </c>
    </row>
    <row r="298" spans="1:14" ht="24.75" customHeight="1">
      <c r="A298" s="507">
        <v>33</v>
      </c>
      <c r="B298" s="508" t="s">
        <v>2555</v>
      </c>
      <c r="C298" s="508" t="s">
        <v>2556</v>
      </c>
      <c r="D298" s="509" t="s">
        <v>1995</v>
      </c>
      <c r="E298" s="510">
        <v>550</v>
      </c>
      <c r="F298" s="510">
        <v>2671</v>
      </c>
      <c r="G298" s="510">
        <v>1469050</v>
      </c>
      <c r="H298" s="510">
        <v>0</v>
      </c>
      <c r="I298" s="510">
        <v>0</v>
      </c>
      <c r="J298" s="712">
        <v>2324</v>
      </c>
      <c r="K298" s="712"/>
      <c r="L298" s="510">
        <v>1278200</v>
      </c>
      <c r="M298" s="510">
        <v>347</v>
      </c>
      <c r="N298" s="510">
        <v>190850</v>
      </c>
    </row>
    <row r="299" spans="1:14" ht="24.75" customHeight="1">
      <c r="A299" s="507">
        <v>34</v>
      </c>
      <c r="B299" s="508" t="s">
        <v>2557</v>
      </c>
      <c r="C299" s="508" t="s">
        <v>2558</v>
      </c>
      <c r="D299" s="509" t="s">
        <v>1995</v>
      </c>
      <c r="E299" s="510">
        <v>3780</v>
      </c>
      <c r="F299" s="510">
        <v>30</v>
      </c>
      <c r="G299" s="510">
        <v>113400</v>
      </c>
      <c r="H299" s="510">
        <v>0</v>
      </c>
      <c r="I299" s="510">
        <v>0</v>
      </c>
      <c r="J299" s="712">
        <v>0</v>
      </c>
      <c r="K299" s="712"/>
      <c r="L299" s="510">
        <v>0</v>
      </c>
      <c r="M299" s="510">
        <v>30</v>
      </c>
      <c r="N299" s="510">
        <v>113400</v>
      </c>
    </row>
    <row r="300" spans="1:14" ht="15.75" customHeight="1">
      <c r="A300" s="507">
        <v>35</v>
      </c>
      <c r="B300" s="508" t="s">
        <v>2559</v>
      </c>
      <c r="C300" s="508" t="s">
        <v>2560</v>
      </c>
      <c r="D300" s="509" t="s">
        <v>1995</v>
      </c>
      <c r="E300" s="510">
        <v>690</v>
      </c>
      <c r="F300" s="510">
        <v>646</v>
      </c>
      <c r="G300" s="510">
        <v>445740</v>
      </c>
      <c r="H300" s="510">
        <v>0</v>
      </c>
      <c r="I300" s="510">
        <v>0</v>
      </c>
      <c r="J300" s="712">
        <v>0</v>
      </c>
      <c r="K300" s="712"/>
      <c r="L300" s="510">
        <v>0</v>
      </c>
      <c r="M300" s="510">
        <v>646</v>
      </c>
      <c r="N300" s="510">
        <v>445740</v>
      </c>
    </row>
    <row r="301" spans="1:14" ht="24.75" customHeight="1">
      <c r="A301" s="507">
        <v>36</v>
      </c>
      <c r="B301" s="508" t="s">
        <v>2561</v>
      </c>
      <c r="C301" s="508" t="s">
        <v>2562</v>
      </c>
      <c r="D301" s="509" t="s">
        <v>1995</v>
      </c>
      <c r="E301" s="510">
        <v>665</v>
      </c>
      <c r="F301" s="510">
        <v>162400</v>
      </c>
      <c r="G301" s="510">
        <v>107996000</v>
      </c>
      <c r="H301" s="510">
        <v>0</v>
      </c>
      <c r="I301" s="510">
        <v>0</v>
      </c>
      <c r="J301" s="712">
        <v>14836</v>
      </c>
      <c r="K301" s="712"/>
      <c r="L301" s="510">
        <v>9865940</v>
      </c>
      <c r="M301" s="510">
        <v>147564</v>
      </c>
      <c r="N301" s="510">
        <v>98130060</v>
      </c>
    </row>
    <row r="302" spans="1:14" ht="24" customHeight="1">
      <c r="A302" s="507">
        <v>37</v>
      </c>
      <c r="B302" s="508" t="s">
        <v>2563</v>
      </c>
      <c r="C302" s="508" t="s">
        <v>2564</v>
      </c>
      <c r="D302" s="509" t="s">
        <v>1995</v>
      </c>
      <c r="E302" s="510">
        <v>520</v>
      </c>
      <c r="F302" s="510">
        <v>3206</v>
      </c>
      <c r="G302" s="510">
        <v>1667120</v>
      </c>
      <c r="H302" s="510">
        <v>0</v>
      </c>
      <c r="I302" s="510">
        <v>0</v>
      </c>
      <c r="J302" s="712">
        <v>54</v>
      </c>
      <c r="K302" s="712"/>
      <c r="L302" s="510">
        <v>28080</v>
      </c>
      <c r="M302" s="510">
        <v>3152</v>
      </c>
      <c r="N302" s="510">
        <v>1639040</v>
      </c>
    </row>
    <row r="303" spans="1:14" ht="24.75" customHeight="1">
      <c r="A303" s="507">
        <v>38</v>
      </c>
      <c r="B303" s="508" t="s">
        <v>2565</v>
      </c>
      <c r="C303" s="508" t="s">
        <v>2566</v>
      </c>
      <c r="D303" s="509" t="s">
        <v>1995</v>
      </c>
      <c r="E303" s="510">
        <v>3050</v>
      </c>
      <c r="F303" s="510">
        <v>13356</v>
      </c>
      <c r="G303" s="510">
        <v>40735800</v>
      </c>
      <c r="H303" s="510">
        <v>0</v>
      </c>
      <c r="I303" s="510">
        <v>0</v>
      </c>
      <c r="J303" s="712">
        <v>2164</v>
      </c>
      <c r="K303" s="712"/>
      <c r="L303" s="510">
        <v>6600200</v>
      </c>
      <c r="M303" s="510">
        <v>11192</v>
      </c>
      <c r="N303" s="510">
        <v>34135600</v>
      </c>
    </row>
    <row r="304" spans="1:14" ht="24.75" customHeight="1">
      <c r="A304" s="507">
        <v>39</v>
      </c>
      <c r="B304" s="508" t="s">
        <v>2567</v>
      </c>
      <c r="C304" s="508" t="s">
        <v>2568</v>
      </c>
      <c r="D304" s="509" t="s">
        <v>1995</v>
      </c>
      <c r="E304" s="510">
        <v>1259</v>
      </c>
      <c r="F304" s="510">
        <v>1</v>
      </c>
      <c r="G304" s="510">
        <v>1259</v>
      </c>
      <c r="H304" s="510">
        <v>0</v>
      </c>
      <c r="I304" s="510">
        <v>0</v>
      </c>
      <c r="J304" s="712">
        <v>0</v>
      </c>
      <c r="K304" s="712"/>
      <c r="L304" s="510">
        <v>0</v>
      </c>
      <c r="M304" s="510">
        <v>1</v>
      </c>
      <c r="N304" s="510">
        <v>1259</v>
      </c>
    </row>
    <row r="305" spans="1:14" ht="24.75" customHeight="1">
      <c r="A305" s="507">
        <v>40</v>
      </c>
      <c r="B305" s="508" t="s">
        <v>2569</v>
      </c>
      <c r="C305" s="508" t="s">
        <v>2570</v>
      </c>
      <c r="D305" s="509" t="s">
        <v>1995</v>
      </c>
      <c r="E305" s="510">
        <v>3755</v>
      </c>
      <c r="F305" s="510">
        <v>771</v>
      </c>
      <c r="G305" s="510">
        <v>2895105</v>
      </c>
      <c r="H305" s="510">
        <v>0</v>
      </c>
      <c r="I305" s="510">
        <v>0</v>
      </c>
      <c r="J305" s="712">
        <v>56</v>
      </c>
      <c r="K305" s="712"/>
      <c r="L305" s="510">
        <v>210280</v>
      </c>
      <c r="M305" s="510">
        <v>715</v>
      </c>
      <c r="N305" s="510">
        <v>2684825</v>
      </c>
    </row>
    <row r="306" spans="1:14" ht="24.75" customHeight="1">
      <c r="A306" s="507">
        <v>41</v>
      </c>
      <c r="B306" s="508" t="s">
        <v>2571</v>
      </c>
      <c r="C306" s="508" t="s">
        <v>2572</v>
      </c>
      <c r="D306" s="509" t="s">
        <v>1995</v>
      </c>
      <c r="E306" s="510">
        <v>900</v>
      </c>
      <c r="F306" s="510">
        <v>1119</v>
      </c>
      <c r="G306" s="510">
        <v>1007100</v>
      </c>
      <c r="H306" s="510">
        <v>0</v>
      </c>
      <c r="I306" s="510">
        <v>0</v>
      </c>
      <c r="J306" s="712">
        <v>420</v>
      </c>
      <c r="K306" s="712"/>
      <c r="L306" s="510">
        <v>378000</v>
      </c>
      <c r="M306" s="510">
        <v>699</v>
      </c>
      <c r="N306" s="510">
        <v>629100</v>
      </c>
    </row>
    <row r="307" spans="1:14" ht="24.75" customHeight="1">
      <c r="A307" s="507">
        <v>42</v>
      </c>
      <c r="B307" s="508" t="s">
        <v>2573</v>
      </c>
      <c r="C307" s="508" t="s">
        <v>2574</v>
      </c>
      <c r="D307" s="509" t="s">
        <v>1995</v>
      </c>
      <c r="E307" s="510">
        <v>1480</v>
      </c>
      <c r="F307" s="510">
        <v>28943</v>
      </c>
      <c r="G307" s="510">
        <v>42835640</v>
      </c>
      <c r="H307" s="510">
        <v>0</v>
      </c>
      <c r="I307" s="510">
        <v>0</v>
      </c>
      <c r="J307" s="712">
        <v>4311</v>
      </c>
      <c r="K307" s="712"/>
      <c r="L307" s="510">
        <v>6380280</v>
      </c>
      <c r="M307" s="510">
        <v>24632</v>
      </c>
      <c r="N307" s="510">
        <v>36455360</v>
      </c>
    </row>
    <row r="308" spans="1:14" ht="24.75" customHeight="1">
      <c r="A308" s="507">
        <v>43</v>
      </c>
      <c r="B308" s="508" t="s">
        <v>2575</v>
      </c>
      <c r="C308" s="508" t="s">
        <v>2576</v>
      </c>
      <c r="D308" s="509" t="s">
        <v>1995</v>
      </c>
      <c r="E308" s="510">
        <v>1255</v>
      </c>
      <c r="F308" s="510">
        <v>43</v>
      </c>
      <c r="G308" s="510">
        <v>53965</v>
      </c>
      <c r="H308" s="510">
        <v>0</v>
      </c>
      <c r="I308" s="510">
        <v>0</v>
      </c>
      <c r="J308" s="712">
        <v>0</v>
      </c>
      <c r="K308" s="712"/>
      <c r="L308" s="510">
        <v>0</v>
      </c>
      <c r="M308" s="510">
        <v>43</v>
      </c>
      <c r="N308" s="510">
        <v>53965</v>
      </c>
    </row>
    <row r="309" spans="1:14" ht="24.75" customHeight="1">
      <c r="A309" s="507">
        <v>44</v>
      </c>
      <c r="B309" s="508" t="s">
        <v>2577</v>
      </c>
      <c r="C309" s="508" t="s">
        <v>2578</v>
      </c>
      <c r="D309" s="509" t="s">
        <v>1995</v>
      </c>
      <c r="E309" s="510">
        <v>385</v>
      </c>
      <c r="F309" s="510">
        <v>625980</v>
      </c>
      <c r="G309" s="510">
        <v>241002300</v>
      </c>
      <c r="H309" s="510">
        <v>0</v>
      </c>
      <c r="I309" s="510">
        <v>0</v>
      </c>
      <c r="J309" s="712">
        <v>0</v>
      </c>
      <c r="K309" s="712"/>
      <c r="L309" s="510">
        <v>0</v>
      </c>
      <c r="M309" s="510">
        <v>625980</v>
      </c>
      <c r="N309" s="510">
        <v>241002300</v>
      </c>
    </row>
    <row r="310" spans="1:14" ht="24.75" customHeight="1">
      <c r="A310" s="507">
        <v>45</v>
      </c>
      <c r="B310" s="508" t="s">
        <v>2579</v>
      </c>
      <c r="C310" s="508" t="s">
        <v>2580</v>
      </c>
      <c r="D310" s="509" t="s">
        <v>1995</v>
      </c>
      <c r="E310" s="510">
        <v>1300</v>
      </c>
      <c r="F310" s="510">
        <v>72004</v>
      </c>
      <c r="G310" s="510">
        <v>93605200</v>
      </c>
      <c r="H310" s="510">
        <v>0</v>
      </c>
      <c r="I310" s="510">
        <v>0</v>
      </c>
      <c r="J310" s="712">
        <v>0</v>
      </c>
      <c r="K310" s="712"/>
      <c r="L310" s="510">
        <v>0</v>
      </c>
      <c r="M310" s="510">
        <v>72004</v>
      </c>
      <c r="N310" s="510">
        <v>93605200</v>
      </c>
    </row>
    <row r="311" spans="1:14" ht="24.75" customHeight="1">
      <c r="A311" s="507">
        <v>46</v>
      </c>
      <c r="B311" s="508" t="s">
        <v>2581</v>
      </c>
      <c r="C311" s="508" t="s">
        <v>2582</v>
      </c>
      <c r="D311" s="509" t="s">
        <v>1995</v>
      </c>
      <c r="E311" s="510">
        <v>1176</v>
      </c>
      <c r="F311" s="510">
        <v>1</v>
      </c>
      <c r="G311" s="510">
        <v>1176</v>
      </c>
      <c r="H311" s="510">
        <v>0</v>
      </c>
      <c r="I311" s="510">
        <v>0</v>
      </c>
      <c r="J311" s="712">
        <v>0</v>
      </c>
      <c r="K311" s="712"/>
      <c r="L311" s="510">
        <v>0</v>
      </c>
      <c r="M311" s="510">
        <v>1</v>
      </c>
      <c r="N311" s="510">
        <v>1176</v>
      </c>
    </row>
    <row r="312" spans="1:14" ht="24" customHeight="1">
      <c r="A312" s="507">
        <v>47</v>
      </c>
      <c r="B312" s="508" t="s">
        <v>2583</v>
      </c>
      <c r="C312" s="508" t="s">
        <v>2582</v>
      </c>
      <c r="D312" s="509" t="s">
        <v>1998</v>
      </c>
      <c r="E312" s="510">
        <v>1176</v>
      </c>
      <c r="F312" s="510">
        <v>39993</v>
      </c>
      <c r="G312" s="510">
        <v>47031768</v>
      </c>
      <c r="H312" s="510">
        <v>0</v>
      </c>
      <c r="I312" s="510">
        <v>0</v>
      </c>
      <c r="J312" s="712">
        <v>1358</v>
      </c>
      <c r="K312" s="712"/>
      <c r="L312" s="510">
        <v>1597008</v>
      </c>
      <c r="M312" s="510">
        <v>38635</v>
      </c>
      <c r="N312" s="510">
        <v>45434760</v>
      </c>
    </row>
    <row r="313" spans="1:14" ht="42.75" customHeight="1">
      <c r="A313" s="507">
        <v>48</v>
      </c>
      <c r="B313" s="508" t="s">
        <v>2584</v>
      </c>
      <c r="C313" s="508" t="s">
        <v>2585</v>
      </c>
      <c r="D313" s="509" t="s">
        <v>1995</v>
      </c>
      <c r="E313" s="510">
        <v>3048</v>
      </c>
      <c r="F313" s="510">
        <v>16954</v>
      </c>
      <c r="G313" s="510">
        <v>51675792</v>
      </c>
      <c r="H313" s="510">
        <v>0</v>
      </c>
      <c r="I313" s="510">
        <v>0</v>
      </c>
      <c r="J313" s="712">
        <v>1111</v>
      </c>
      <c r="K313" s="712"/>
      <c r="L313" s="510">
        <v>3386328</v>
      </c>
      <c r="M313" s="510">
        <v>15843</v>
      </c>
      <c r="N313" s="510">
        <v>48289464</v>
      </c>
    </row>
    <row r="314" spans="1:14" ht="61.5" customHeight="1">
      <c r="A314" s="507">
        <v>49</v>
      </c>
      <c r="B314" s="508" t="s">
        <v>2586</v>
      </c>
      <c r="C314" s="508" t="s">
        <v>2587</v>
      </c>
      <c r="D314" s="509" t="s">
        <v>1995</v>
      </c>
      <c r="E314" s="510">
        <v>8557</v>
      </c>
      <c r="F314" s="510">
        <v>33454</v>
      </c>
      <c r="G314" s="510">
        <v>286265878</v>
      </c>
      <c r="H314" s="510">
        <v>0</v>
      </c>
      <c r="I314" s="510">
        <v>0</v>
      </c>
      <c r="J314" s="712">
        <v>1491</v>
      </c>
      <c r="K314" s="712"/>
      <c r="L314" s="510">
        <v>12758487</v>
      </c>
      <c r="M314" s="510">
        <v>31963</v>
      </c>
      <c r="N314" s="510">
        <v>273507391</v>
      </c>
    </row>
    <row r="315" spans="1:14" ht="51.75" customHeight="1">
      <c r="A315" s="507">
        <v>50</v>
      </c>
      <c r="B315" s="508" t="s">
        <v>2588</v>
      </c>
      <c r="C315" s="508" t="s">
        <v>2589</v>
      </c>
      <c r="D315" s="509" t="s">
        <v>1995</v>
      </c>
      <c r="E315" s="510">
        <v>5960</v>
      </c>
      <c r="F315" s="510">
        <v>73708</v>
      </c>
      <c r="G315" s="510">
        <v>439299680</v>
      </c>
      <c r="H315" s="510">
        <v>0</v>
      </c>
      <c r="I315" s="510">
        <v>0</v>
      </c>
      <c r="J315" s="712">
        <v>5261</v>
      </c>
      <c r="K315" s="712"/>
      <c r="L315" s="510">
        <v>31355560</v>
      </c>
      <c r="M315" s="510">
        <v>68447</v>
      </c>
      <c r="N315" s="510">
        <v>407944120</v>
      </c>
    </row>
    <row r="316" spans="1:14" ht="51.75" customHeight="1">
      <c r="A316" s="507">
        <v>51</v>
      </c>
      <c r="B316" s="508" t="s">
        <v>2590</v>
      </c>
      <c r="C316" s="508" t="s">
        <v>2591</v>
      </c>
      <c r="D316" s="509" t="s">
        <v>1995</v>
      </c>
      <c r="E316" s="510">
        <v>6589</v>
      </c>
      <c r="F316" s="510">
        <v>238666</v>
      </c>
      <c r="G316" s="510">
        <v>1572570274</v>
      </c>
      <c r="H316" s="510">
        <v>0</v>
      </c>
      <c r="I316" s="510">
        <v>0</v>
      </c>
      <c r="J316" s="712">
        <v>8929</v>
      </c>
      <c r="K316" s="712"/>
      <c r="L316" s="510">
        <v>58833181</v>
      </c>
      <c r="M316" s="510">
        <v>229737</v>
      </c>
      <c r="N316" s="510">
        <v>1513737093</v>
      </c>
    </row>
    <row r="317" spans="1:14" ht="24.75" customHeight="1">
      <c r="A317" s="507">
        <v>52</v>
      </c>
      <c r="B317" s="508" t="s">
        <v>2592</v>
      </c>
      <c r="C317" s="508" t="s">
        <v>2593</v>
      </c>
      <c r="D317" s="509" t="s">
        <v>1995</v>
      </c>
      <c r="E317" s="510">
        <v>1798</v>
      </c>
      <c r="F317" s="510">
        <v>21</v>
      </c>
      <c r="G317" s="510">
        <v>37758</v>
      </c>
      <c r="H317" s="510">
        <v>0</v>
      </c>
      <c r="I317" s="510">
        <v>0</v>
      </c>
      <c r="J317" s="712">
        <v>0</v>
      </c>
      <c r="K317" s="712"/>
      <c r="L317" s="510">
        <v>0</v>
      </c>
      <c r="M317" s="510">
        <v>21</v>
      </c>
      <c r="N317" s="510">
        <v>37758</v>
      </c>
    </row>
    <row r="318" spans="1:14" ht="15.75" customHeight="1">
      <c r="A318" s="715" t="s">
        <v>2594</v>
      </c>
      <c r="B318" s="715"/>
      <c r="C318" s="715"/>
      <c r="D318" s="715"/>
      <c r="E318" s="715"/>
      <c r="F318" s="714">
        <v>795850633</v>
      </c>
      <c r="G318" s="714"/>
      <c r="H318" s="714">
        <v>0</v>
      </c>
      <c r="I318" s="714"/>
      <c r="J318" s="714">
        <v>34556115</v>
      </c>
      <c r="K318" s="714"/>
      <c r="L318" s="714"/>
      <c r="M318" s="714">
        <v>761294518</v>
      </c>
      <c r="N318" s="714"/>
    </row>
    <row r="319" spans="1:14" ht="24.75" customHeight="1">
      <c r="A319" s="507">
        <v>1</v>
      </c>
      <c r="B319" s="508" t="s">
        <v>2595</v>
      </c>
      <c r="C319" s="508" t="s">
        <v>2596</v>
      </c>
      <c r="D319" s="509" t="s">
        <v>1995</v>
      </c>
      <c r="E319" s="510">
        <v>468</v>
      </c>
      <c r="F319" s="510">
        <v>8100</v>
      </c>
      <c r="G319" s="510">
        <v>3790800</v>
      </c>
      <c r="H319" s="510">
        <v>0</v>
      </c>
      <c r="I319" s="510">
        <v>0</v>
      </c>
      <c r="J319" s="712">
        <v>0</v>
      </c>
      <c r="K319" s="712"/>
      <c r="L319" s="510">
        <v>0</v>
      </c>
      <c r="M319" s="510">
        <v>8100</v>
      </c>
      <c r="N319" s="510">
        <v>3790800</v>
      </c>
    </row>
    <row r="320" spans="1:14" ht="24" customHeight="1">
      <c r="A320" s="507">
        <v>2</v>
      </c>
      <c r="B320" s="508" t="s">
        <v>2597</v>
      </c>
      <c r="C320" s="508" t="s">
        <v>2598</v>
      </c>
      <c r="D320" s="509" t="s">
        <v>1995</v>
      </c>
      <c r="E320" s="510">
        <v>509</v>
      </c>
      <c r="F320" s="510">
        <v>5107</v>
      </c>
      <c r="G320" s="510">
        <v>2599463</v>
      </c>
      <c r="H320" s="510">
        <v>0</v>
      </c>
      <c r="I320" s="510">
        <v>0</v>
      </c>
      <c r="J320" s="712">
        <v>3615</v>
      </c>
      <c r="K320" s="712"/>
      <c r="L320" s="510">
        <v>1840035</v>
      </c>
      <c r="M320" s="510">
        <v>1492</v>
      </c>
      <c r="N320" s="510">
        <v>759428</v>
      </c>
    </row>
    <row r="321" spans="1:14" ht="24.75" customHeight="1">
      <c r="A321" s="507">
        <v>3</v>
      </c>
      <c r="B321" s="508" t="s">
        <v>2599</v>
      </c>
      <c r="C321" s="508" t="s">
        <v>2600</v>
      </c>
      <c r="D321" s="509" t="s">
        <v>1995</v>
      </c>
      <c r="E321" s="510">
        <v>285</v>
      </c>
      <c r="F321" s="510">
        <v>906</v>
      </c>
      <c r="G321" s="510">
        <v>258210</v>
      </c>
      <c r="H321" s="510">
        <v>0</v>
      </c>
      <c r="I321" s="510">
        <v>0</v>
      </c>
      <c r="J321" s="712">
        <v>0</v>
      </c>
      <c r="K321" s="712"/>
      <c r="L321" s="510">
        <v>0</v>
      </c>
      <c r="M321" s="510">
        <v>906</v>
      </c>
      <c r="N321" s="510">
        <v>258210</v>
      </c>
    </row>
    <row r="322" spans="1:14" ht="24.75" customHeight="1">
      <c r="A322" s="507">
        <v>4</v>
      </c>
      <c r="B322" s="508" t="s">
        <v>2601</v>
      </c>
      <c r="C322" s="508" t="s">
        <v>2602</v>
      </c>
      <c r="D322" s="509" t="s">
        <v>1998</v>
      </c>
      <c r="E322" s="510">
        <v>780</v>
      </c>
      <c r="F322" s="510">
        <v>349132</v>
      </c>
      <c r="G322" s="510">
        <v>272322960</v>
      </c>
      <c r="H322" s="510">
        <v>0</v>
      </c>
      <c r="I322" s="510">
        <v>0</v>
      </c>
      <c r="J322" s="712">
        <v>92</v>
      </c>
      <c r="K322" s="712"/>
      <c r="L322" s="510">
        <v>71760</v>
      </c>
      <c r="M322" s="510">
        <v>349040</v>
      </c>
      <c r="N322" s="510">
        <v>272251200</v>
      </c>
    </row>
    <row r="323" spans="1:14" ht="51.75" customHeight="1">
      <c r="A323" s="507">
        <v>5</v>
      </c>
      <c r="B323" s="508" t="s">
        <v>2603</v>
      </c>
      <c r="C323" s="508" t="s">
        <v>2604</v>
      </c>
      <c r="D323" s="509" t="s">
        <v>1995</v>
      </c>
      <c r="E323" s="510">
        <v>6320</v>
      </c>
      <c r="F323" s="510">
        <v>46</v>
      </c>
      <c r="G323" s="510">
        <v>290720</v>
      </c>
      <c r="H323" s="510">
        <v>0</v>
      </c>
      <c r="I323" s="510">
        <v>0</v>
      </c>
      <c r="J323" s="712">
        <v>13</v>
      </c>
      <c r="K323" s="712"/>
      <c r="L323" s="510">
        <v>82160</v>
      </c>
      <c r="M323" s="510">
        <v>33</v>
      </c>
      <c r="N323" s="510">
        <v>208560</v>
      </c>
    </row>
    <row r="324" spans="1:14" ht="51.75" customHeight="1">
      <c r="A324" s="507">
        <v>6</v>
      </c>
      <c r="B324" s="508" t="s">
        <v>2605</v>
      </c>
      <c r="C324" s="508" t="s">
        <v>2604</v>
      </c>
      <c r="D324" s="509" t="s">
        <v>1998</v>
      </c>
      <c r="E324" s="510">
        <v>6320</v>
      </c>
      <c r="F324" s="510">
        <v>3948</v>
      </c>
      <c r="G324" s="510">
        <v>24951360</v>
      </c>
      <c r="H324" s="510">
        <v>0</v>
      </c>
      <c r="I324" s="510">
        <v>0</v>
      </c>
      <c r="J324" s="712">
        <v>26</v>
      </c>
      <c r="K324" s="712"/>
      <c r="L324" s="510">
        <v>164320</v>
      </c>
      <c r="M324" s="510">
        <v>3922</v>
      </c>
      <c r="N324" s="510">
        <v>24787040</v>
      </c>
    </row>
    <row r="325" spans="1:14" ht="24.75" customHeight="1">
      <c r="A325" s="507">
        <v>7</v>
      </c>
      <c r="B325" s="508" t="s">
        <v>2606</v>
      </c>
      <c r="C325" s="508" t="s">
        <v>2607</v>
      </c>
      <c r="D325" s="509" t="s">
        <v>1995</v>
      </c>
      <c r="E325" s="510">
        <v>1150</v>
      </c>
      <c r="F325" s="510">
        <v>218059</v>
      </c>
      <c r="G325" s="510">
        <v>250767850</v>
      </c>
      <c r="H325" s="510">
        <v>0</v>
      </c>
      <c r="I325" s="510">
        <v>0</v>
      </c>
      <c r="J325" s="712">
        <v>23934</v>
      </c>
      <c r="K325" s="712"/>
      <c r="L325" s="510">
        <v>27524100</v>
      </c>
      <c r="M325" s="510">
        <v>194125</v>
      </c>
      <c r="N325" s="510">
        <v>223243750</v>
      </c>
    </row>
    <row r="326" spans="1:14" ht="24.75" customHeight="1">
      <c r="A326" s="507">
        <v>8</v>
      </c>
      <c r="B326" s="508" t="s">
        <v>2608</v>
      </c>
      <c r="C326" s="508" t="s">
        <v>2609</v>
      </c>
      <c r="D326" s="509" t="s">
        <v>1995</v>
      </c>
      <c r="E326" s="510">
        <v>230</v>
      </c>
      <c r="F326" s="510">
        <v>26902</v>
      </c>
      <c r="G326" s="510">
        <v>6187460</v>
      </c>
      <c r="H326" s="510">
        <v>0</v>
      </c>
      <c r="I326" s="510">
        <v>0</v>
      </c>
      <c r="J326" s="712">
        <v>13688</v>
      </c>
      <c r="K326" s="712"/>
      <c r="L326" s="510">
        <v>3148240</v>
      </c>
      <c r="M326" s="510">
        <v>13214</v>
      </c>
      <c r="N326" s="510">
        <v>3039220</v>
      </c>
    </row>
    <row r="327" spans="1:14" ht="24.75" customHeight="1">
      <c r="A327" s="507">
        <v>9</v>
      </c>
      <c r="B327" s="508" t="s">
        <v>2610</v>
      </c>
      <c r="C327" s="508" t="s">
        <v>2609</v>
      </c>
      <c r="D327" s="509" t="s">
        <v>1998</v>
      </c>
      <c r="E327" s="510">
        <v>230</v>
      </c>
      <c r="F327" s="510">
        <v>270789</v>
      </c>
      <c r="G327" s="510">
        <v>62281470</v>
      </c>
      <c r="H327" s="510">
        <v>0</v>
      </c>
      <c r="I327" s="510">
        <v>0</v>
      </c>
      <c r="J327" s="712">
        <v>402</v>
      </c>
      <c r="K327" s="712"/>
      <c r="L327" s="510">
        <v>92460</v>
      </c>
      <c r="M327" s="510">
        <v>270387</v>
      </c>
      <c r="N327" s="510">
        <v>62189010</v>
      </c>
    </row>
    <row r="328" spans="1:14" ht="24.75" customHeight="1">
      <c r="A328" s="507">
        <v>10</v>
      </c>
      <c r="B328" s="508" t="s">
        <v>2611</v>
      </c>
      <c r="C328" s="508" t="s">
        <v>2612</v>
      </c>
      <c r="D328" s="509" t="s">
        <v>1995</v>
      </c>
      <c r="E328" s="510">
        <v>5850</v>
      </c>
      <c r="F328" s="510">
        <v>1</v>
      </c>
      <c r="G328" s="510">
        <v>5850</v>
      </c>
      <c r="H328" s="510">
        <v>0</v>
      </c>
      <c r="I328" s="510">
        <v>0</v>
      </c>
      <c r="J328" s="712">
        <v>0</v>
      </c>
      <c r="K328" s="712"/>
      <c r="L328" s="510">
        <v>0</v>
      </c>
      <c r="M328" s="510">
        <v>1</v>
      </c>
      <c r="N328" s="510">
        <v>5850</v>
      </c>
    </row>
    <row r="329" spans="1:14" ht="24.75" customHeight="1">
      <c r="A329" s="507">
        <v>11</v>
      </c>
      <c r="B329" s="508" t="s">
        <v>2613</v>
      </c>
      <c r="C329" s="508" t="s">
        <v>2614</v>
      </c>
      <c r="D329" s="509" t="s">
        <v>1995</v>
      </c>
      <c r="E329" s="510">
        <v>1490</v>
      </c>
      <c r="F329" s="510">
        <v>6381</v>
      </c>
      <c r="G329" s="510">
        <v>9507690</v>
      </c>
      <c r="H329" s="510">
        <v>0</v>
      </c>
      <c r="I329" s="510">
        <v>0</v>
      </c>
      <c r="J329" s="712">
        <v>1012</v>
      </c>
      <c r="K329" s="712"/>
      <c r="L329" s="510">
        <v>1507880</v>
      </c>
      <c r="M329" s="510">
        <v>5369</v>
      </c>
      <c r="N329" s="510">
        <v>7999810</v>
      </c>
    </row>
    <row r="330" spans="1:14" ht="24.75" customHeight="1">
      <c r="A330" s="507">
        <v>12</v>
      </c>
      <c r="B330" s="508" t="s">
        <v>2615</v>
      </c>
      <c r="C330" s="508" t="s">
        <v>2614</v>
      </c>
      <c r="D330" s="509" t="s">
        <v>1995</v>
      </c>
      <c r="E330" s="510">
        <v>1490</v>
      </c>
      <c r="F330" s="510">
        <v>109320</v>
      </c>
      <c r="G330" s="510">
        <v>162886800</v>
      </c>
      <c r="H330" s="510">
        <v>0</v>
      </c>
      <c r="I330" s="510">
        <v>0</v>
      </c>
      <c r="J330" s="712">
        <v>84</v>
      </c>
      <c r="K330" s="712"/>
      <c r="L330" s="510">
        <v>125160</v>
      </c>
      <c r="M330" s="510">
        <v>109236</v>
      </c>
      <c r="N330" s="510">
        <v>162761640</v>
      </c>
    </row>
    <row r="331" spans="1:14" ht="15.75" customHeight="1">
      <c r="A331" s="715" t="s">
        <v>2616</v>
      </c>
      <c r="B331" s="715"/>
      <c r="C331" s="715"/>
      <c r="D331" s="715"/>
      <c r="E331" s="715"/>
      <c r="F331" s="714">
        <v>2358721781</v>
      </c>
      <c r="G331" s="714"/>
      <c r="H331" s="714">
        <v>0</v>
      </c>
      <c r="I331" s="714"/>
      <c r="J331" s="714">
        <v>118770432</v>
      </c>
      <c r="K331" s="714"/>
      <c r="L331" s="714"/>
      <c r="M331" s="714">
        <v>2239951349</v>
      </c>
      <c r="N331" s="714"/>
    </row>
    <row r="332" spans="1:14" ht="24.75" customHeight="1">
      <c r="A332" s="507">
        <v>1</v>
      </c>
      <c r="B332" s="508" t="s">
        <v>2617</v>
      </c>
      <c r="C332" s="508" t="s">
        <v>2618</v>
      </c>
      <c r="D332" s="509" t="s">
        <v>1998</v>
      </c>
      <c r="E332" s="510">
        <v>2330</v>
      </c>
      <c r="F332" s="510">
        <v>45082</v>
      </c>
      <c r="G332" s="510">
        <v>105041060</v>
      </c>
      <c r="H332" s="510">
        <v>0</v>
      </c>
      <c r="I332" s="510">
        <v>0</v>
      </c>
      <c r="J332" s="712">
        <v>2190</v>
      </c>
      <c r="K332" s="712"/>
      <c r="L332" s="510">
        <v>5102700</v>
      </c>
      <c r="M332" s="510">
        <v>42892</v>
      </c>
      <c r="N332" s="510">
        <v>99938360</v>
      </c>
    </row>
    <row r="333" spans="1:14" ht="33.75" customHeight="1">
      <c r="A333" s="507">
        <v>2</v>
      </c>
      <c r="B333" s="508" t="s">
        <v>2619</v>
      </c>
      <c r="C333" s="508" t="s">
        <v>2620</v>
      </c>
      <c r="D333" s="509" t="s">
        <v>1998</v>
      </c>
      <c r="E333" s="510">
        <v>580</v>
      </c>
      <c r="F333" s="510">
        <v>10404</v>
      </c>
      <c r="G333" s="510">
        <v>6034320</v>
      </c>
      <c r="H333" s="510">
        <v>0</v>
      </c>
      <c r="I333" s="510">
        <v>0</v>
      </c>
      <c r="J333" s="712">
        <v>6207</v>
      </c>
      <c r="K333" s="712"/>
      <c r="L333" s="510">
        <v>3600060</v>
      </c>
      <c r="M333" s="510">
        <v>4197</v>
      </c>
      <c r="N333" s="510">
        <v>2434260</v>
      </c>
    </row>
    <row r="334" spans="1:14" ht="33.75" customHeight="1">
      <c r="A334" s="507">
        <v>3</v>
      </c>
      <c r="B334" s="508" t="s">
        <v>2621</v>
      </c>
      <c r="C334" s="508" t="s">
        <v>2622</v>
      </c>
      <c r="D334" s="509" t="s">
        <v>1998</v>
      </c>
      <c r="E334" s="510">
        <v>2580</v>
      </c>
      <c r="F334" s="510">
        <v>24729</v>
      </c>
      <c r="G334" s="510">
        <v>63800820</v>
      </c>
      <c r="H334" s="510">
        <v>0</v>
      </c>
      <c r="I334" s="510">
        <v>0</v>
      </c>
      <c r="J334" s="712">
        <v>1192</v>
      </c>
      <c r="K334" s="712"/>
      <c r="L334" s="510">
        <v>3075360</v>
      </c>
      <c r="M334" s="510">
        <v>23537</v>
      </c>
      <c r="N334" s="510">
        <v>60725460</v>
      </c>
    </row>
    <row r="335" spans="1:14" ht="105.75" customHeight="1">
      <c r="A335" s="507">
        <v>4</v>
      </c>
      <c r="B335" s="508" t="s">
        <v>2623</v>
      </c>
      <c r="C335" s="508" t="s">
        <v>2624</v>
      </c>
      <c r="D335" s="509" t="s">
        <v>1998</v>
      </c>
      <c r="E335" s="510">
        <v>1980</v>
      </c>
      <c r="F335" s="510">
        <v>25762</v>
      </c>
      <c r="G335" s="510">
        <v>51008760</v>
      </c>
      <c r="H335" s="510">
        <v>0</v>
      </c>
      <c r="I335" s="510">
        <v>0</v>
      </c>
      <c r="J335" s="712">
        <v>3530</v>
      </c>
      <c r="K335" s="712"/>
      <c r="L335" s="510">
        <v>6989400</v>
      </c>
      <c r="M335" s="510">
        <v>22232</v>
      </c>
      <c r="N335" s="510">
        <v>44019360</v>
      </c>
    </row>
    <row r="336" spans="1:14" ht="42.75" customHeight="1">
      <c r="A336" s="507">
        <v>5</v>
      </c>
      <c r="B336" s="508" t="s">
        <v>2625</v>
      </c>
      <c r="C336" s="508" t="s">
        <v>2626</v>
      </c>
      <c r="D336" s="509" t="s">
        <v>1998</v>
      </c>
      <c r="E336" s="510">
        <v>1050</v>
      </c>
      <c r="F336" s="510">
        <v>74156</v>
      </c>
      <c r="G336" s="510">
        <v>77863800</v>
      </c>
      <c r="H336" s="510">
        <v>0</v>
      </c>
      <c r="I336" s="510">
        <v>0</v>
      </c>
      <c r="J336" s="712">
        <v>5471</v>
      </c>
      <c r="K336" s="712"/>
      <c r="L336" s="510">
        <v>5744550</v>
      </c>
      <c r="M336" s="510">
        <v>68685</v>
      </c>
      <c r="N336" s="510">
        <v>72119250</v>
      </c>
    </row>
    <row r="337" spans="1:14" ht="97.5" customHeight="1">
      <c r="A337" s="507">
        <v>6</v>
      </c>
      <c r="B337" s="508" t="s">
        <v>2627</v>
      </c>
      <c r="C337" s="508" t="s">
        <v>2628</v>
      </c>
      <c r="D337" s="509" t="s">
        <v>1998</v>
      </c>
      <c r="E337" s="510">
        <v>1029</v>
      </c>
      <c r="F337" s="510">
        <v>12996</v>
      </c>
      <c r="G337" s="510">
        <v>13372884</v>
      </c>
      <c r="H337" s="510">
        <v>0</v>
      </c>
      <c r="I337" s="510">
        <v>0</v>
      </c>
      <c r="J337" s="712">
        <v>796</v>
      </c>
      <c r="K337" s="712"/>
      <c r="L337" s="510">
        <v>819084</v>
      </c>
      <c r="M337" s="510">
        <v>12200</v>
      </c>
      <c r="N337" s="510">
        <v>12553800</v>
      </c>
    </row>
    <row r="338" spans="1:14" ht="24" customHeight="1">
      <c r="A338" s="507">
        <v>7</v>
      </c>
      <c r="B338" s="508" t="s">
        <v>2629</v>
      </c>
      <c r="C338" s="508" t="s">
        <v>2630</v>
      </c>
      <c r="D338" s="509" t="s">
        <v>2257</v>
      </c>
      <c r="E338" s="510">
        <v>24150</v>
      </c>
      <c r="F338" s="510">
        <v>420</v>
      </c>
      <c r="G338" s="510">
        <v>10143000</v>
      </c>
      <c r="H338" s="510">
        <v>0</v>
      </c>
      <c r="I338" s="510">
        <v>0</v>
      </c>
      <c r="J338" s="712">
        <v>13</v>
      </c>
      <c r="K338" s="712"/>
      <c r="L338" s="510">
        <v>313950</v>
      </c>
      <c r="M338" s="510">
        <v>407</v>
      </c>
      <c r="N338" s="510">
        <v>9829050</v>
      </c>
    </row>
    <row r="339" spans="1:14" ht="33.75" customHeight="1">
      <c r="A339" s="507">
        <v>8</v>
      </c>
      <c r="B339" s="508" t="s">
        <v>2631</v>
      </c>
      <c r="C339" s="508" t="s">
        <v>2632</v>
      </c>
      <c r="D339" s="509" t="s">
        <v>2047</v>
      </c>
      <c r="E339" s="510">
        <v>20475</v>
      </c>
      <c r="F339" s="510">
        <v>3512</v>
      </c>
      <c r="G339" s="510">
        <v>71908200</v>
      </c>
      <c r="H339" s="510">
        <v>0</v>
      </c>
      <c r="I339" s="510">
        <v>0</v>
      </c>
      <c r="J339" s="712">
        <v>96</v>
      </c>
      <c r="K339" s="712"/>
      <c r="L339" s="510">
        <v>1965600</v>
      </c>
      <c r="M339" s="510">
        <v>3416</v>
      </c>
      <c r="N339" s="510">
        <v>69942600</v>
      </c>
    </row>
    <row r="340" spans="1:14" ht="52.5" customHeight="1">
      <c r="A340" s="507">
        <v>9</v>
      </c>
      <c r="B340" s="508" t="s">
        <v>2633</v>
      </c>
      <c r="C340" s="508" t="s">
        <v>2634</v>
      </c>
      <c r="D340" s="509" t="s">
        <v>1998</v>
      </c>
      <c r="E340" s="510">
        <v>1260</v>
      </c>
      <c r="F340" s="510">
        <v>14716</v>
      </c>
      <c r="G340" s="510">
        <v>18542160</v>
      </c>
      <c r="H340" s="510">
        <v>0</v>
      </c>
      <c r="I340" s="510">
        <v>0</v>
      </c>
      <c r="J340" s="712">
        <v>1088</v>
      </c>
      <c r="K340" s="712"/>
      <c r="L340" s="510">
        <v>1370880</v>
      </c>
      <c r="M340" s="510">
        <v>13628</v>
      </c>
      <c r="N340" s="510">
        <v>17171280</v>
      </c>
    </row>
    <row r="341" spans="1:14" ht="42.75" customHeight="1">
      <c r="A341" s="507">
        <v>10</v>
      </c>
      <c r="B341" s="508" t="s">
        <v>2635</v>
      </c>
      <c r="C341" s="508" t="s">
        <v>2636</v>
      </c>
      <c r="D341" s="509" t="s">
        <v>1998</v>
      </c>
      <c r="E341" s="510">
        <v>610</v>
      </c>
      <c r="F341" s="510">
        <v>90316</v>
      </c>
      <c r="G341" s="510">
        <v>55092760</v>
      </c>
      <c r="H341" s="510">
        <v>0</v>
      </c>
      <c r="I341" s="510">
        <v>0</v>
      </c>
      <c r="J341" s="712">
        <v>2808</v>
      </c>
      <c r="K341" s="712"/>
      <c r="L341" s="510">
        <v>1712880</v>
      </c>
      <c r="M341" s="510">
        <v>87508</v>
      </c>
      <c r="N341" s="510">
        <v>53379880</v>
      </c>
    </row>
    <row r="342" spans="1:14" ht="24" customHeight="1">
      <c r="A342" s="507">
        <v>11</v>
      </c>
      <c r="B342" s="508" t="s">
        <v>2637</v>
      </c>
      <c r="C342" s="508" t="s">
        <v>2638</v>
      </c>
      <c r="D342" s="509" t="s">
        <v>2257</v>
      </c>
      <c r="E342" s="510">
        <v>64050</v>
      </c>
      <c r="F342" s="510">
        <v>2009</v>
      </c>
      <c r="G342" s="510">
        <v>128676450</v>
      </c>
      <c r="H342" s="510">
        <v>0</v>
      </c>
      <c r="I342" s="510">
        <v>0</v>
      </c>
      <c r="J342" s="712">
        <v>37</v>
      </c>
      <c r="K342" s="712"/>
      <c r="L342" s="510">
        <v>2369850</v>
      </c>
      <c r="M342" s="510">
        <v>1972</v>
      </c>
      <c r="N342" s="510">
        <v>126306600</v>
      </c>
    </row>
    <row r="343" spans="1:14" ht="61.5" customHeight="1">
      <c r="A343" s="507">
        <v>12</v>
      </c>
      <c r="B343" s="508" t="s">
        <v>2639</v>
      </c>
      <c r="C343" s="508" t="s">
        <v>2640</v>
      </c>
      <c r="D343" s="509" t="s">
        <v>2254</v>
      </c>
      <c r="E343" s="510">
        <v>4620</v>
      </c>
      <c r="F343" s="510">
        <v>20380</v>
      </c>
      <c r="G343" s="510">
        <v>94155600</v>
      </c>
      <c r="H343" s="510">
        <v>0</v>
      </c>
      <c r="I343" s="510">
        <v>0</v>
      </c>
      <c r="J343" s="712">
        <v>548</v>
      </c>
      <c r="K343" s="712"/>
      <c r="L343" s="510">
        <v>2531760</v>
      </c>
      <c r="M343" s="510">
        <v>19832</v>
      </c>
      <c r="N343" s="510">
        <v>91623840</v>
      </c>
    </row>
    <row r="344" spans="1:14" ht="78.75" customHeight="1">
      <c r="A344" s="507">
        <v>13</v>
      </c>
      <c r="B344" s="508" t="s">
        <v>2641</v>
      </c>
      <c r="C344" s="508" t="s">
        <v>2642</v>
      </c>
      <c r="D344" s="509" t="s">
        <v>1998</v>
      </c>
      <c r="E344" s="510">
        <v>2500</v>
      </c>
      <c r="F344" s="510">
        <v>46836</v>
      </c>
      <c r="G344" s="510">
        <v>117090000</v>
      </c>
      <c r="H344" s="510">
        <v>0</v>
      </c>
      <c r="I344" s="510">
        <v>0</v>
      </c>
      <c r="J344" s="712">
        <v>1548</v>
      </c>
      <c r="K344" s="712"/>
      <c r="L344" s="510">
        <v>3870000</v>
      </c>
      <c r="M344" s="510">
        <v>45288</v>
      </c>
      <c r="N344" s="510">
        <v>113220000</v>
      </c>
    </row>
    <row r="345" spans="1:14" ht="96.75" customHeight="1">
      <c r="A345" s="507">
        <v>14</v>
      </c>
      <c r="B345" s="508" t="s">
        <v>2643</v>
      </c>
      <c r="C345" s="508" t="s">
        <v>2644</v>
      </c>
      <c r="D345" s="509" t="s">
        <v>1998</v>
      </c>
      <c r="E345" s="510">
        <v>1200</v>
      </c>
      <c r="F345" s="510">
        <v>41988</v>
      </c>
      <c r="G345" s="510">
        <v>50385600</v>
      </c>
      <c r="H345" s="510">
        <v>0</v>
      </c>
      <c r="I345" s="510">
        <v>0</v>
      </c>
      <c r="J345" s="712">
        <v>2360</v>
      </c>
      <c r="K345" s="712"/>
      <c r="L345" s="510">
        <v>2832000</v>
      </c>
      <c r="M345" s="510">
        <v>39628</v>
      </c>
      <c r="N345" s="510">
        <v>47553600</v>
      </c>
    </row>
    <row r="346" spans="1:14" ht="106.5" customHeight="1">
      <c r="A346" s="507">
        <v>15</v>
      </c>
      <c r="B346" s="508" t="s">
        <v>2645</v>
      </c>
      <c r="C346" s="508" t="s">
        <v>2646</v>
      </c>
      <c r="D346" s="509" t="s">
        <v>1998</v>
      </c>
      <c r="E346" s="510">
        <v>175</v>
      </c>
      <c r="F346" s="510">
        <v>146696</v>
      </c>
      <c r="G346" s="510">
        <v>25671800</v>
      </c>
      <c r="H346" s="510">
        <v>0</v>
      </c>
      <c r="I346" s="510">
        <v>0</v>
      </c>
      <c r="J346" s="712">
        <v>13200</v>
      </c>
      <c r="K346" s="712"/>
      <c r="L346" s="510">
        <v>2310000</v>
      </c>
      <c r="M346" s="510">
        <v>133496</v>
      </c>
      <c r="N346" s="510">
        <v>23361800</v>
      </c>
    </row>
    <row r="347" spans="1:14" ht="69.75" customHeight="1">
      <c r="A347" s="507">
        <v>16</v>
      </c>
      <c r="B347" s="508" t="s">
        <v>2647</v>
      </c>
      <c r="C347" s="508" t="s">
        <v>2648</v>
      </c>
      <c r="D347" s="509" t="s">
        <v>2254</v>
      </c>
      <c r="E347" s="510">
        <v>9500</v>
      </c>
      <c r="F347" s="510">
        <v>4912</v>
      </c>
      <c r="G347" s="510">
        <v>46664000</v>
      </c>
      <c r="H347" s="510">
        <v>0</v>
      </c>
      <c r="I347" s="510">
        <v>0</v>
      </c>
      <c r="J347" s="712">
        <v>160</v>
      </c>
      <c r="K347" s="712"/>
      <c r="L347" s="510">
        <v>1520000</v>
      </c>
      <c r="M347" s="510">
        <v>4752</v>
      </c>
      <c r="N347" s="510">
        <v>45144000</v>
      </c>
    </row>
    <row r="348" spans="1:14" ht="51.75" customHeight="1">
      <c r="A348" s="507">
        <v>17</v>
      </c>
      <c r="B348" s="508" t="s">
        <v>2649</v>
      </c>
      <c r="C348" s="508" t="s">
        <v>2650</v>
      </c>
      <c r="D348" s="509" t="s">
        <v>1998</v>
      </c>
      <c r="E348" s="510">
        <v>175</v>
      </c>
      <c r="F348" s="510">
        <v>85684</v>
      </c>
      <c r="G348" s="510">
        <v>14994700</v>
      </c>
      <c r="H348" s="510">
        <v>0</v>
      </c>
      <c r="I348" s="510">
        <v>0</v>
      </c>
      <c r="J348" s="712">
        <v>9312</v>
      </c>
      <c r="K348" s="712"/>
      <c r="L348" s="510">
        <v>1629600</v>
      </c>
      <c r="M348" s="510">
        <v>76372</v>
      </c>
      <c r="N348" s="510">
        <v>13365100</v>
      </c>
    </row>
    <row r="349" spans="1:14" ht="33.75" customHeight="1">
      <c r="A349" s="507">
        <v>18</v>
      </c>
      <c r="B349" s="508" t="s">
        <v>2651</v>
      </c>
      <c r="C349" s="508" t="s">
        <v>2652</v>
      </c>
      <c r="D349" s="509" t="s">
        <v>2257</v>
      </c>
      <c r="E349" s="510">
        <v>38000</v>
      </c>
      <c r="F349" s="510">
        <v>810</v>
      </c>
      <c r="G349" s="510">
        <v>30780000</v>
      </c>
      <c r="H349" s="510">
        <v>0</v>
      </c>
      <c r="I349" s="510">
        <v>0</v>
      </c>
      <c r="J349" s="712">
        <v>17</v>
      </c>
      <c r="K349" s="712"/>
      <c r="L349" s="510">
        <v>646000</v>
      </c>
      <c r="M349" s="510">
        <v>793</v>
      </c>
      <c r="N349" s="510">
        <v>30134000</v>
      </c>
    </row>
    <row r="350" spans="1:14" ht="60.75" customHeight="1">
      <c r="A350" s="507">
        <v>19</v>
      </c>
      <c r="B350" s="508" t="s">
        <v>2653</v>
      </c>
      <c r="C350" s="508" t="s">
        <v>2654</v>
      </c>
      <c r="D350" s="509" t="s">
        <v>1998</v>
      </c>
      <c r="E350" s="510">
        <v>2280</v>
      </c>
      <c r="F350" s="510">
        <v>18620</v>
      </c>
      <c r="G350" s="510">
        <v>42453600</v>
      </c>
      <c r="H350" s="510">
        <v>0</v>
      </c>
      <c r="I350" s="510">
        <v>0</v>
      </c>
      <c r="J350" s="712">
        <v>532</v>
      </c>
      <c r="K350" s="712"/>
      <c r="L350" s="510">
        <v>1212960</v>
      </c>
      <c r="M350" s="510">
        <v>18088</v>
      </c>
      <c r="N350" s="510">
        <v>41240640</v>
      </c>
    </row>
    <row r="351" spans="1:14" ht="52.5" customHeight="1">
      <c r="A351" s="507">
        <v>20</v>
      </c>
      <c r="B351" s="508" t="s">
        <v>2655</v>
      </c>
      <c r="C351" s="508" t="s">
        <v>2656</v>
      </c>
      <c r="D351" s="509" t="s">
        <v>1998</v>
      </c>
      <c r="E351" s="510">
        <v>250</v>
      </c>
      <c r="F351" s="510">
        <v>109453</v>
      </c>
      <c r="G351" s="510">
        <v>27363250</v>
      </c>
      <c r="H351" s="510">
        <v>0</v>
      </c>
      <c r="I351" s="510">
        <v>0</v>
      </c>
      <c r="J351" s="712">
        <v>1218</v>
      </c>
      <c r="K351" s="712"/>
      <c r="L351" s="510">
        <v>304500</v>
      </c>
      <c r="M351" s="510">
        <v>108235</v>
      </c>
      <c r="N351" s="510">
        <v>27058750</v>
      </c>
    </row>
    <row r="352" spans="1:14" ht="33.75" customHeight="1">
      <c r="A352" s="507">
        <v>21</v>
      </c>
      <c r="B352" s="508" t="s">
        <v>2657</v>
      </c>
      <c r="C352" s="508" t="s">
        <v>2658</v>
      </c>
      <c r="D352" s="509" t="s">
        <v>1998</v>
      </c>
      <c r="E352" s="510">
        <v>1050</v>
      </c>
      <c r="F352" s="510">
        <v>24996</v>
      </c>
      <c r="G352" s="510">
        <v>26245800</v>
      </c>
      <c r="H352" s="510">
        <v>0</v>
      </c>
      <c r="I352" s="510">
        <v>0</v>
      </c>
      <c r="J352" s="712">
        <v>3574</v>
      </c>
      <c r="K352" s="712"/>
      <c r="L352" s="510">
        <v>3752700</v>
      </c>
      <c r="M352" s="510">
        <v>21422</v>
      </c>
      <c r="N352" s="510">
        <v>22493100</v>
      </c>
    </row>
    <row r="353" spans="1:14" ht="33.75" customHeight="1">
      <c r="A353" s="507">
        <v>22</v>
      </c>
      <c r="B353" s="508" t="s">
        <v>2659</v>
      </c>
      <c r="C353" s="508" t="s">
        <v>2660</v>
      </c>
      <c r="D353" s="509" t="s">
        <v>1998</v>
      </c>
      <c r="E353" s="510">
        <v>1900</v>
      </c>
      <c r="F353" s="510">
        <v>16172</v>
      </c>
      <c r="G353" s="510">
        <v>30726800</v>
      </c>
      <c r="H353" s="510">
        <v>0</v>
      </c>
      <c r="I353" s="510">
        <v>0</v>
      </c>
      <c r="J353" s="712">
        <v>736</v>
      </c>
      <c r="K353" s="712"/>
      <c r="L353" s="510">
        <v>1398400</v>
      </c>
      <c r="M353" s="510">
        <v>15436</v>
      </c>
      <c r="N353" s="510">
        <v>29328400</v>
      </c>
    </row>
    <row r="354" spans="1:14" ht="24" customHeight="1">
      <c r="A354" s="507">
        <v>23</v>
      </c>
      <c r="B354" s="508" t="s">
        <v>2661</v>
      </c>
      <c r="C354" s="508" t="s">
        <v>2662</v>
      </c>
      <c r="D354" s="509" t="s">
        <v>1998</v>
      </c>
      <c r="E354" s="510">
        <v>500</v>
      </c>
      <c r="F354" s="510">
        <v>76428</v>
      </c>
      <c r="G354" s="510">
        <v>38214000</v>
      </c>
      <c r="H354" s="510">
        <v>0</v>
      </c>
      <c r="I354" s="510">
        <v>0</v>
      </c>
      <c r="J354" s="712">
        <v>5446</v>
      </c>
      <c r="K354" s="712"/>
      <c r="L354" s="510">
        <v>2723000</v>
      </c>
      <c r="M354" s="510">
        <v>70982</v>
      </c>
      <c r="N354" s="510">
        <v>35491000</v>
      </c>
    </row>
    <row r="355" spans="1:14" ht="79.5" customHeight="1">
      <c r="A355" s="507">
        <v>24</v>
      </c>
      <c r="B355" s="508" t="s">
        <v>2663</v>
      </c>
      <c r="C355" s="508" t="s">
        <v>2664</v>
      </c>
      <c r="D355" s="509" t="s">
        <v>1998</v>
      </c>
      <c r="E355" s="510">
        <v>680</v>
      </c>
      <c r="F355" s="510">
        <v>436990</v>
      </c>
      <c r="G355" s="510">
        <v>297153200</v>
      </c>
      <c r="H355" s="510">
        <v>0</v>
      </c>
      <c r="I355" s="510">
        <v>0</v>
      </c>
      <c r="J355" s="712">
        <v>10314</v>
      </c>
      <c r="K355" s="712"/>
      <c r="L355" s="510">
        <v>7013520</v>
      </c>
      <c r="M355" s="510">
        <v>426676</v>
      </c>
      <c r="N355" s="510">
        <v>290139680</v>
      </c>
    </row>
    <row r="356" spans="1:14" ht="24.75" customHeight="1">
      <c r="A356" s="507">
        <v>25</v>
      </c>
      <c r="B356" s="508" t="s">
        <v>2665</v>
      </c>
      <c r="C356" s="508" t="s">
        <v>2666</v>
      </c>
      <c r="D356" s="509" t="s">
        <v>1998</v>
      </c>
      <c r="E356" s="510">
        <v>1680</v>
      </c>
      <c r="F356" s="510">
        <v>6000</v>
      </c>
      <c r="G356" s="510">
        <v>10080000</v>
      </c>
      <c r="H356" s="510">
        <v>0</v>
      </c>
      <c r="I356" s="510">
        <v>0</v>
      </c>
      <c r="J356" s="712">
        <v>60</v>
      </c>
      <c r="K356" s="712"/>
      <c r="L356" s="510">
        <v>100800</v>
      </c>
      <c r="M356" s="510">
        <v>5940</v>
      </c>
      <c r="N356" s="510">
        <v>9979200</v>
      </c>
    </row>
    <row r="357" spans="1:14" ht="24.75" customHeight="1">
      <c r="A357" s="507">
        <v>26</v>
      </c>
      <c r="B357" s="508" t="s">
        <v>2667</v>
      </c>
      <c r="C357" s="508" t="s">
        <v>2668</v>
      </c>
      <c r="D357" s="509" t="s">
        <v>1998</v>
      </c>
      <c r="E357" s="510">
        <v>1260</v>
      </c>
      <c r="F357" s="510">
        <v>139221</v>
      </c>
      <c r="G357" s="510">
        <v>175418460</v>
      </c>
      <c r="H357" s="510">
        <v>0</v>
      </c>
      <c r="I357" s="510">
        <v>0</v>
      </c>
      <c r="J357" s="712">
        <v>5078</v>
      </c>
      <c r="K357" s="712"/>
      <c r="L357" s="510">
        <v>6398280</v>
      </c>
      <c r="M357" s="510">
        <v>134143</v>
      </c>
      <c r="N357" s="510">
        <v>169020180</v>
      </c>
    </row>
    <row r="358" spans="1:14" ht="87.75" customHeight="1">
      <c r="A358" s="507">
        <v>27</v>
      </c>
      <c r="B358" s="508" t="s">
        <v>2669</v>
      </c>
      <c r="C358" s="508" t="s">
        <v>2670</v>
      </c>
      <c r="D358" s="509" t="s">
        <v>1998</v>
      </c>
      <c r="E358" s="510">
        <v>3450</v>
      </c>
      <c r="F358" s="510">
        <v>43008</v>
      </c>
      <c r="G358" s="510">
        <v>148377600</v>
      </c>
      <c r="H358" s="510">
        <v>0</v>
      </c>
      <c r="I358" s="510">
        <v>0</v>
      </c>
      <c r="J358" s="712">
        <v>1656</v>
      </c>
      <c r="K358" s="712"/>
      <c r="L358" s="510">
        <v>5713200</v>
      </c>
      <c r="M358" s="510">
        <v>41352</v>
      </c>
      <c r="N358" s="510">
        <v>142664400</v>
      </c>
    </row>
    <row r="359" spans="1:14" ht="124.5" customHeight="1">
      <c r="A359" s="507">
        <v>28</v>
      </c>
      <c r="B359" s="508" t="s">
        <v>2671</v>
      </c>
      <c r="C359" s="508" t="s">
        <v>2672</v>
      </c>
      <c r="D359" s="509" t="s">
        <v>1998</v>
      </c>
      <c r="E359" s="510">
        <v>798</v>
      </c>
      <c r="F359" s="510">
        <v>43176</v>
      </c>
      <c r="G359" s="510">
        <v>34454448</v>
      </c>
      <c r="H359" s="510">
        <v>0</v>
      </c>
      <c r="I359" s="510">
        <v>0</v>
      </c>
      <c r="J359" s="712">
        <v>1690</v>
      </c>
      <c r="K359" s="712"/>
      <c r="L359" s="510">
        <v>1348620</v>
      </c>
      <c r="M359" s="510">
        <v>41486</v>
      </c>
      <c r="N359" s="510">
        <v>33105828</v>
      </c>
    </row>
    <row r="360" spans="1:14" ht="69.75" customHeight="1">
      <c r="A360" s="507">
        <v>29</v>
      </c>
      <c r="B360" s="508" t="s">
        <v>2673</v>
      </c>
      <c r="C360" s="508" t="s">
        <v>2674</v>
      </c>
      <c r="D360" s="509" t="s">
        <v>1998</v>
      </c>
      <c r="E360" s="510">
        <v>2100</v>
      </c>
      <c r="F360" s="510">
        <v>13754</v>
      </c>
      <c r="G360" s="510">
        <v>28883400</v>
      </c>
      <c r="H360" s="510">
        <v>0</v>
      </c>
      <c r="I360" s="510">
        <v>0</v>
      </c>
      <c r="J360" s="712">
        <v>9632</v>
      </c>
      <c r="K360" s="712"/>
      <c r="L360" s="510">
        <v>20227200</v>
      </c>
      <c r="M360" s="510">
        <v>4122</v>
      </c>
      <c r="N360" s="510">
        <v>8656200</v>
      </c>
    </row>
    <row r="361" spans="1:14" ht="51.75" customHeight="1">
      <c r="A361" s="507">
        <v>30</v>
      </c>
      <c r="B361" s="508" t="s">
        <v>2675</v>
      </c>
      <c r="C361" s="508" t="s">
        <v>2676</v>
      </c>
      <c r="D361" s="509" t="s">
        <v>2257</v>
      </c>
      <c r="E361" s="510">
        <v>24255</v>
      </c>
      <c r="F361" s="510">
        <v>4473</v>
      </c>
      <c r="G361" s="510">
        <v>108492615</v>
      </c>
      <c r="H361" s="510">
        <v>0</v>
      </c>
      <c r="I361" s="510">
        <v>0</v>
      </c>
      <c r="J361" s="712">
        <v>321</v>
      </c>
      <c r="K361" s="712"/>
      <c r="L361" s="510">
        <v>7785855</v>
      </c>
      <c r="M361" s="510">
        <v>4152</v>
      </c>
      <c r="N361" s="510">
        <v>100706760</v>
      </c>
    </row>
    <row r="362" spans="1:14" ht="42.75" customHeight="1">
      <c r="A362" s="507">
        <v>31</v>
      </c>
      <c r="B362" s="508" t="s">
        <v>2677</v>
      </c>
      <c r="C362" s="508" t="s">
        <v>2678</v>
      </c>
      <c r="D362" s="509" t="s">
        <v>2257</v>
      </c>
      <c r="E362" s="510">
        <v>24255</v>
      </c>
      <c r="F362" s="510">
        <v>2732</v>
      </c>
      <c r="G362" s="510">
        <v>66264660</v>
      </c>
      <c r="H362" s="510">
        <v>0</v>
      </c>
      <c r="I362" s="510">
        <v>0</v>
      </c>
      <c r="J362" s="712">
        <v>171</v>
      </c>
      <c r="K362" s="712"/>
      <c r="L362" s="510">
        <v>4147605</v>
      </c>
      <c r="M362" s="510">
        <v>2561</v>
      </c>
      <c r="N362" s="510">
        <v>62117055</v>
      </c>
    </row>
    <row r="363" spans="1:14" ht="33.75" customHeight="1">
      <c r="A363" s="507">
        <v>32</v>
      </c>
      <c r="B363" s="508" t="s">
        <v>2679</v>
      </c>
      <c r="C363" s="508" t="s">
        <v>2680</v>
      </c>
      <c r="D363" s="509" t="s">
        <v>1998</v>
      </c>
      <c r="E363" s="510">
        <v>950</v>
      </c>
      <c r="F363" s="510">
        <v>58133</v>
      </c>
      <c r="G363" s="510">
        <v>55226350</v>
      </c>
      <c r="H363" s="510">
        <v>0</v>
      </c>
      <c r="I363" s="510">
        <v>0</v>
      </c>
      <c r="J363" s="712">
        <v>1010</v>
      </c>
      <c r="K363" s="712"/>
      <c r="L363" s="510">
        <v>959500</v>
      </c>
      <c r="M363" s="510">
        <v>57123</v>
      </c>
      <c r="N363" s="510">
        <v>54266850</v>
      </c>
    </row>
    <row r="364" spans="1:14" ht="87.75" customHeight="1">
      <c r="A364" s="507">
        <v>33</v>
      </c>
      <c r="B364" s="508" t="s">
        <v>2681</v>
      </c>
      <c r="C364" s="508" t="s">
        <v>2682</v>
      </c>
      <c r="D364" s="509" t="s">
        <v>1998</v>
      </c>
      <c r="E364" s="510">
        <v>819</v>
      </c>
      <c r="F364" s="510">
        <v>260734</v>
      </c>
      <c r="G364" s="510">
        <v>213541146</v>
      </c>
      <c r="H364" s="510">
        <v>0</v>
      </c>
      <c r="I364" s="510">
        <v>0</v>
      </c>
      <c r="J364" s="712">
        <v>5942</v>
      </c>
      <c r="K364" s="712"/>
      <c r="L364" s="510">
        <v>4866498</v>
      </c>
      <c r="M364" s="510">
        <v>254792</v>
      </c>
      <c r="N364" s="510">
        <v>208674648</v>
      </c>
    </row>
    <row r="365" spans="1:14" ht="79.5" customHeight="1">
      <c r="A365" s="507">
        <v>34</v>
      </c>
      <c r="B365" s="508" t="s">
        <v>2683</v>
      </c>
      <c r="C365" s="508" t="s">
        <v>2684</v>
      </c>
      <c r="D365" s="509" t="s">
        <v>1998</v>
      </c>
      <c r="E365" s="510">
        <v>651</v>
      </c>
      <c r="F365" s="510">
        <v>33738</v>
      </c>
      <c r="G365" s="510">
        <v>21963438</v>
      </c>
      <c r="H365" s="510">
        <v>0</v>
      </c>
      <c r="I365" s="510">
        <v>0</v>
      </c>
      <c r="J365" s="712">
        <v>1120</v>
      </c>
      <c r="K365" s="712"/>
      <c r="L365" s="510">
        <v>729120</v>
      </c>
      <c r="M365" s="510">
        <v>32618</v>
      </c>
      <c r="N365" s="510">
        <v>21234318</v>
      </c>
    </row>
    <row r="366" spans="1:14" ht="96.75" customHeight="1">
      <c r="A366" s="507">
        <v>35</v>
      </c>
      <c r="B366" s="508" t="s">
        <v>2685</v>
      </c>
      <c r="C366" s="508" t="s">
        <v>2686</v>
      </c>
      <c r="D366" s="509" t="s">
        <v>1998</v>
      </c>
      <c r="E366" s="510">
        <v>850</v>
      </c>
      <c r="F366" s="510">
        <v>10246</v>
      </c>
      <c r="G366" s="510">
        <v>8709100</v>
      </c>
      <c r="H366" s="510">
        <v>0</v>
      </c>
      <c r="I366" s="510">
        <v>0</v>
      </c>
      <c r="J366" s="712">
        <v>820</v>
      </c>
      <c r="K366" s="712"/>
      <c r="L366" s="510">
        <v>697000</v>
      </c>
      <c r="M366" s="510">
        <v>9426</v>
      </c>
      <c r="N366" s="510">
        <v>8012100</v>
      </c>
    </row>
    <row r="367" spans="1:14" ht="33.75" customHeight="1">
      <c r="A367" s="507">
        <v>36</v>
      </c>
      <c r="B367" s="508" t="s">
        <v>2687</v>
      </c>
      <c r="C367" s="508" t="s">
        <v>2688</v>
      </c>
      <c r="D367" s="509" t="s">
        <v>2257</v>
      </c>
      <c r="E367" s="510">
        <v>38000</v>
      </c>
      <c r="F367" s="510">
        <v>1156</v>
      </c>
      <c r="G367" s="510">
        <v>43928000</v>
      </c>
      <c r="H367" s="510">
        <v>0</v>
      </c>
      <c r="I367" s="510">
        <v>0</v>
      </c>
      <c r="J367" s="712">
        <v>26</v>
      </c>
      <c r="K367" s="712"/>
      <c r="L367" s="510">
        <v>988000</v>
      </c>
      <c r="M367" s="510">
        <v>1130</v>
      </c>
      <c r="N367" s="510">
        <v>42940000</v>
      </c>
    </row>
    <row r="368" spans="1:14" ht="15.75" customHeight="1">
      <c r="A368" s="715" t="s">
        <v>2689</v>
      </c>
      <c r="B368" s="715"/>
      <c r="C368" s="715"/>
      <c r="D368" s="715"/>
      <c r="E368" s="715"/>
      <c r="F368" s="714">
        <v>1130550011</v>
      </c>
      <c r="G368" s="714"/>
      <c r="H368" s="714">
        <v>0</v>
      </c>
      <c r="I368" s="714"/>
      <c r="J368" s="714">
        <v>35825927</v>
      </c>
      <c r="K368" s="714"/>
      <c r="L368" s="714"/>
      <c r="M368" s="714">
        <v>1094724084</v>
      </c>
      <c r="N368" s="714"/>
    </row>
    <row r="369" spans="1:14" ht="24.75" customHeight="1">
      <c r="A369" s="507">
        <v>1</v>
      </c>
      <c r="B369" s="508" t="s">
        <v>2690</v>
      </c>
      <c r="C369" s="508" t="s">
        <v>2691</v>
      </c>
      <c r="D369" s="509" t="s">
        <v>2047</v>
      </c>
      <c r="E369" s="510">
        <v>16065</v>
      </c>
      <c r="F369" s="510">
        <v>5124</v>
      </c>
      <c r="G369" s="510">
        <v>82317060</v>
      </c>
      <c r="H369" s="510">
        <v>0</v>
      </c>
      <c r="I369" s="510">
        <v>0</v>
      </c>
      <c r="J369" s="712">
        <v>104</v>
      </c>
      <c r="K369" s="712"/>
      <c r="L369" s="510">
        <v>1670760</v>
      </c>
      <c r="M369" s="510">
        <v>5020</v>
      </c>
      <c r="N369" s="510">
        <v>80646300</v>
      </c>
    </row>
    <row r="370" spans="1:14" ht="24.75" customHeight="1">
      <c r="A370" s="507">
        <v>2</v>
      </c>
      <c r="B370" s="508" t="s">
        <v>2692</v>
      </c>
      <c r="C370" s="508" t="s">
        <v>2693</v>
      </c>
      <c r="D370" s="509" t="s">
        <v>1995</v>
      </c>
      <c r="E370" s="510">
        <v>255</v>
      </c>
      <c r="F370" s="510">
        <v>57932</v>
      </c>
      <c r="G370" s="510">
        <v>14772660</v>
      </c>
      <c r="H370" s="510">
        <v>0</v>
      </c>
      <c r="I370" s="510">
        <v>0</v>
      </c>
      <c r="J370" s="712">
        <v>4742</v>
      </c>
      <c r="K370" s="712"/>
      <c r="L370" s="510">
        <v>1209210</v>
      </c>
      <c r="M370" s="510">
        <v>53190</v>
      </c>
      <c r="N370" s="510">
        <v>13563450</v>
      </c>
    </row>
    <row r="371" spans="1:14" ht="24.75" customHeight="1">
      <c r="A371" s="507">
        <v>3</v>
      </c>
      <c r="B371" s="508" t="s">
        <v>2694</v>
      </c>
      <c r="C371" s="508" t="s">
        <v>2695</v>
      </c>
      <c r="D371" s="509" t="s">
        <v>1995</v>
      </c>
      <c r="E371" s="510">
        <v>1900</v>
      </c>
      <c r="F371" s="510">
        <v>10</v>
      </c>
      <c r="G371" s="510">
        <v>19000</v>
      </c>
      <c r="H371" s="510">
        <v>0</v>
      </c>
      <c r="I371" s="510">
        <v>0</v>
      </c>
      <c r="J371" s="712">
        <v>0</v>
      </c>
      <c r="K371" s="712"/>
      <c r="L371" s="510">
        <v>0</v>
      </c>
      <c r="M371" s="510">
        <v>10</v>
      </c>
      <c r="N371" s="510">
        <v>19000</v>
      </c>
    </row>
    <row r="372" spans="1:14" ht="24.75" customHeight="1">
      <c r="A372" s="507">
        <v>4</v>
      </c>
      <c r="B372" s="508" t="s">
        <v>2696</v>
      </c>
      <c r="C372" s="508" t="s">
        <v>2697</v>
      </c>
      <c r="D372" s="509" t="s">
        <v>1995</v>
      </c>
      <c r="E372" s="510">
        <v>441</v>
      </c>
      <c r="F372" s="510">
        <v>121701</v>
      </c>
      <c r="G372" s="510">
        <v>53670141</v>
      </c>
      <c r="H372" s="510">
        <v>0</v>
      </c>
      <c r="I372" s="510">
        <v>0</v>
      </c>
      <c r="J372" s="712">
        <v>3748</v>
      </c>
      <c r="K372" s="712"/>
      <c r="L372" s="510">
        <v>1652868</v>
      </c>
      <c r="M372" s="510">
        <v>117953</v>
      </c>
      <c r="N372" s="510">
        <v>52017273</v>
      </c>
    </row>
    <row r="373" spans="1:14" ht="24" customHeight="1">
      <c r="A373" s="507">
        <v>5</v>
      </c>
      <c r="B373" s="508" t="s">
        <v>2698</v>
      </c>
      <c r="C373" s="508" t="s">
        <v>2699</v>
      </c>
      <c r="D373" s="509" t="s">
        <v>1995</v>
      </c>
      <c r="E373" s="510">
        <v>3990</v>
      </c>
      <c r="F373" s="510">
        <v>12843</v>
      </c>
      <c r="G373" s="510">
        <v>51243570</v>
      </c>
      <c r="H373" s="510">
        <v>0</v>
      </c>
      <c r="I373" s="510">
        <v>0</v>
      </c>
      <c r="J373" s="712">
        <v>306</v>
      </c>
      <c r="K373" s="712"/>
      <c r="L373" s="510">
        <v>1220940</v>
      </c>
      <c r="M373" s="510">
        <v>12537</v>
      </c>
      <c r="N373" s="510">
        <v>50022630</v>
      </c>
    </row>
    <row r="374" spans="1:14" ht="43.5" customHeight="1">
      <c r="A374" s="507">
        <v>6</v>
      </c>
      <c r="B374" s="508" t="s">
        <v>2700</v>
      </c>
      <c r="C374" s="508" t="s">
        <v>2701</v>
      </c>
      <c r="D374" s="509" t="s">
        <v>1995</v>
      </c>
      <c r="E374" s="510">
        <v>1785</v>
      </c>
      <c r="F374" s="510">
        <v>58925</v>
      </c>
      <c r="G374" s="510">
        <v>105181125</v>
      </c>
      <c r="H374" s="510">
        <v>0</v>
      </c>
      <c r="I374" s="510">
        <v>0</v>
      </c>
      <c r="J374" s="712">
        <v>9305</v>
      </c>
      <c r="K374" s="712"/>
      <c r="L374" s="510">
        <v>16609425</v>
      </c>
      <c r="M374" s="510">
        <v>49620</v>
      </c>
      <c r="N374" s="510">
        <v>88571700</v>
      </c>
    </row>
    <row r="375" spans="1:14" ht="51.75" customHeight="1">
      <c r="A375" s="507">
        <v>7</v>
      </c>
      <c r="B375" s="508" t="s">
        <v>2702</v>
      </c>
      <c r="C375" s="508" t="s">
        <v>2703</v>
      </c>
      <c r="D375" s="509" t="s">
        <v>1995</v>
      </c>
      <c r="E375" s="510">
        <v>840</v>
      </c>
      <c r="F375" s="510">
        <v>336123</v>
      </c>
      <c r="G375" s="510">
        <v>282343320</v>
      </c>
      <c r="H375" s="510">
        <v>0</v>
      </c>
      <c r="I375" s="510">
        <v>0</v>
      </c>
      <c r="J375" s="712">
        <v>123</v>
      </c>
      <c r="K375" s="712"/>
      <c r="L375" s="510">
        <v>103320</v>
      </c>
      <c r="M375" s="510">
        <v>336000</v>
      </c>
      <c r="N375" s="510">
        <v>282240000</v>
      </c>
    </row>
    <row r="376" spans="1:14" ht="24.75" customHeight="1">
      <c r="A376" s="507">
        <v>8</v>
      </c>
      <c r="B376" s="508" t="s">
        <v>2704</v>
      </c>
      <c r="C376" s="508" t="s">
        <v>2705</v>
      </c>
      <c r="D376" s="509" t="s">
        <v>2047</v>
      </c>
      <c r="E376" s="510">
        <v>12600</v>
      </c>
      <c r="F376" s="510">
        <v>1</v>
      </c>
      <c r="G376" s="510">
        <v>12600</v>
      </c>
      <c r="H376" s="510">
        <v>0</v>
      </c>
      <c r="I376" s="510">
        <v>0</v>
      </c>
      <c r="J376" s="712">
        <v>1</v>
      </c>
      <c r="K376" s="712"/>
      <c r="L376" s="510">
        <v>12600</v>
      </c>
      <c r="M376" s="510">
        <v>0</v>
      </c>
      <c r="N376" s="510">
        <v>0</v>
      </c>
    </row>
    <row r="377" spans="1:14" ht="33.75" customHeight="1">
      <c r="A377" s="507">
        <v>9</v>
      </c>
      <c r="B377" s="508" t="s">
        <v>2706</v>
      </c>
      <c r="C377" s="508" t="s">
        <v>2707</v>
      </c>
      <c r="D377" s="509" t="s">
        <v>2120</v>
      </c>
      <c r="E377" s="510">
        <v>3257</v>
      </c>
      <c r="F377" s="510">
        <v>18570</v>
      </c>
      <c r="G377" s="510">
        <v>60482490</v>
      </c>
      <c r="H377" s="510">
        <v>0</v>
      </c>
      <c r="I377" s="510">
        <v>0</v>
      </c>
      <c r="J377" s="712">
        <v>2144</v>
      </c>
      <c r="K377" s="712"/>
      <c r="L377" s="510">
        <v>6983008</v>
      </c>
      <c r="M377" s="510">
        <v>16426</v>
      </c>
      <c r="N377" s="510">
        <v>53499482</v>
      </c>
    </row>
    <row r="378" spans="1:14" ht="24" customHeight="1">
      <c r="A378" s="507">
        <v>10</v>
      </c>
      <c r="B378" s="508" t="s">
        <v>2708</v>
      </c>
      <c r="C378" s="508" t="s">
        <v>2709</v>
      </c>
      <c r="D378" s="509" t="s">
        <v>1995</v>
      </c>
      <c r="E378" s="510">
        <v>2100</v>
      </c>
      <c r="F378" s="510">
        <v>1531</v>
      </c>
      <c r="G378" s="510">
        <v>3215100</v>
      </c>
      <c r="H378" s="510">
        <v>0</v>
      </c>
      <c r="I378" s="510">
        <v>0</v>
      </c>
      <c r="J378" s="712">
        <v>81</v>
      </c>
      <c r="K378" s="712"/>
      <c r="L378" s="510">
        <v>170100</v>
      </c>
      <c r="M378" s="510">
        <v>1450</v>
      </c>
      <c r="N378" s="510">
        <v>3045000</v>
      </c>
    </row>
    <row r="379" spans="1:14" ht="24.75" customHeight="1">
      <c r="A379" s="507">
        <v>11</v>
      </c>
      <c r="B379" s="508" t="s">
        <v>2710</v>
      </c>
      <c r="C379" s="508" t="s">
        <v>2711</v>
      </c>
      <c r="D379" s="509" t="s">
        <v>1995</v>
      </c>
      <c r="E379" s="510">
        <v>767</v>
      </c>
      <c r="F379" s="510">
        <v>9074</v>
      </c>
      <c r="G379" s="510">
        <v>6959758</v>
      </c>
      <c r="H379" s="510">
        <v>0</v>
      </c>
      <c r="I379" s="510">
        <v>0</v>
      </c>
      <c r="J379" s="712">
        <v>32</v>
      </c>
      <c r="K379" s="712"/>
      <c r="L379" s="510">
        <v>24544</v>
      </c>
      <c r="M379" s="510">
        <v>9042</v>
      </c>
      <c r="N379" s="510">
        <v>6935214</v>
      </c>
    </row>
    <row r="380" spans="1:14" ht="24.75" customHeight="1">
      <c r="A380" s="507">
        <v>12</v>
      </c>
      <c r="B380" s="508" t="s">
        <v>2712</v>
      </c>
      <c r="C380" s="508" t="s">
        <v>2713</v>
      </c>
      <c r="D380" s="509" t="s">
        <v>1995</v>
      </c>
      <c r="E380" s="510">
        <v>570</v>
      </c>
      <c r="F380" s="510">
        <v>150000</v>
      </c>
      <c r="G380" s="510">
        <v>85500000</v>
      </c>
      <c r="H380" s="510">
        <v>0</v>
      </c>
      <c r="I380" s="510">
        <v>0</v>
      </c>
      <c r="J380" s="712">
        <v>0</v>
      </c>
      <c r="K380" s="712"/>
      <c r="L380" s="510">
        <v>0</v>
      </c>
      <c r="M380" s="510">
        <v>150000</v>
      </c>
      <c r="N380" s="510">
        <v>85500000</v>
      </c>
    </row>
    <row r="381" spans="1:14" ht="24.75" customHeight="1">
      <c r="A381" s="507">
        <v>13</v>
      </c>
      <c r="B381" s="508" t="s">
        <v>2714</v>
      </c>
      <c r="C381" s="508" t="s">
        <v>2715</v>
      </c>
      <c r="D381" s="509" t="s">
        <v>1998</v>
      </c>
      <c r="E381" s="510">
        <v>140</v>
      </c>
      <c r="F381" s="510">
        <v>1371</v>
      </c>
      <c r="G381" s="510">
        <v>191940</v>
      </c>
      <c r="H381" s="510">
        <v>0</v>
      </c>
      <c r="I381" s="510">
        <v>0</v>
      </c>
      <c r="J381" s="712">
        <v>279</v>
      </c>
      <c r="K381" s="712"/>
      <c r="L381" s="510">
        <v>39060</v>
      </c>
      <c r="M381" s="510">
        <v>1092</v>
      </c>
      <c r="N381" s="510">
        <v>152880</v>
      </c>
    </row>
    <row r="382" spans="1:14" ht="24.75" customHeight="1">
      <c r="A382" s="507">
        <v>14</v>
      </c>
      <c r="B382" s="508" t="s">
        <v>2716</v>
      </c>
      <c r="C382" s="508" t="s">
        <v>2717</v>
      </c>
      <c r="D382" s="509" t="s">
        <v>1995</v>
      </c>
      <c r="E382" s="510">
        <v>315</v>
      </c>
      <c r="F382" s="510">
        <v>371</v>
      </c>
      <c r="G382" s="510">
        <v>116865</v>
      </c>
      <c r="H382" s="510">
        <v>0</v>
      </c>
      <c r="I382" s="510">
        <v>0</v>
      </c>
      <c r="J382" s="712">
        <v>8</v>
      </c>
      <c r="K382" s="712"/>
      <c r="L382" s="510">
        <v>2520</v>
      </c>
      <c r="M382" s="510">
        <v>363</v>
      </c>
      <c r="N382" s="510">
        <v>114345</v>
      </c>
    </row>
    <row r="383" spans="1:14" ht="24.75" customHeight="1">
      <c r="A383" s="507">
        <v>15</v>
      </c>
      <c r="B383" s="508" t="s">
        <v>2718</v>
      </c>
      <c r="C383" s="508" t="s">
        <v>2719</v>
      </c>
      <c r="D383" s="509" t="s">
        <v>1995</v>
      </c>
      <c r="E383" s="510">
        <v>1100</v>
      </c>
      <c r="F383" s="510">
        <v>212832</v>
      </c>
      <c r="G383" s="510">
        <v>234115200</v>
      </c>
      <c r="H383" s="510">
        <v>0</v>
      </c>
      <c r="I383" s="510">
        <v>0</v>
      </c>
      <c r="J383" s="712">
        <v>1873</v>
      </c>
      <c r="K383" s="712"/>
      <c r="L383" s="510">
        <v>2060300</v>
      </c>
      <c r="M383" s="510">
        <v>210959</v>
      </c>
      <c r="N383" s="510">
        <v>232054900</v>
      </c>
    </row>
    <row r="384" spans="1:14" ht="42.75" customHeight="1">
      <c r="A384" s="507">
        <v>16</v>
      </c>
      <c r="B384" s="508" t="s">
        <v>2720</v>
      </c>
      <c r="C384" s="508" t="s">
        <v>2721</v>
      </c>
      <c r="D384" s="509" t="s">
        <v>2047</v>
      </c>
      <c r="E384" s="510">
        <v>29500</v>
      </c>
      <c r="F384" s="510">
        <v>1947</v>
      </c>
      <c r="G384" s="510">
        <v>57436500</v>
      </c>
      <c r="H384" s="510">
        <v>0</v>
      </c>
      <c r="I384" s="510">
        <v>0</v>
      </c>
      <c r="J384" s="712">
        <v>23</v>
      </c>
      <c r="K384" s="712"/>
      <c r="L384" s="510">
        <v>678500</v>
      </c>
      <c r="M384" s="510">
        <v>1924</v>
      </c>
      <c r="N384" s="510">
        <v>56758000</v>
      </c>
    </row>
    <row r="385" spans="1:14" ht="24.75" customHeight="1">
      <c r="A385" s="507">
        <v>17</v>
      </c>
      <c r="B385" s="508" t="s">
        <v>2722</v>
      </c>
      <c r="C385" s="508" t="s">
        <v>2723</v>
      </c>
      <c r="D385" s="509" t="s">
        <v>1998</v>
      </c>
      <c r="E385" s="510">
        <v>363</v>
      </c>
      <c r="F385" s="510">
        <v>50057</v>
      </c>
      <c r="G385" s="510">
        <v>18170691</v>
      </c>
      <c r="H385" s="510">
        <v>0</v>
      </c>
      <c r="I385" s="510">
        <v>0</v>
      </c>
      <c r="J385" s="712">
        <v>529</v>
      </c>
      <c r="K385" s="712"/>
      <c r="L385" s="510">
        <v>192027</v>
      </c>
      <c r="M385" s="510">
        <v>49528</v>
      </c>
      <c r="N385" s="510">
        <v>17978664</v>
      </c>
    </row>
    <row r="386" spans="1:14" ht="24.75" customHeight="1">
      <c r="A386" s="507">
        <v>18</v>
      </c>
      <c r="B386" s="508" t="s">
        <v>2724</v>
      </c>
      <c r="C386" s="508" t="s">
        <v>2725</v>
      </c>
      <c r="D386" s="509" t="s">
        <v>1995</v>
      </c>
      <c r="E386" s="510">
        <v>232</v>
      </c>
      <c r="F386" s="510">
        <v>15414</v>
      </c>
      <c r="G386" s="510">
        <v>3576048</v>
      </c>
      <c r="H386" s="510">
        <v>0</v>
      </c>
      <c r="I386" s="510">
        <v>0</v>
      </c>
      <c r="J386" s="712">
        <v>402</v>
      </c>
      <c r="K386" s="712"/>
      <c r="L386" s="510">
        <v>93264</v>
      </c>
      <c r="M386" s="510">
        <v>15012</v>
      </c>
      <c r="N386" s="510">
        <v>3482784</v>
      </c>
    </row>
    <row r="387" spans="1:14" ht="24.75" customHeight="1">
      <c r="A387" s="507">
        <v>19</v>
      </c>
      <c r="B387" s="508" t="s">
        <v>2726</v>
      </c>
      <c r="C387" s="508" t="s">
        <v>2727</v>
      </c>
      <c r="D387" s="509" t="s">
        <v>1995</v>
      </c>
      <c r="E387" s="510">
        <v>236</v>
      </c>
      <c r="F387" s="510">
        <v>21238</v>
      </c>
      <c r="G387" s="510">
        <v>5012168</v>
      </c>
      <c r="H387" s="510">
        <v>0</v>
      </c>
      <c r="I387" s="510">
        <v>0</v>
      </c>
      <c r="J387" s="712">
        <v>2889</v>
      </c>
      <c r="K387" s="712"/>
      <c r="L387" s="510">
        <v>681804</v>
      </c>
      <c r="M387" s="510">
        <v>18349</v>
      </c>
      <c r="N387" s="510">
        <v>4330364</v>
      </c>
    </row>
    <row r="388" spans="1:14" ht="24.75" customHeight="1">
      <c r="A388" s="507">
        <v>20</v>
      </c>
      <c r="B388" s="508" t="s">
        <v>2728</v>
      </c>
      <c r="C388" s="508" t="s">
        <v>2729</v>
      </c>
      <c r="D388" s="509" t="s">
        <v>1995</v>
      </c>
      <c r="E388" s="510">
        <v>162</v>
      </c>
      <c r="F388" s="510">
        <v>116952</v>
      </c>
      <c r="G388" s="510">
        <v>18946224</v>
      </c>
      <c r="H388" s="510">
        <v>0</v>
      </c>
      <c r="I388" s="510">
        <v>0</v>
      </c>
      <c r="J388" s="712">
        <v>3121</v>
      </c>
      <c r="K388" s="712"/>
      <c r="L388" s="510">
        <v>505602</v>
      </c>
      <c r="M388" s="510">
        <v>113831</v>
      </c>
      <c r="N388" s="510">
        <v>18440622</v>
      </c>
    </row>
    <row r="389" spans="1:14" ht="24" customHeight="1">
      <c r="A389" s="507">
        <v>21</v>
      </c>
      <c r="B389" s="508" t="s">
        <v>2730</v>
      </c>
      <c r="C389" s="508" t="s">
        <v>2731</v>
      </c>
      <c r="D389" s="509" t="s">
        <v>1995</v>
      </c>
      <c r="E389" s="510">
        <v>450</v>
      </c>
      <c r="F389" s="510">
        <v>17043</v>
      </c>
      <c r="G389" s="510">
        <v>7669350</v>
      </c>
      <c r="H389" s="510">
        <v>0</v>
      </c>
      <c r="I389" s="510">
        <v>0</v>
      </c>
      <c r="J389" s="712">
        <v>2937</v>
      </c>
      <c r="K389" s="712"/>
      <c r="L389" s="510">
        <v>1321650</v>
      </c>
      <c r="M389" s="510">
        <v>14106</v>
      </c>
      <c r="N389" s="510">
        <v>6347700</v>
      </c>
    </row>
    <row r="390" spans="1:14" ht="24.75" customHeight="1">
      <c r="A390" s="507">
        <v>22</v>
      </c>
      <c r="B390" s="508" t="s">
        <v>2732</v>
      </c>
      <c r="C390" s="508" t="s">
        <v>2731</v>
      </c>
      <c r="D390" s="509" t="s">
        <v>1998</v>
      </c>
      <c r="E390" s="510">
        <v>450</v>
      </c>
      <c r="F390" s="510">
        <v>63000</v>
      </c>
      <c r="G390" s="510">
        <v>28350000</v>
      </c>
      <c r="H390" s="510">
        <v>0</v>
      </c>
      <c r="I390" s="510">
        <v>0</v>
      </c>
      <c r="J390" s="712">
        <v>0</v>
      </c>
      <c r="K390" s="712"/>
      <c r="L390" s="510">
        <v>0</v>
      </c>
      <c r="M390" s="510">
        <v>63000</v>
      </c>
      <c r="N390" s="510">
        <v>28350000</v>
      </c>
    </row>
    <row r="391" spans="1:14" ht="24.75" customHeight="1">
      <c r="A391" s="507">
        <v>23</v>
      </c>
      <c r="B391" s="508" t="s">
        <v>2733</v>
      </c>
      <c r="C391" s="508" t="s">
        <v>2734</v>
      </c>
      <c r="D391" s="509" t="s">
        <v>1995</v>
      </c>
      <c r="E391" s="510">
        <v>205</v>
      </c>
      <c r="F391" s="510">
        <v>26137</v>
      </c>
      <c r="G391" s="510">
        <v>5358085</v>
      </c>
      <c r="H391" s="510">
        <v>0</v>
      </c>
      <c r="I391" s="510">
        <v>0</v>
      </c>
      <c r="J391" s="712">
        <v>545</v>
      </c>
      <c r="K391" s="712"/>
      <c r="L391" s="510">
        <v>111725</v>
      </c>
      <c r="M391" s="510">
        <v>25592</v>
      </c>
      <c r="N391" s="510">
        <v>5246360</v>
      </c>
    </row>
    <row r="392" spans="1:14" ht="24.75" customHeight="1">
      <c r="A392" s="507">
        <v>24</v>
      </c>
      <c r="B392" s="508" t="s">
        <v>2735</v>
      </c>
      <c r="C392" s="508" t="s">
        <v>2736</v>
      </c>
      <c r="D392" s="509" t="s">
        <v>1995</v>
      </c>
      <c r="E392" s="510">
        <v>138</v>
      </c>
      <c r="F392" s="510">
        <v>262</v>
      </c>
      <c r="G392" s="510">
        <v>36156</v>
      </c>
      <c r="H392" s="510">
        <v>0</v>
      </c>
      <c r="I392" s="510">
        <v>0</v>
      </c>
      <c r="J392" s="712">
        <v>10</v>
      </c>
      <c r="K392" s="712"/>
      <c r="L392" s="510">
        <v>1380</v>
      </c>
      <c r="M392" s="510">
        <v>252</v>
      </c>
      <c r="N392" s="510">
        <v>34776</v>
      </c>
    </row>
    <row r="393" spans="1:14" ht="24.75" customHeight="1">
      <c r="A393" s="507">
        <v>25</v>
      </c>
      <c r="B393" s="508" t="s">
        <v>2737</v>
      </c>
      <c r="C393" s="508" t="s">
        <v>2738</v>
      </c>
      <c r="D393" s="509" t="s">
        <v>1995</v>
      </c>
      <c r="E393" s="510">
        <v>630</v>
      </c>
      <c r="F393" s="510">
        <v>9292</v>
      </c>
      <c r="G393" s="510">
        <v>5853960</v>
      </c>
      <c r="H393" s="510">
        <v>0</v>
      </c>
      <c r="I393" s="510">
        <v>0</v>
      </c>
      <c r="J393" s="712">
        <v>764</v>
      </c>
      <c r="K393" s="712"/>
      <c r="L393" s="510">
        <v>481320</v>
      </c>
      <c r="M393" s="510">
        <v>8528</v>
      </c>
      <c r="N393" s="510">
        <v>5372640</v>
      </c>
    </row>
    <row r="394" spans="1:14" ht="15.75" customHeight="1">
      <c r="A394" s="715" t="s">
        <v>2739</v>
      </c>
      <c r="B394" s="715"/>
      <c r="C394" s="715"/>
      <c r="D394" s="715"/>
      <c r="E394" s="715"/>
      <c r="F394" s="714">
        <v>251958</v>
      </c>
      <c r="G394" s="714"/>
      <c r="H394" s="714">
        <v>0</v>
      </c>
      <c r="I394" s="714"/>
      <c r="J394" s="714">
        <v>17997</v>
      </c>
      <c r="K394" s="714"/>
      <c r="L394" s="714"/>
      <c r="M394" s="714">
        <v>233961</v>
      </c>
      <c r="N394" s="714"/>
    </row>
    <row r="395" spans="1:14" ht="24.75" customHeight="1">
      <c r="A395" s="507">
        <v>1</v>
      </c>
      <c r="B395" s="508" t="s">
        <v>2740</v>
      </c>
      <c r="C395" s="508" t="s">
        <v>2741</v>
      </c>
      <c r="D395" s="509" t="s">
        <v>2120</v>
      </c>
      <c r="E395" s="510">
        <v>17997</v>
      </c>
      <c r="F395" s="510">
        <v>14</v>
      </c>
      <c r="G395" s="510">
        <v>251958</v>
      </c>
      <c r="H395" s="510">
        <v>0</v>
      </c>
      <c r="I395" s="510">
        <v>0</v>
      </c>
      <c r="J395" s="712">
        <v>1</v>
      </c>
      <c r="K395" s="712"/>
      <c r="L395" s="510">
        <v>17997</v>
      </c>
      <c r="M395" s="510">
        <v>13</v>
      </c>
      <c r="N395" s="510">
        <v>233961</v>
      </c>
    </row>
    <row r="396" spans="1:14" ht="15.75" customHeight="1">
      <c r="A396" s="715" t="s">
        <v>2742</v>
      </c>
      <c r="B396" s="715"/>
      <c r="C396" s="715"/>
      <c r="D396" s="715"/>
      <c r="E396" s="715"/>
      <c r="F396" s="714">
        <v>92880</v>
      </c>
      <c r="G396" s="714"/>
      <c r="H396" s="714">
        <v>0</v>
      </c>
      <c r="I396" s="714"/>
      <c r="J396" s="714">
        <v>0</v>
      </c>
      <c r="K396" s="714"/>
      <c r="L396" s="714"/>
      <c r="M396" s="714">
        <v>92880</v>
      </c>
      <c r="N396" s="714"/>
    </row>
    <row r="397" spans="1:14" ht="24.75" customHeight="1">
      <c r="A397" s="507">
        <v>1</v>
      </c>
      <c r="B397" s="508" t="s">
        <v>2743</v>
      </c>
      <c r="C397" s="508" t="s">
        <v>2744</v>
      </c>
      <c r="D397" s="509" t="s">
        <v>1995</v>
      </c>
      <c r="E397" s="510">
        <v>240</v>
      </c>
      <c r="F397" s="510">
        <v>387</v>
      </c>
      <c r="G397" s="510">
        <v>92880</v>
      </c>
      <c r="H397" s="510">
        <v>0</v>
      </c>
      <c r="I397" s="510">
        <v>0</v>
      </c>
      <c r="J397" s="712">
        <v>0</v>
      </c>
      <c r="K397" s="712"/>
      <c r="L397" s="510">
        <v>0</v>
      </c>
      <c r="M397" s="510">
        <v>387</v>
      </c>
      <c r="N397" s="510">
        <v>92880</v>
      </c>
    </row>
    <row r="398" spans="1:14" ht="15" customHeight="1">
      <c r="A398" s="715" t="s">
        <v>2745</v>
      </c>
      <c r="B398" s="715"/>
      <c r="C398" s="715"/>
      <c r="D398" s="715"/>
      <c r="E398" s="715"/>
      <c r="F398" s="714">
        <v>569793092</v>
      </c>
      <c r="G398" s="714"/>
      <c r="H398" s="714">
        <v>0</v>
      </c>
      <c r="I398" s="714"/>
      <c r="J398" s="714">
        <v>13697012</v>
      </c>
      <c r="K398" s="714"/>
      <c r="L398" s="714"/>
      <c r="M398" s="714">
        <v>556096080</v>
      </c>
      <c r="N398" s="714"/>
    </row>
    <row r="399" spans="1:14" ht="24.75" customHeight="1">
      <c r="A399" s="507">
        <v>1</v>
      </c>
      <c r="B399" s="508" t="s">
        <v>2746</v>
      </c>
      <c r="C399" s="508" t="s">
        <v>2747</v>
      </c>
      <c r="D399" s="509" t="s">
        <v>2028</v>
      </c>
      <c r="E399" s="510">
        <v>49980</v>
      </c>
      <c r="F399" s="510">
        <v>10</v>
      </c>
      <c r="G399" s="510">
        <v>499800</v>
      </c>
      <c r="H399" s="510">
        <v>0</v>
      </c>
      <c r="I399" s="510">
        <v>0</v>
      </c>
      <c r="J399" s="712">
        <v>0</v>
      </c>
      <c r="K399" s="712"/>
      <c r="L399" s="510">
        <v>0</v>
      </c>
      <c r="M399" s="510">
        <v>10</v>
      </c>
      <c r="N399" s="510">
        <v>499800</v>
      </c>
    </row>
    <row r="400" spans="1:14" ht="24.75" customHeight="1">
      <c r="A400" s="507">
        <v>2</v>
      </c>
      <c r="B400" s="508" t="s">
        <v>2748</v>
      </c>
      <c r="C400" s="508" t="s">
        <v>2749</v>
      </c>
      <c r="D400" s="509" t="s">
        <v>2036</v>
      </c>
      <c r="E400" s="510">
        <v>850000</v>
      </c>
      <c r="F400" s="510">
        <v>9</v>
      </c>
      <c r="G400" s="510">
        <v>7650000</v>
      </c>
      <c r="H400" s="510">
        <v>0</v>
      </c>
      <c r="I400" s="510">
        <v>0</v>
      </c>
      <c r="J400" s="712">
        <v>0</v>
      </c>
      <c r="K400" s="712"/>
      <c r="L400" s="510">
        <v>0</v>
      </c>
      <c r="M400" s="510">
        <v>9</v>
      </c>
      <c r="N400" s="510">
        <v>7650000</v>
      </c>
    </row>
    <row r="401" spans="1:14" ht="24.75" customHeight="1">
      <c r="A401" s="507">
        <v>3</v>
      </c>
      <c r="B401" s="508" t="s">
        <v>2750</v>
      </c>
      <c r="C401" s="508" t="s">
        <v>2751</v>
      </c>
      <c r="D401" s="509" t="s">
        <v>2120</v>
      </c>
      <c r="E401" s="510">
        <v>1250</v>
      </c>
      <c r="F401" s="510">
        <v>800</v>
      </c>
      <c r="G401" s="510">
        <v>1000000</v>
      </c>
      <c r="H401" s="510">
        <v>0</v>
      </c>
      <c r="I401" s="510">
        <v>0</v>
      </c>
      <c r="J401" s="712">
        <v>0</v>
      </c>
      <c r="K401" s="712"/>
      <c r="L401" s="510">
        <v>0</v>
      </c>
      <c r="M401" s="510">
        <v>800</v>
      </c>
      <c r="N401" s="510">
        <v>1000000</v>
      </c>
    </row>
    <row r="402" spans="1:14" ht="24.75" customHeight="1">
      <c r="A402" s="507">
        <v>4</v>
      </c>
      <c r="B402" s="508" t="s">
        <v>2752</v>
      </c>
      <c r="C402" s="508" t="s">
        <v>2751</v>
      </c>
      <c r="D402" s="509" t="s">
        <v>2028</v>
      </c>
      <c r="E402" s="510">
        <v>1250</v>
      </c>
      <c r="F402" s="510">
        <v>104</v>
      </c>
      <c r="G402" s="510">
        <v>130000</v>
      </c>
      <c r="H402" s="510">
        <v>0</v>
      </c>
      <c r="I402" s="510">
        <v>0</v>
      </c>
      <c r="J402" s="712">
        <v>7</v>
      </c>
      <c r="K402" s="712"/>
      <c r="L402" s="510">
        <v>8750</v>
      </c>
      <c r="M402" s="510">
        <v>97</v>
      </c>
      <c r="N402" s="510">
        <v>121250</v>
      </c>
    </row>
    <row r="403" spans="1:14" ht="24.75" customHeight="1">
      <c r="A403" s="507">
        <v>5</v>
      </c>
      <c r="B403" s="508" t="s">
        <v>2753</v>
      </c>
      <c r="C403" s="508" t="s">
        <v>2754</v>
      </c>
      <c r="D403" s="509" t="s">
        <v>2028</v>
      </c>
      <c r="E403" s="510">
        <v>3780</v>
      </c>
      <c r="F403" s="510">
        <v>1288</v>
      </c>
      <c r="G403" s="510">
        <v>4868640</v>
      </c>
      <c r="H403" s="510">
        <v>0</v>
      </c>
      <c r="I403" s="510">
        <v>0</v>
      </c>
      <c r="J403" s="712">
        <v>38</v>
      </c>
      <c r="K403" s="712"/>
      <c r="L403" s="510">
        <v>143640</v>
      </c>
      <c r="M403" s="510">
        <v>1250</v>
      </c>
      <c r="N403" s="510">
        <v>4725000</v>
      </c>
    </row>
    <row r="404" spans="1:14" ht="24.75" customHeight="1">
      <c r="A404" s="507">
        <v>6</v>
      </c>
      <c r="B404" s="508" t="s">
        <v>2755</v>
      </c>
      <c r="C404" s="508" t="s">
        <v>2756</v>
      </c>
      <c r="D404" s="509" t="s">
        <v>2120</v>
      </c>
      <c r="E404" s="510">
        <v>483</v>
      </c>
      <c r="F404" s="510">
        <v>100</v>
      </c>
      <c r="G404" s="510">
        <v>48300</v>
      </c>
      <c r="H404" s="510">
        <v>0</v>
      </c>
      <c r="I404" s="510">
        <v>0</v>
      </c>
      <c r="J404" s="712">
        <v>0</v>
      </c>
      <c r="K404" s="712"/>
      <c r="L404" s="510">
        <v>0</v>
      </c>
      <c r="M404" s="510">
        <v>100</v>
      </c>
      <c r="N404" s="510">
        <v>48300</v>
      </c>
    </row>
    <row r="405" spans="1:14" ht="24.75" customHeight="1">
      <c r="A405" s="507">
        <v>7</v>
      </c>
      <c r="B405" s="508" t="s">
        <v>2757</v>
      </c>
      <c r="C405" s="508" t="s">
        <v>2758</v>
      </c>
      <c r="D405" s="509" t="s">
        <v>2036</v>
      </c>
      <c r="E405" s="510">
        <v>29925</v>
      </c>
      <c r="F405" s="510">
        <v>1220</v>
      </c>
      <c r="G405" s="510">
        <v>36508500</v>
      </c>
      <c r="H405" s="510">
        <v>0</v>
      </c>
      <c r="I405" s="510">
        <v>0</v>
      </c>
      <c r="J405" s="712">
        <v>7</v>
      </c>
      <c r="K405" s="712"/>
      <c r="L405" s="510">
        <v>209475</v>
      </c>
      <c r="M405" s="510">
        <v>1213</v>
      </c>
      <c r="N405" s="510">
        <v>36299025</v>
      </c>
    </row>
    <row r="406" spans="1:14" ht="24.75" customHeight="1">
      <c r="A406" s="507">
        <v>8</v>
      </c>
      <c r="B406" s="508" t="s">
        <v>2759</v>
      </c>
      <c r="C406" s="508" t="s">
        <v>2760</v>
      </c>
      <c r="D406" s="509" t="s">
        <v>2036</v>
      </c>
      <c r="E406" s="510">
        <v>800000</v>
      </c>
      <c r="F406" s="510">
        <v>2</v>
      </c>
      <c r="G406" s="510">
        <v>1600000</v>
      </c>
      <c r="H406" s="510">
        <v>0</v>
      </c>
      <c r="I406" s="510">
        <v>0</v>
      </c>
      <c r="J406" s="712">
        <v>2</v>
      </c>
      <c r="K406" s="712"/>
      <c r="L406" s="510">
        <v>1600000</v>
      </c>
      <c r="M406" s="510">
        <v>0</v>
      </c>
      <c r="N406" s="510">
        <v>0</v>
      </c>
    </row>
    <row r="407" spans="1:14" ht="24" customHeight="1">
      <c r="A407" s="507">
        <v>9</v>
      </c>
      <c r="B407" s="508" t="s">
        <v>2761</v>
      </c>
      <c r="C407" s="508" t="s">
        <v>2762</v>
      </c>
      <c r="D407" s="509" t="s">
        <v>2120</v>
      </c>
      <c r="E407" s="510">
        <v>29400</v>
      </c>
      <c r="F407" s="510">
        <v>55</v>
      </c>
      <c r="G407" s="510">
        <v>1617000</v>
      </c>
      <c r="H407" s="510">
        <v>0</v>
      </c>
      <c r="I407" s="510">
        <v>0</v>
      </c>
      <c r="J407" s="712">
        <v>0</v>
      </c>
      <c r="K407" s="712"/>
      <c r="L407" s="510">
        <v>0</v>
      </c>
      <c r="M407" s="510">
        <v>55</v>
      </c>
      <c r="N407" s="510">
        <v>1617000</v>
      </c>
    </row>
    <row r="408" spans="1:14" ht="24.75" customHeight="1">
      <c r="A408" s="507">
        <v>10</v>
      </c>
      <c r="B408" s="508" t="s">
        <v>2763</v>
      </c>
      <c r="C408" s="508" t="s">
        <v>2762</v>
      </c>
      <c r="D408" s="509" t="s">
        <v>2120</v>
      </c>
      <c r="E408" s="510">
        <v>29400</v>
      </c>
      <c r="F408" s="510">
        <v>30</v>
      </c>
      <c r="G408" s="510">
        <v>882000</v>
      </c>
      <c r="H408" s="510">
        <v>0</v>
      </c>
      <c r="I408" s="510">
        <v>0</v>
      </c>
      <c r="J408" s="712">
        <v>0</v>
      </c>
      <c r="K408" s="712"/>
      <c r="L408" s="510">
        <v>0</v>
      </c>
      <c r="M408" s="510">
        <v>30</v>
      </c>
      <c r="N408" s="510">
        <v>882000</v>
      </c>
    </row>
    <row r="409" spans="1:14" ht="24.75" customHeight="1">
      <c r="A409" s="507">
        <v>11</v>
      </c>
      <c r="B409" s="508" t="s">
        <v>2764</v>
      </c>
      <c r="C409" s="508" t="s">
        <v>2765</v>
      </c>
      <c r="D409" s="509" t="s">
        <v>2120</v>
      </c>
      <c r="E409" s="510">
        <v>5460</v>
      </c>
      <c r="F409" s="510">
        <v>22</v>
      </c>
      <c r="G409" s="510">
        <v>120120</v>
      </c>
      <c r="H409" s="510">
        <v>0</v>
      </c>
      <c r="I409" s="510">
        <v>0</v>
      </c>
      <c r="J409" s="712">
        <v>0</v>
      </c>
      <c r="K409" s="712"/>
      <c r="L409" s="510">
        <v>0</v>
      </c>
      <c r="M409" s="510">
        <v>22</v>
      </c>
      <c r="N409" s="510">
        <v>120120</v>
      </c>
    </row>
    <row r="410" spans="1:14" ht="24.75" customHeight="1">
      <c r="A410" s="507">
        <v>12</v>
      </c>
      <c r="B410" s="508" t="s">
        <v>2766</v>
      </c>
      <c r="C410" s="508" t="s">
        <v>2767</v>
      </c>
      <c r="D410" s="509" t="s">
        <v>2036</v>
      </c>
      <c r="E410" s="510">
        <v>84000</v>
      </c>
      <c r="F410" s="510">
        <v>57</v>
      </c>
      <c r="G410" s="510">
        <v>4788000</v>
      </c>
      <c r="H410" s="510">
        <v>0</v>
      </c>
      <c r="I410" s="510">
        <v>0</v>
      </c>
      <c r="J410" s="712">
        <v>0</v>
      </c>
      <c r="K410" s="712"/>
      <c r="L410" s="510">
        <v>0</v>
      </c>
      <c r="M410" s="510">
        <v>57</v>
      </c>
      <c r="N410" s="510">
        <v>4788000</v>
      </c>
    </row>
    <row r="411" spans="1:14" ht="15.75" customHeight="1">
      <c r="A411" s="507">
        <v>13</v>
      </c>
      <c r="B411" s="508" t="s">
        <v>2768</v>
      </c>
      <c r="C411" s="508" t="s">
        <v>2769</v>
      </c>
      <c r="D411" s="509" t="s">
        <v>2036</v>
      </c>
      <c r="E411" s="510">
        <v>29500</v>
      </c>
      <c r="F411" s="510">
        <v>30</v>
      </c>
      <c r="G411" s="510">
        <v>885000</v>
      </c>
      <c r="H411" s="510">
        <v>0</v>
      </c>
      <c r="I411" s="510">
        <v>0</v>
      </c>
      <c r="J411" s="712">
        <v>0</v>
      </c>
      <c r="K411" s="712"/>
      <c r="L411" s="510">
        <v>0</v>
      </c>
      <c r="M411" s="510">
        <v>30</v>
      </c>
      <c r="N411" s="510">
        <v>885000</v>
      </c>
    </row>
    <row r="412" spans="1:14" ht="24.75" customHeight="1">
      <c r="A412" s="507">
        <v>14</v>
      </c>
      <c r="B412" s="508" t="s">
        <v>2770</v>
      </c>
      <c r="C412" s="508" t="s">
        <v>2771</v>
      </c>
      <c r="D412" s="509" t="s">
        <v>2047</v>
      </c>
      <c r="E412" s="510">
        <v>18900</v>
      </c>
      <c r="F412" s="510">
        <v>930</v>
      </c>
      <c r="G412" s="510">
        <v>17577000</v>
      </c>
      <c r="H412" s="510">
        <v>0</v>
      </c>
      <c r="I412" s="510">
        <v>0</v>
      </c>
      <c r="J412" s="712">
        <v>0</v>
      </c>
      <c r="K412" s="712"/>
      <c r="L412" s="510">
        <v>0</v>
      </c>
      <c r="M412" s="510">
        <v>930</v>
      </c>
      <c r="N412" s="510">
        <v>17577000</v>
      </c>
    </row>
    <row r="413" spans="1:14" ht="24.75" customHeight="1">
      <c r="A413" s="507">
        <v>15</v>
      </c>
      <c r="B413" s="508" t="s">
        <v>2772</v>
      </c>
      <c r="C413" s="508" t="s">
        <v>2773</v>
      </c>
      <c r="D413" s="509" t="s">
        <v>2120</v>
      </c>
      <c r="E413" s="510">
        <v>838</v>
      </c>
      <c r="F413" s="510">
        <v>68</v>
      </c>
      <c r="G413" s="510">
        <v>56984</v>
      </c>
      <c r="H413" s="510">
        <v>0</v>
      </c>
      <c r="I413" s="510">
        <v>0</v>
      </c>
      <c r="J413" s="712">
        <v>16</v>
      </c>
      <c r="K413" s="712"/>
      <c r="L413" s="510">
        <v>13408</v>
      </c>
      <c r="M413" s="510">
        <v>52</v>
      </c>
      <c r="N413" s="510">
        <v>43576</v>
      </c>
    </row>
    <row r="414" spans="1:14" ht="24.75" customHeight="1">
      <c r="A414" s="507">
        <v>16</v>
      </c>
      <c r="B414" s="508" t="s">
        <v>2774</v>
      </c>
      <c r="C414" s="508" t="s">
        <v>2773</v>
      </c>
      <c r="D414" s="509" t="s">
        <v>2028</v>
      </c>
      <c r="E414" s="510">
        <v>838</v>
      </c>
      <c r="F414" s="510">
        <v>650</v>
      </c>
      <c r="G414" s="510">
        <v>544700</v>
      </c>
      <c r="H414" s="510">
        <v>0</v>
      </c>
      <c r="I414" s="510">
        <v>0</v>
      </c>
      <c r="J414" s="712">
        <v>0</v>
      </c>
      <c r="K414" s="712"/>
      <c r="L414" s="510">
        <v>0</v>
      </c>
      <c r="M414" s="510">
        <v>650</v>
      </c>
      <c r="N414" s="510">
        <v>544700</v>
      </c>
    </row>
    <row r="415" spans="1:14" ht="24.75" customHeight="1">
      <c r="A415" s="507">
        <v>17</v>
      </c>
      <c r="B415" s="508" t="s">
        <v>2775</v>
      </c>
      <c r="C415" s="508" t="s">
        <v>2776</v>
      </c>
      <c r="D415" s="509" t="s">
        <v>2028</v>
      </c>
      <c r="E415" s="510">
        <v>1650</v>
      </c>
      <c r="F415" s="510">
        <v>140</v>
      </c>
      <c r="G415" s="510">
        <v>231000</v>
      </c>
      <c r="H415" s="510">
        <v>0</v>
      </c>
      <c r="I415" s="510">
        <v>0</v>
      </c>
      <c r="J415" s="712">
        <v>3</v>
      </c>
      <c r="K415" s="712"/>
      <c r="L415" s="510">
        <v>4950</v>
      </c>
      <c r="M415" s="510">
        <v>137</v>
      </c>
      <c r="N415" s="510">
        <v>226050</v>
      </c>
    </row>
    <row r="416" spans="1:14" ht="24" customHeight="1">
      <c r="A416" s="507">
        <v>18</v>
      </c>
      <c r="B416" s="508" t="s">
        <v>2777</v>
      </c>
      <c r="C416" s="508" t="s">
        <v>2778</v>
      </c>
      <c r="D416" s="509" t="s">
        <v>2028</v>
      </c>
      <c r="E416" s="510">
        <v>4490</v>
      </c>
      <c r="F416" s="510">
        <v>92</v>
      </c>
      <c r="G416" s="510">
        <v>413080</v>
      </c>
      <c r="H416" s="510">
        <v>0</v>
      </c>
      <c r="I416" s="510">
        <v>0</v>
      </c>
      <c r="J416" s="712">
        <v>0</v>
      </c>
      <c r="K416" s="712"/>
      <c r="L416" s="510">
        <v>0</v>
      </c>
      <c r="M416" s="510">
        <v>92</v>
      </c>
      <c r="N416" s="510">
        <v>413080</v>
      </c>
    </row>
    <row r="417" spans="1:14" ht="24.75" customHeight="1">
      <c r="A417" s="507">
        <v>19</v>
      </c>
      <c r="B417" s="508" t="s">
        <v>2779</v>
      </c>
      <c r="C417" s="508" t="s">
        <v>2780</v>
      </c>
      <c r="D417" s="509" t="s">
        <v>2023</v>
      </c>
      <c r="E417" s="510">
        <v>5785</v>
      </c>
      <c r="F417" s="510">
        <v>387</v>
      </c>
      <c r="G417" s="510">
        <v>2238795</v>
      </c>
      <c r="H417" s="510">
        <v>0</v>
      </c>
      <c r="I417" s="510">
        <v>0</v>
      </c>
      <c r="J417" s="712">
        <v>0</v>
      </c>
      <c r="K417" s="712"/>
      <c r="L417" s="510">
        <v>0</v>
      </c>
      <c r="M417" s="510">
        <v>387</v>
      </c>
      <c r="N417" s="510">
        <v>2238795</v>
      </c>
    </row>
    <row r="418" spans="1:14" ht="24.75" customHeight="1">
      <c r="A418" s="507">
        <v>20</v>
      </c>
      <c r="B418" s="508" t="s">
        <v>2781</v>
      </c>
      <c r="C418" s="508" t="s">
        <v>2782</v>
      </c>
      <c r="D418" s="509" t="s">
        <v>2036</v>
      </c>
      <c r="E418" s="510">
        <v>6442</v>
      </c>
      <c r="F418" s="510">
        <v>339</v>
      </c>
      <c r="G418" s="510">
        <v>2183838</v>
      </c>
      <c r="H418" s="510">
        <v>0</v>
      </c>
      <c r="I418" s="510">
        <v>0</v>
      </c>
      <c r="J418" s="712">
        <v>49</v>
      </c>
      <c r="K418" s="712"/>
      <c r="L418" s="510">
        <v>315658</v>
      </c>
      <c r="M418" s="510">
        <v>290</v>
      </c>
      <c r="N418" s="510">
        <v>1868180</v>
      </c>
    </row>
    <row r="419" spans="1:14" ht="24.75" customHeight="1">
      <c r="A419" s="507">
        <v>21</v>
      </c>
      <c r="B419" s="508" t="s">
        <v>2783</v>
      </c>
      <c r="C419" s="508" t="s">
        <v>2782</v>
      </c>
      <c r="D419" s="509" t="s">
        <v>2023</v>
      </c>
      <c r="E419" s="510">
        <v>6442</v>
      </c>
      <c r="F419" s="510">
        <v>5850</v>
      </c>
      <c r="G419" s="510">
        <v>37685700</v>
      </c>
      <c r="H419" s="510">
        <v>0</v>
      </c>
      <c r="I419" s="510">
        <v>0</v>
      </c>
      <c r="J419" s="712">
        <v>0</v>
      </c>
      <c r="K419" s="712"/>
      <c r="L419" s="510">
        <v>0</v>
      </c>
      <c r="M419" s="510">
        <v>5850</v>
      </c>
      <c r="N419" s="510">
        <v>37685700</v>
      </c>
    </row>
    <row r="420" spans="1:14" ht="24.75" customHeight="1">
      <c r="A420" s="507">
        <v>22</v>
      </c>
      <c r="B420" s="508" t="s">
        <v>2784</v>
      </c>
      <c r="C420" s="508" t="s">
        <v>2785</v>
      </c>
      <c r="D420" s="509" t="s">
        <v>2036</v>
      </c>
      <c r="E420" s="510">
        <v>9933</v>
      </c>
      <c r="F420" s="510">
        <v>100</v>
      </c>
      <c r="G420" s="510">
        <v>993300</v>
      </c>
      <c r="H420" s="510">
        <v>0</v>
      </c>
      <c r="I420" s="510">
        <v>0</v>
      </c>
      <c r="J420" s="712">
        <v>0</v>
      </c>
      <c r="K420" s="712"/>
      <c r="L420" s="510">
        <v>0</v>
      </c>
      <c r="M420" s="510">
        <v>100</v>
      </c>
      <c r="N420" s="510">
        <v>993300</v>
      </c>
    </row>
    <row r="421" spans="1:14" ht="24.75" customHeight="1">
      <c r="A421" s="507">
        <v>23</v>
      </c>
      <c r="B421" s="508" t="s">
        <v>2786</v>
      </c>
      <c r="C421" s="508" t="s">
        <v>2787</v>
      </c>
      <c r="D421" s="509" t="s">
        <v>2120</v>
      </c>
      <c r="E421" s="510">
        <v>23690</v>
      </c>
      <c r="F421" s="510">
        <v>500</v>
      </c>
      <c r="G421" s="510">
        <v>11845000</v>
      </c>
      <c r="H421" s="510">
        <v>0</v>
      </c>
      <c r="I421" s="510">
        <v>0</v>
      </c>
      <c r="J421" s="712">
        <v>0</v>
      </c>
      <c r="K421" s="712"/>
      <c r="L421" s="510">
        <v>0</v>
      </c>
      <c r="M421" s="510">
        <v>500</v>
      </c>
      <c r="N421" s="510">
        <v>11845000</v>
      </c>
    </row>
    <row r="422" spans="1:14" ht="24.75" customHeight="1">
      <c r="A422" s="507">
        <v>24</v>
      </c>
      <c r="B422" s="508" t="s">
        <v>2788</v>
      </c>
      <c r="C422" s="508" t="s">
        <v>2789</v>
      </c>
      <c r="D422" s="509" t="s">
        <v>2257</v>
      </c>
      <c r="E422" s="510">
        <v>12690</v>
      </c>
      <c r="F422" s="510">
        <v>710</v>
      </c>
      <c r="G422" s="510">
        <v>9009900</v>
      </c>
      <c r="H422" s="510">
        <v>0</v>
      </c>
      <c r="I422" s="510">
        <v>0</v>
      </c>
      <c r="J422" s="712">
        <v>2</v>
      </c>
      <c r="K422" s="712"/>
      <c r="L422" s="510">
        <v>25380</v>
      </c>
      <c r="M422" s="510">
        <v>708</v>
      </c>
      <c r="N422" s="510">
        <v>8984520</v>
      </c>
    </row>
    <row r="423" spans="1:14" ht="15.75" customHeight="1">
      <c r="A423" s="507">
        <v>25</v>
      </c>
      <c r="B423" s="508" t="s">
        <v>2790</v>
      </c>
      <c r="C423" s="508" t="s">
        <v>2791</v>
      </c>
      <c r="D423" s="509" t="s">
        <v>2120</v>
      </c>
      <c r="E423" s="510">
        <v>18168</v>
      </c>
      <c r="F423" s="510">
        <v>40</v>
      </c>
      <c r="G423" s="510">
        <v>726720</v>
      </c>
      <c r="H423" s="510">
        <v>0</v>
      </c>
      <c r="I423" s="510">
        <v>0</v>
      </c>
      <c r="J423" s="712">
        <v>0</v>
      </c>
      <c r="K423" s="712"/>
      <c r="L423" s="510">
        <v>0</v>
      </c>
      <c r="M423" s="510">
        <v>40</v>
      </c>
      <c r="N423" s="510">
        <v>726720</v>
      </c>
    </row>
    <row r="424" spans="1:14" ht="24.75" customHeight="1">
      <c r="A424" s="507">
        <v>26</v>
      </c>
      <c r="B424" s="508" t="s">
        <v>2792</v>
      </c>
      <c r="C424" s="508" t="s">
        <v>2793</v>
      </c>
      <c r="D424" s="509" t="s">
        <v>2120</v>
      </c>
      <c r="E424" s="510">
        <v>30048</v>
      </c>
      <c r="F424" s="510">
        <v>49</v>
      </c>
      <c r="G424" s="510">
        <v>1472352</v>
      </c>
      <c r="H424" s="510">
        <v>0</v>
      </c>
      <c r="I424" s="510">
        <v>0</v>
      </c>
      <c r="J424" s="712">
        <v>0</v>
      </c>
      <c r="K424" s="712"/>
      <c r="L424" s="510">
        <v>0</v>
      </c>
      <c r="M424" s="510">
        <v>49</v>
      </c>
      <c r="N424" s="510">
        <v>1472352</v>
      </c>
    </row>
    <row r="425" spans="1:14" ht="24.75" customHeight="1">
      <c r="A425" s="507">
        <v>27</v>
      </c>
      <c r="B425" s="508" t="s">
        <v>2794</v>
      </c>
      <c r="C425" s="508" t="s">
        <v>2793</v>
      </c>
      <c r="D425" s="509" t="s">
        <v>2120</v>
      </c>
      <c r="E425" s="510">
        <v>30048</v>
      </c>
      <c r="F425" s="510">
        <v>45</v>
      </c>
      <c r="G425" s="510">
        <v>1352160</v>
      </c>
      <c r="H425" s="510">
        <v>0</v>
      </c>
      <c r="I425" s="510">
        <v>0</v>
      </c>
      <c r="J425" s="712">
        <v>0</v>
      </c>
      <c r="K425" s="712"/>
      <c r="L425" s="510">
        <v>0</v>
      </c>
      <c r="M425" s="510">
        <v>45</v>
      </c>
      <c r="N425" s="510">
        <v>1352160</v>
      </c>
    </row>
    <row r="426" spans="1:14" ht="24" customHeight="1">
      <c r="A426" s="507">
        <v>28</v>
      </c>
      <c r="B426" s="508" t="s">
        <v>2795</v>
      </c>
      <c r="C426" s="508" t="s">
        <v>2796</v>
      </c>
      <c r="D426" s="509" t="s">
        <v>2036</v>
      </c>
      <c r="E426" s="510">
        <v>89500</v>
      </c>
      <c r="F426" s="510">
        <v>780</v>
      </c>
      <c r="G426" s="510">
        <v>69810000</v>
      </c>
      <c r="H426" s="510">
        <v>0</v>
      </c>
      <c r="I426" s="510">
        <v>0</v>
      </c>
      <c r="J426" s="712">
        <v>0</v>
      </c>
      <c r="K426" s="712"/>
      <c r="L426" s="510">
        <v>0</v>
      </c>
      <c r="M426" s="510">
        <v>780</v>
      </c>
      <c r="N426" s="510">
        <v>69810000</v>
      </c>
    </row>
    <row r="427" spans="1:14" ht="24.75" customHeight="1">
      <c r="A427" s="507">
        <v>29</v>
      </c>
      <c r="B427" s="508" t="s">
        <v>2797</v>
      </c>
      <c r="C427" s="508" t="s">
        <v>2798</v>
      </c>
      <c r="D427" s="509" t="s">
        <v>2023</v>
      </c>
      <c r="E427" s="510">
        <v>34669</v>
      </c>
      <c r="F427" s="510">
        <v>75</v>
      </c>
      <c r="G427" s="510">
        <v>2600175</v>
      </c>
      <c r="H427" s="510">
        <v>0</v>
      </c>
      <c r="I427" s="510">
        <v>0</v>
      </c>
      <c r="J427" s="712">
        <v>1</v>
      </c>
      <c r="K427" s="712"/>
      <c r="L427" s="510">
        <v>34669</v>
      </c>
      <c r="M427" s="510">
        <v>74</v>
      </c>
      <c r="N427" s="510">
        <v>2565506</v>
      </c>
    </row>
    <row r="428" spans="1:14" ht="15.75" customHeight="1">
      <c r="A428" s="507">
        <v>30</v>
      </c>
      <c r="B428" s="508" t="s">
        <v>2799</v>
      </c>
      <c r="C428" s="508" t="s">
        <v>2800</v>
      </c>
      <c r="D428" s="509" t="s">
        <v>2120</v>
      </c>
      <c r="E428" s="510">
        <v>11829</v>
      </c>
      <c r="F428" s="510">
        <v>7</v>
      </c>
      <c r="G428" s="510">
        <v>82803</v>
      </c>
      <c r="H428" s="510">
        <v>0</v>
      </c>
      <c r="I428" s="510">
        <v>0</v>
      </c>
      <c r="J428" s="712">
        <v>0</v>
      </c>
      <c r="K428" s="712"/>
      <c r="L428" s="510">
        <v>0</v>
      </c>
      <c r="M428" s="510">
        <v>7</v>
      </c>
      <c r="N428" s="510">
        <v>82803</v>
      </c>
    </row>
    <row r="429" spans="1:14" ht="24.75" customHeight="1">
      <c r="A429" s="507">
        <v>31</v>
      </c>
      <c r="B429" s="508" t="s">
        <v>2801</v>
      </c>
      <c r="C429" s="508" t="s">
        <v>2802</v>
      </c>
      <c r="D429" s="509" t="s">
        <v>2036</v>
      </c>
      <c r="E429" s="510">
        <v>16000</v>
      </c>
      <c r="F429" s="510">
        <v>14</v>
      </c>
      <c r="G429" s="510">
        <v>224000</v>
      </c>
      <c r="H429" s="510">
        <v>0</v>
      </c>
      <c r="I429" s="510">
        <v>0</v>
      </c>
      <c r="J429" s="712">
        <v>0</v>
      </c>
      <c r="K429" s="712"/>
      <c r="L429" s="510">
        <v>0</v>
      </c>
      <c r="M429" s="510">
        <v>14</v>
      </c>
      <c r="N429" s="510">
        <v>224000</v>
      </c>
    </row>
    <row r="430" spans="1:14" ht="24.75" customHeight="1">
      <c r="A430" s="507">
        <v>32</v>
      </c>
      <c r="B430" s="508" t="s">
        <v>2803</v>
      </c>
      <c r="C430" s="508" t="s">
        <v>2804</v>
      </c>
      <c r="D430" s="509" t="s">
        <v>2120</v>
      </c>
      <c r="E430" s="510">
        <v>79800</v>
      </c>
      <c r="F430" s="510">
        <v>9</v>
      </c>
      <c r="G430" s="510">
        <v>718200</v>
      </c>
      <c r="H430" s="510">
        <v>0</v>
      </c>
      <c r="I430" s="510">
        <v>0</v>
      </c>
      <c r="J430" s="712">
        <v>0</v>
      </c>
      <c r="K430" s="712"/>
      <c r="L430" s="510">
        <v>0</v>
      </c>
      <c r="M430" s="510">
        <v>9</v>
      </c>
      <c r="N430" s="510">
        <v>718200</v>
      </c>
    </row>
    <row r="431" spans="1:14" ht="24.75" customHeight="1">
      <c r="A431" s="507">
        <v>33</v>
      </c>
      <c r="B431" s="508" t="s">
        <v>2805</v>
      </c>
      <c r="C431" s="508" t="s">
        <v>2806</v>
      </c>
      <c r="D431" s="509" t="s">
        <v>2028</v>
      </c>
      <c r="E431" s="510">
        <v>469799</v>
      </c>
      <c r="F431" s="510">
        <v>10</v>
      </c>
      <c r="G431" s="510">
        <v>4697990</v>
      </c>
      <c r="H431" s="510">
        <v>0</v>
      </c>
      <c r="I431" s="510">
        <v>0</v>
      </c>
      <c r="J431" s="712">
        <v>0</v>
      </c>
      <c r="K431" s="712"/>
      <c r="L431" s="510">
        <v>0</v>
      </c>
      <c r="M431" s="510">
        <v>10</v>
      </c>
      <c r="N431" s="510">
        <v>4697990</v>
      </c>
    </row>
    <row r="432" spans="1:14" ht="24.75" customHeight="1">
      <c r="A432" s="507">
        <v>34</v>
      </c>
      <c r="B432" s="508" t="s">
        <v>2807</v>
      </c>
      <c r="C432" s="508" t="s">
        <v>2808</v>
      </c>
      <c r="D432" s="509" t="s">
        <v>2047</v>
      </c>
      <c r="E432" s="510">
        <v>11550</v>
      </c>
      <c r="F432" s="510">
        <v>228</v>
      </c>
      <c r="G432" s="510">
        <v>2633400</v>
      </c>
      <c r="H432" s="510">
        <v>0</v>
      </c>
      <c r="I432" s="510">
        <v>0</v>
      </c>
      <c r="J432" s="712">
        <v>2</v>
      </c>
      <c r="K432" s="712"/>
      <c r="L432" s="510">
        <v>23100</v>
      </c>
      <c r="M432" s="510">
        <v>226</v>
      </c>
      <c r="N432" s="510">
        <v>2610300</v>
      </c>
    </row>
    <row r="433" spans="1:14" ht="24.75" customHeight="1">
      <c r="A433" s="507">
        <v>35</v>
      </c>
      <c r="B433" s="508" t="s">
        <v>2809</v>
      </c>
      <c r="C433" s="508" t="s">
        <v>2810</v>
      </c>
      <c r="D433" s="509" t="s">
        <v>2047</v>
      </c>
      <c r="E433" s="510">
        <v>12810</v>
      </c>
      <c r="F433" s="510">
        <v>521</v>
      </c>
      <c r="G433" s="510">
        <v>6674010</v>
      </c>
      <c r="H433" s="510">
        <v>0</v>
      </c>
      <c r="I433" s="510">
        <v>0</v>
      </c>
      <c r="J433" s="712">
        <v>5</v>
      </c>
      <c r="K433" s="712"/>
      <c r="L433" s="510">
        <v>64050</v>
      </c>
      <c r="M433" s="510">
        <v>516</v>
      </c>
      <c r="N433" s="510">
        <v>6609960</v>
      </c>
    </row>
    <row r="434" spans="1:14" ht="24.75" customHeight="1">
      <c r="A434" s="507">
        <v>36</v>
      </c>
      <c r="B434" s="508" t="s">
        <v>2811</v>
      </c>
      <c r="C434" s="508" t="s">
        <v>2812</v>
      </c>
      <c r="D434" s="509" t="s">
        <v>2047</v>
      </c>
      <c r="E434" s="510">
        <v>8080</v>
      </c>
      <c r="F434" s="510">
        <v>168</v>
      </c>
      <c r="G434" s="510">
        <v>1357440</v>
      </c>
      <c r="H434" s="510">
        <v>0</v>
      </c>
      <c r="I434" s="510">
        <v>0</v>
      </c>
      <c r="J434" s="712">
        <v>6</v>
      </c>
      <c r="K434" s="712"/>
      <c r="L434" s="510">
        <v>48480</v>
      </c>
      <c r="M434" s="510">
        <v>162</v>
      </c>
      <c r="N434" s="510">
        <v>1308960</v>
      </c>
    </row>
    <row r="435" spans="1:14" ht="24" customHeight="1">
      <c r="A435" s="507">
        <v>37</v>
      </c>
      <c r="B435" s="508" t="s">
        <v>2813</v>
      </c>
      <c r="C435" s="508" t="s">
        <v>2814</v>
      </c>
      <c r="D435" s="509" t="s">
        <v>2120</v>
      </c>
      <c r="E435" s="510">
        <v>80283</v>
      </c>
      <c r="F435" s="510">
        <v>6</v>
      </c>
      <c r="G435" s="510">
        <v>481698</v>
      </c>
      <c r="H435" s="510">
        <v>0</v>
      </c>
      <c r="I435" s="510">
        <v>0</v>
      </c>
      <c r="J435" s="712">
        <v>0</v>
      </c>
      <c r="K435" s="712"/>
      <c r="L435" s="510">
        <v>0</v>
      </c>
      <c r="M435" s="510">
        <v>6</v>
      </c>
      <c r="N435" s="510">
        <v>481698</v>
      </c>
    </row>
    <row r="436" spans="1:14" ht="24.75" customHeight="1">
      <c r="A436" s="507">
        <v>38</v>
      </c>
      <c r="B436" s="508" t="s">
        <v>2815</v>
      </c>
      <c r="C436" s="508" t="s">
        <v>2816</v>
      </c>
      <c r="D436" s="509" t="s">
        <v>1995</v>
      </c>
      <c r="E436" s="510">
        <v>3460</v>
      </c>
      <c r="F436" s="510">
        <v>1308</v>
      </c>
      <c r="G436" s="510">
        <v>4525680</v>
      </c>
      <c r="H436" s="510">
        <v>0</v>
      </c>
      <c r="I436" s="510">
        <v>0</v>
      </c>
      <c r="J436" s="712">
        <v>68</v>
      </c>
      <c r="K436" s="712"/>
      <c r="L436" s="510">
        <v>235280</v>
      </c>
      <c r="M436" s="510">
        <v>1240</v>
      </c>
      <c r="N436" s="510">
        <v>4290400</v>
      </c>
    </row>
    <row r="437" spans="1:14" ht="33.75" customHeight="1">
      <c r="A437" s="507">
        <v>39</v>
      </c>
      <c r="B437" s="508" t="s">
        <v>2817</v>
      </c>
      <c r="C437" s="508" t="s">
        <v>2818</v>
      </c>
      <c r="D437" s="509" t="s">
        <v>2047</v>
      </c>
      <c r="E437" s="510">
        <v>63000</v>
      </c>
      <c r="F437" s="510">
        <v>15</v>
      </c>
      <c r="G437" s="510">
        <v>945000</v>
      </c>
      <c r="H437" s="510">
        <v>0</v>
      </c>
      <c r="I437" s="510">
        <v>0</v>
      </c>
      <c r="J437" s="712">
        <v>9</v>
      </c>
      <c r="K437" s="712"/>
      <c r="L437" s="510">
        <v>567000</v>
      </c>
      <c r="M437" s="510">
        <v>6</v>
      </c>
      <c r="N437" s="510">
        <v>378000</v>
      </c>
    </row>
    <row r="438" spans="1:14" ht="24.75" customHeight="1">
      <c r="A438" s="507">
        <v>40</v>
      </c>
      <c r="B438" s="508" t="s">
        <v>2819</v>
      </c>
      <c r="C438" s="508" t="s">
        <v>2820</v>
      </c>
      <c r="D438" s="509" t="s">
        <v>2120</v>
      </c>
      <c r="E438" s="510">
        <v>405</v>
      </c>
      <c r="F438" s="510">
        <v>6667</v>
      </c>
      <c r="G438" s="510">
        <v>2700135</v>
      </c>
      <c r="H438" s="510">
        <v>0</v>
      </c>
      <c r="I438" s="510">
        <v>0</v>
      </c>
      <c r="J438" s="712">
        <v>135</v>
      </c>
      <c r="K438" s="712"/>
      <c r="L438" s="510">
        <v>54675</v>
      </c>
      <c r="M438" s="510">
        <v>6532</v>
      </c>
      <c r="N438" s="510">
        <v>2645460</v>
      </c>
    </row>
    <row r="439" spans="1:14" ht="24.75" customHeight="1">
      <c r="A439" s="507">
        <v>41</v>
      </c>
      <c r="B439" s="508" t="s">
        <v>2821</v>
      </c>
      <c r="C439" s="508" t="s">
        <v>2822</v>
      </c>
      <c r="D439" s="509" t="s">
        <v>2823</v>
      </c>
      <c r="E439" s="510">
        <v>113163</v>
      </c>
      <c r="F439" s="510">
        <v>39</v>
      </c>
      <c r="G439" s="510">
        <v>4413357</v>
      </c>
      <c r="H439" s="510">
        <v>0</v>
      </c>
      <c r="I439" s="510">
        <v>0</v>
      </c>
      <c r="J439" s="712">
        <v>0</v>
      </c>
      <c r="K439" s="712"/>
      <c r="L439" s="510">
        <v>0</v>
      </c>
      <c r="M439" s="510">
        <v>39</v>
      </c>
      <c r="N439" s="510">
        <v>4413357</v>
      </c>
    </row>
    <row r="440" spans="1:14" ht="24.75" customHeight="1">
      <c r="A440" s="507">
        <v>42</v>
      </c>
      <c r="B440" s="508" t="s">
        <v>2824</v>
      </c>
      <c r="C440" s="508" t="s">
        <v>2825</v>
      </c>
      <c r="D440" s="509" t="s">
        <v>2823</v>
      </c>
      <c r="E440" s="510">
        <v>113163</v>
      </c>
      <c r="F440" s="510">
        <v>30</v>
      </c>
      <c r="G440" s="510">
        <v>3394890</v>
      </c>
      <c r="H440" s="510">
        <v>0</v>
      </c>
      <c r="I440" s="510">
        <v>0</v>
      </c>
      <c r="J440" s="712">
        <v>0</v>
      </c>
      <c r="K440" s="712"/>
      <c r="L440" s="510">
        <v>0</v>
      </c>
      <c r="M440" s="510">
        <v>30</v>
      </c>
      <c r="N440" s="510">
        <v>3394890</v>
      </c>
    </row>
    <row r="441" spans="1:14" ht="24.75" customHeight="1">
      <c r="A441" s="507">
        <v>43</v>
      </c>
      <c r="B441" s="508" t="s">
        <v>2826</v>
      </c>
      <c r="C441" s="508" t="s">
        <v>2827</v>
      </c>
      <c r="D441" s="509" t="s">
        <v>2120</v>
      </c>
      <c r="E441" s="510">
        <v>3700</v>
      </c>
      <c r="F441" s="510">
        <v>37</v>
      </c>
      <c r="G441" s="510">
        <v>136900</v>
      </c>
      <c r="H441" s="510">
        <v>0</v>
      </c>
      <c r="I441" s="510">
        <v>0</v>
      </c>
      <c r="J441" s="712">
        <v>0</v>
      </c>
      <c r="K441" s="712"/>
      <c r="L441" s="510">
        <v>0</v>
      </c>
      <c r="M441" s="510">
        <v>37</v>
      </c>
      <c r="N441" s="510">
        <v>136900</v>
      </c>
    </row>
    <row r="442" spans="1:14" ht="24.75" customHeight="1">
      <c r="A442" s="507">
        <v>44</v>
      </c>
      <c r="B442" s="508" t="s">
        <v>2828</v>
      </c>
      <c r="C442" s="508" t="s">
        <v>2827</v>
      </c>
      <c r="D442" s="509" t="s">
        <v>2120</v>
      </c>
      <c r="E442" s="510">
        <v>3700</v>
      </c>
      <c r="F442" s="510">
        <v>50</v>
      </c>
      <c r="G442" s="510">
        <v>185000</v>
      </c>
      <c r="H442" s="510">
        <v>0</v>
      </c>
      <c r="I442" s="510">
        <v>0</v>
      </c>
      <c r="J442" s="712">
        <v>0</v>
      </c>
      <c r="K442" s="712"/>
      <c r="L442" s="510">
        <v>0</v>
      </c>
      <c r="M442" s="510">
        <v>50</v>
      </c>
      <c r="N442" s="510">
        <v>185000</v>
      </c>
    </row>
    <row r="443" spans="1:14" ht="24.75" customHeight="1">
      <c r="A443" s="507">
        <v>45</v>
      </c>
      <c r="B443" s="508" t="s">
        <v>2829</v>
      </c>
      <c r="C443" s="508" t="s">
        <v>2830</v>
      </c>
      <c r="D443" s="509" t="s">
        <v>2047</v>
      </c>
      <c r="E443" s="510">
        <v>19500</v>
      </c>
      <c r="F443" s="510">
        <v>32</v>
      </c>
      <c r="G443" s="510">
        <v>624000</v>
      </c>
      <c r="H443" s="510">
        <v>0</v>
      </c>
      <c r="I443" s="510">
        <v>0</v>
      </c>
      <c r="J443" s="712">
        <v>0</v>
      </c>
      <c r="K443" s="712"/>
      <c r="L443" s="510">
        <v>0</v>
      </c>
      <c r="M443" s="510">
        <v>32</v>
      </c>
      <c r="N443" s="510">
        <v>624000</v>
      </c>
    </row>
    <row r="444" spans="1:14" ht="24.75" customHeight="1">
      <c r="A444" s="507">
        <v>46</v>
      </c>
      <c r="B444" s="508" t="s">
        <v>2831</v>
      </c>
      <c r="C444" s="508" t="s">
        <v>2832</v>
      </c>
      <c r="D444" s="509" t="s">
        <v>2120</v>
      </c>
      <c r="E444" s="510">
        <v>37872</v>
      </c>
      <c r="F444" s="510">
        <v>186</v>
      </c>
      <c r="G444" s="510">
        <v>7044192</v>
      </c>
      <c r="H444" s="510">
        <v>0</v>
      </c>
      <c r="I444" s="510">
        <v>0</v>
      </c>
      <c r="J444" s="712">
        <v>2</v>
      </c>
      <c r="K444" s="712"/>
      <c r="L444" s="510">
        <v>75744</v>
      </c>
      <c r="M444" s="510">
        <v>184</v>
      </c>
      <c r="N444" s="510">
        <v>6968448</v>
      </c>
    </row>
    <row r="445" spans="1:14" ht="33.75" customHeight="1">
      <c r="A445" s="507">
        <v>47</v>
      </c>
      <c r="B445" s="508" t="s">
        <v>2833</v>
      </c>
      <c r="C445" s="508" t="s">
        <v>2834</v>
      </c>
      <c r="D445" s="509" t="s">
        <v>2036</v>
      </c>
      <c r="E445" s="510">
        <v>54000</v>
      </c>
      <c r="F445" s="510">
        <v>180</v>
      </c>
      <c r="G445" s="510">
        <v>9720000</v>
      </c>
      <c r="H445" s="510">
        <v>0</v>
      </c>
      <c r="I445" s="510">
        <v>0</v>
      </c>
      <c r="J445" s="712">
        <v>0</v>
      </c>
      <c r="K445" s="712"/>
      <c r="L445" s="510">
        <v>0</v>
      </c>
      <c r="M445" s="510">
        <v>180</v>
      </c>
      <c r="N445" s="510">
        <v>9720000</v>
      </c>
    </row>
    <row r="446" spans="1:14" ht="24.75" customHeight="1">
      <c r="A446" s="507">
        <v>48</v>
      </c>
      <c r="B446" s="508" t="s">
        <v>2835</v>
      </c>
      <c r="C446" s="508" t="s">
        <v>2836</v>
      </c>
      <c r="D446" s="509" t="s">
        <v>2023</v>
      </c>
      <c r="E446" s="510">
        <v>317747</v>
      </c>
      <c r="F446" s="510">
        <v>118</v>
      </c>
      <c r="G446" s="510">
        <v>37494146</v>
      </c>
      <c r="H446" s="510">
        <v>0</v>
      </c>
      <c r="I446" s="510">
        <v>0</v>
      </c>
      <c r="J446" s="712">
        <v>0</v>
      </c>
      <c r="K446" s="712"/>
      <c r="L446" s="510">
        <v>0</v>
      </c>
      <c r="M446" s="510">
        <v>118</v>
      </c>
      <c r="N446" s="510">
        <v>37494146</v>
      </c>
    </row>
    <row r="447" spans="1:14" ht="24" customHeight="1">
      <c r="A447" s="507">
        <v>49</v>
      </c>
      <c r="B447" s="508" t="s">
        <v>2837</v>
      </c>
      <c r="C447" s="508" t="s">
        <v>2838</v>
      </c>
      <c r="D447" s="509" t="s">
        <v>2036</v>
      </c>
      <c r="E447" s="510">
        <v>48300</v>
      </c>
      <c r="F447" s="510">
        <v>296</v>
      </c>
      <c r="G447" s="510">
        <v>14296800</v>
      </c>
      <c r="H447" s="510">
        <v>0</v>
      </c>
      <c r="I447" s="510">
        <v>0</v>
      </c>
      <c r="J447" s="712">
        <v>0</v>
      </c>
      <c r="K447" s="712"/>
      <c r="L447" s="510">
        <v>0</v>
      </c>
      <c r="M447" s="510">
        <v>296</v>
      </c>
      <c r="N447" s="510">
        <v>14296800</v>
      </c>
    </row>
    <row r="448" spans="1:14" ht="24.75" customHeight="1">
      <c r="A448" s="507">
        <v>50</v>
      </c>
      <c r="B448" s="508" t="s">
        <v>2839</v>
      </c>
      <c r="C448" s="508" t="s">
        <v>2840</v>
      </c>
      <c r="D448" s="509" t="s">
        <v>2047</v>
      </c>
      <c r="E448" s="510">
        <v>5340</v>
      </c>
      <c r="F448" s="510">
        <v>248</v>
      </c>
      <c r="G448" s="510">
        <v>1324320</v>
      </c>
      <c r="H448" s="510">
        <v>0</v>
      </c>
      <c r="I448" s="510">
        <v>0</v>
      </c>
      <c r="J448" s="712">
        <v>7</v>
      </c>
      <c r="K448" s="712"/>
      <c r="L448" s="510">
        <v>37380</v>
      </c>
      <c r="M448" s="510">
        <v>241</v>
      </c>
      <c r="N448" s="510">
        <v>1286940</v>
      </c>
    </row>
    <row r="449" spans="1:14" ht="24.75" customHeight="1">
      <c r="A449" s="507">
        <v>51</v>
      </c>
      <c r="B449" s="508" t="s">
        <v>2841</v>
      </c>
      <c r="C449" s="508" t="s">
        <v>2842</v>
      </c>
      <c r="D449" s="509" t="s">
        <v>2120</v>
      </c>
      <c r="E449" s="510">
        <v>21315</v>
      </c>
      <c r="F449" s="510">
        <v>187</v>
      </c>
      <c r="G449" s="510">
        <v>3985905</v>
      </c>
      <c r="H449" s="510">
        <v>0</v>
      </c>
      <c r="I449" s="510">
        <v>0</v>
      </c>
      <c r="J449" s="712">
        <v>6</v>
      </c>
      <c r="K449" s="712"/>
      <c r="L449" s="510">
        <v>127890</v>
      </c>
      <c r="M449" s="510">
        <v>181</v>
      </c>
      <c r="N449" s="510">
        <v>3858015</v>
      </c>
    </row>
    <row r="450" spans="1:14" ht="24.75" customHeight="1">
      <c r="A450" s="507">
        <v>52</v>
      </c>
      <c r="B450" s="508" t="s">
        <v>2843</v>
      </c>
      <c r="C450" s="508" t="s">
        <v>2844</v>
      </c>
      <c r="D450" s="509" t="s">
        <v>2036</v>
      </c>
      <c r="E450" s="510">
        <v>53150</v>
      </c>
      <c r="F450" s="510">
        <v>22</v>
      </c>
      <c r="G450" s="510">
        <v>1169300</v>
      </c>
      <c r="H450" s="510">
        <v>0</v>
      </c>
      <c r="I450" s="510">
        <v>0</v>
      </c>
      <c r="J450" s="712">
        <v>0</v>
      </c>
      <c r="K450" s="712"/>
      <c r="L450" s="510">
        <v>0</v>
      </c>
      <c r="M450" s="510">
        <v>22</v>
      </c>
      <c r="N450" s="510">
        <v>1169300</v>
      </c>
    </row>
    <row r="451" spans="1:14" ht="24.75" customHeight="1">
      <c r="A451" s="507">
        <v>53</v>
      </c>
      <c r="B451" s="508" t="s">
        <v>2845</v>
      </c>
      <c r="C451" s="508" t="s">
        <v>2846</v>
      </c>
      <c r="D451" s="509" t="s">
        <v>2120</v>
      </c>
      <c r="E451" s="510">
        <v>22150</v>
      </c>
      <c r="F451" s="510">
        <v>162</v>
      </c>
      <c r="G451" s="510">
        <v>3588300</v>
      </c>
      <c r="H451" s="510">
        <v>0</v>
      </c>
      <c r="I451" s="510">
        <v>0</v>
      </c>
      <c r="J451" s="712">
        <v>2</v>
      </c>
      <c r="K451" s="712"/>
      <c r="L451" s="510">
        <v>44300</v>
      </c>
      <c r="M451" s="510">
        <v>160</v>
      </c>
      <c r="N451" s="510">
        <v>3544000</v>
      </c>
    </row>
    <row r="452" spans="1:14" ht="33.75" customHeight="1">
      <c r="A452" s="507">
        <v>54</v>
      </c>
      <c r="B452" s="508" t="s">
        <v>2847</v>
      </c>
      <c r="C452" s="508" t="s">
        <v>2848</v>
      </c>
      <c r="D452" s="509" t="s">
        <v>2047</v>
      </c>
      <c r="E452" s="510">
        <v>6240</v>
      </c>
      <c r="F452" s="510">
        <v>894</v>
      </c>
      <c r="G452" s="510">
        <v>5578560</v>
      </c>
      <c r="H452" s="510">
        <v>0</v>
      </c>
      <c r="I452" s="510">
        <v>0</v>
      </c>
      <c r="J452" s="712">
        <v>152</v>
      </c>
      <c r="K452" s="712"/>
      <c r="L452" s="510">
        <v>948480</v>
      </c>
      <c r="M452" s="510">
        <v>742</v>
      </c>
      <c r="N452" s="510">
        <v>4630080</v>
      </c>
    </row>
    <row r="453" spans="1:14" ht="24.75" customHeight="1">
      <c r="A453" s="507">
        <v>55</v>
      </c>
      <c r="B453" s="508" t="s">
        <v>2849</v>
      </c>
      <c r="C453" s="508" t="s">
        <v>2850</v>
      </c>
      <c r="D453" s="509" t="s">
        <v>2047</v>
      </c>
      <c r="E453" s="510">
        <v>7140</v>
      </c>
      <c r="F453" s="510">
        <v>879</v>
      </c>
      <c r="G453" s="510">
        <v>6276060</v>
      </c>
      <c r="H453" s="510">
        <v>0</v>
      </c>
      <c r="I453" s="510">
        <v>0</v>
      </c>
      <c r="J453" s="712">
        <v>5</v>
      </c>
      <c r="K453" s="712"/>
      <c r="L453" s="510">
        <v>35700</v>
      </c>
      <c r="M453" s="510">
        <v>874</v>
      </c>
      <c r="N453" s="510">
        <v>6240360</v>
      </c>
    </row>
    <row r="454" spans="1:14" ht="24.75" customHeight="1">
      <c r="A454" s="507">
        <v>56</v>
      </c>
      <c r="B454" s="508" t="s">
        <v>2851</v>
      </c>
      <c r="C454" s="508" t="s">
        <v>2852</v>
      </c>
      <c r="D454" s="509" t="s">
        <v>2853</v>
      </c>
      <c r="E454" s="510">
        <v>6027</v>
      </c>
      <c r="F454" s="510">
        <v>4382</v>
      </c>
      <c r="G454" s="510">
        <v>26410314</v>
      </c>
      <c r="H454" s="510">
        <v>0</v>
      </c>
      <c r="I454" s="510">
        <v>0</v>
      </c>
      <c r="J454" s="712">
        <v>19</v>
      </c>
      <c r="K454" s="712"/>
      <c r="L454" s="510">
        <v>114513</v>
      </c>
      <c r="M454" s="510">
        <v>4363</v>
      </c>
      <c r="N454" s="510">
        <v>26295801</v>
      </c>
    </row>
    <row r="455" spans="1:14" ht="24.75" customHeight="1">
      <c r="A455" s="507">
        <v>57</v>
      </c>
      <c r="B455" s="508" t="s">
        <v>2854</v>
      </c>
      <c r="C455" s="508" t="s">
        <v>2855</v>
      </c>
      <c r="D455" s="509" t="s">
        <v>2047</v>
      </c>
      <c r="E455" s="510">
        <v>8199</v>
      </c>
      <c r="F455" s="510">
        <v>181</v>
      </c>
      <c r="G455" s="510">
        <v>1484019</v>
      </c>
      <c r="H455" s="510">
        <v>0</v>
      </c>
      <c r="I455" s="510">
        <v>0</v>
      </c>
      <c r="J455" s="712">
        <v>0</v>
      </c>
      <c r="K455" s="712"/>
      <c r="L455" s="510">
        <v>0</v>
      </c>
      <c r="M455" s="510">
        <v>181</v>
      </c>
      <c r="N455" s="510">
        <v>1484019</v>
      </c>
    </row>
    <row r="456" spans="1:14" ht="24.75" customHeight="1">
      <c r="A456" s="507">
        <v>58</v>
      </c>
      <c r="B456" s="508" t="s">
        <v>2856</v>
      </c>
      <c r="C456" s="508" t="s">
        <v>2857</v>
      </c>
      <c r="D456" s="509" t="s">
        <v>2120</v>
      </c>
      <c r="E456" s="510">
        <v>12800</v>
      </c>
      <c r="F456" s="510">
        <v>10</v>
      </c>
      <c r="G456" s="510">
        <v>128000</v>
      </c>
      <c r="H456" s="510">
        <v>0</v>
      </c>
      <c r="I456" s="510">
        <v>0</v>
      </c>
      <c r="J456" s="712">
        <v>0</v>
      </c>
      <c r="K456" s="712"/>
      <c r="L456" s="510">
        <v>0</v>
      </c>
      <c r="M456" s="510">
        <v>10</v>
      </c>
      <c r="N456" s="510">
        <v>128000</v>
      </c>
    </row>
    <row r="457" spans="1:14" ht="24" customHeight="1">
      <c r="A457" s="507">
        <v>59</v>
      </c>
      <c r="B457" s="508" t="s">
        <v>2858</v>
      </c>
      <c r="C457" s="508" t="s">
        <v>2859</v>
      </c>
      <c r="D457" s="509" t="s">
        <v>2036</v>
      </c>
      <c r="E457" s="510">
        <v>153560</v>
      </c>
      <c r="F457" s="510">
        <v>379</v>
      </c>
      <c r="G457" s="510">
        <v>58199240</v>
      </c>
      <c r="H457" s="510">
        <v>0</v>
      </c>
      <c r="I457" s="510">
        <v>0</v>
      </c>
      <c r="J457" s="712">
        <v>30</v>
      </c>
      <c r="K457" s="712"/>
      <c r="L457" s="510">
        <v>4606800</v>
      </c>
      <c r="M457" s="510">
        <v>349</v>
      </c>
      <c r="N457" s="510">
        <v>53592440</v>
      </c>
    </row>
    <row r="458" spans="1:14" ht="24.75" customHeight="1">
      <c r="A458" s="507">
        <v>60</v>
      </c>
      <c r="B458" s="508" t="s">
        <v>2860</v>
      </c>
      <c r="C458" s="508" t="s">
        <v>2861</v>
      </c>
      <c r="D458" s="509" t="s">
        <v>2120</v>
      </c>
      <c r="E458" s="510">
        <v>124999</v>
      </c>
      <c r="F458" s="510">
        <v>7</v>
      </c>
      <c r="G458" s="510">
        <v>874993</v>
      </c>
      <c r="H458" s="510">
        <v>0</v>
      </c>
      <c r="I458" s="510">
        <v>0</v>
      </c>
      <c r="J458" s="712">
        <v>2</v>
      </c>
      <c r="K458" s="712"/>
      <c r="L458" s="510">
        <v>249998</v>
      </c>
      <c r="M458" s="510">
        <v>5</v>
      </c>
      <c r="N458" s="510">
        <v>624995</v>
      </c>
    </row>
    <row r="459" spans="1:14" ht="24.75" customHeight="1">
      <c r="A459" s="507">
        <v>61</v>
      </c>
      <c r="B459" s="508" t="s">
        <v>2862</v>
      </c>
      <c r="C459" s="508" t="s">
        <v>2863</v>
      </c>
      <c r="D459" s="509" t="s">
        <v>2036</v>
      </c>
      <c r="E459" s="510">
        <v>150000</v>
      </c>
      <c r="F459" s="510">
        <v>1</v>
      </c>
      <c r="G459" s="510">
        <v>150000</v>
      </c>
      <c r="H459" s="510">
        <v>0</v>
      </c>
      <c r="I459" s="510">
        <v>0</v>
      </c>
      <c r="J459" s="712">
        <v>0</v>
      </c>
      <c r="K459" s="712"/>
      <c r="L459" s="510">
        <v>0</v>
      </c>
      <c r="M459" s="510">
        <v>1</v>
      </c>
      <c r="N459" s="510">
        <v>150000</v>
      </c>
    </row>
    <row r="460" spans="1:14" ht="24.75" customHeight="1">
      <c r="A460" s="507">
        <v>62</v>
      </c>
      <c r="B460" s="508" t="s">
        <v>2864</v>
      </c>
      <c r="C460" s="508" t="s">
        <v>2865</v>
      </c>
      <c r="D460" s="509" t="s">
        <v>2036</v>
      </c>
      <c r="E460" s="510">
        <v>150000</v>
      </c>
      <c r="F460" s="510">
        <v>2</v>
      </c>
      <c r="G460" s="510">
        <v>300000</v>
      </c>
      <c r="H460" s="510">
        <v>0</v>
      </c>
      <c r="I460" s="510">
        <v>0</v>
      </c>
      <c r="J460" s="712">
        <v>0</v>
      </c>
      <c r="K460" s="712"/>
      <c r="L460" s="510">
        <v>0</v>
      </c>
      <c r="M460" s="510">
        <v>2</v>
      </c>
      <c r="N460" s="510">
        <v>300000</v>
      </c>
    </row>
    <row r="461" spans="1:14" ht="24.75" customHeight="1">
      <c r="A461" s="507">
        <v>63</v>
      </c>
      <c r="B461" s="508" t="s">
        <v>2866</v>
      </c>
      <c r="C461" s="508" t="s">
        <v>2867</v>
      </c>
      <c r="D461" s="509" t="s">
        <v>2120</v>
      </c>
      <c r="E461" s="510">
        <v>25750</v>
      </c>
      <c r="F461" s="510">
        <v>96</v>
      </c>
      <c r="G461" s="510">
        <v>2472000</v>
      </c>
      <c r="H461" s="510">
        <v>0</v>
      </c>
      <c r="I461" s="510">
        <v>0</v>
      </c>
      <c r="J461" s="712">
        <v>0</v>
      </c>
      <c r="K461" s="712"/>
      <c r="L461" s="510">
        <v>0</v>
      </c>
      <c r="M461" s="510">
        <v>96</v>
      </c>
      <c r="N461" s="510">
        <v>2472000</v>
      </c>
    </row>
    <row r="462" spans="1:14" ht="24.75" customHeight="1">
      <c r="A462" s="507">
        <v>64</v>
      </c>
      <c r="B462" s="508" t="s">
        <v>2868</v>
      </c>
      <c r="C462" s="508" t="s">
        <v>2869</v>
      </c>
      <c r="D462" s="509" t="s">
        <v>2120</v>
      </c>
      <c r="E462" s="510">
        <v>35800</v>
      </c>
      <c r="F462" s="510">
        <v>70</v>
      </c>
      <c r="G462" s="510">
        <v>2506000</v>
      </c>
      <c r="H462" s="510">
        <v>0</v>
      </c>
      <c r="I462" s="510">
        <v>0</v>
      </c>
      <c r="J462" s="712">
        <v>0</v>
      </c>
      <c r="K462" s="712"/>
      <c r="L462" s="510">
        <v>0</v>
      </c>
      <c r="M462" s="510">
        <v>70</v>
      </c>
      <c r="N462" s="510">
        <v>2506000</v>
      </c>
    </row>
    <row r="463" spans="1:14" ht="24.75" customHeight="1">
      <c r="A463" s="507">
        <v>65</v>
      </c>
      <c r="B463" s="508" t="s">
        <v>2870</v>
      </c>
      <c r="C463" s="508" t="s">
        <v>2871</v>
      </c>
      <c r="D463" s="509" t="s">
        <v>2120</v>
      </c>
      <c r="E463" s="510">
        <v>410</v>
      </c>
      <c r="F463" s="510">
        <v>7441</v>
      </c>
      <c r="G463" s="510">
        <v>3050810</v>
      </c>
      <c r="H463" s="510">
        <v>0</v>
      </c>
      <c r="I463" s="510">
        <v>0</v>
      </c>
      <c r="J463" s="712">
        <v>118</v>
      </c>
      <c r="K463" s="712"/>
      <c r="L463" s="510">
        <v>48380</v>
      </c>
      <c r="M463" s="510">
        <v>7323</v>
      </c>
      <c r="N463" s="510">
        <v>3002430</v>
      </c>
    </row>
    <row r="464" spans="1:14" ht="24.75" customHeight="1">
      <c r="A464" s="507">
        <v>66</v>
      </c>
      <c r="B464" s="508" t="s">
        <v>2872</v>
      </c>
      <c r="C464" s="508" t="s">
        <v>2873</v>
      </c>
      <c r="D464" s="509" t="s">
        <v>2120</v>
      </c>
      <c r="E464" s="510">
        <v>89985</v>
      </c>
      <c r="F464" s="510">
        <v>35</v>
      </c>
      <c r="G464" s="510">
        <v>3149475</v>
      </c>
      <c r="H464" s="510">
        <v>0</v>
      </c>
      <c r="I464" s="510">
        <v>0</v>
      </c>
      <c r="J464" s="712">
        <v>0</v>
      </c>
      <c r="K464" s="712"/>
      <c r="L464" s="510">
        <v>0</v>
      </c>
      <c r="M464" s="510">
        <v>35</v>
      </c>
      <c r="N464" s="510">
        <v>3149475</v>
      </c>
    </row>
    <row r="465" spans="1:14" ht="24.75" customHeight="1">
      <c r="A465" s="507">
        <v>67</v>
      </c>
      <c r="B465" s="508" t="s">
        <v>2874</v>
      </c>
      <c r="C465" s="508" t="s">
        <v>2875</v>
      </c>
      <c r="D465" s="509" t="s">
        <v>2120</v>
      </c>
      <c r="E465" s="510">
        <v>4700</v>
      </c>
      <c r="F465" s="510">
        <v>40</v>
      </c>
      <c r="G465" s="510">
        <v>188000</v>
      </c>
      <c r="H465" s="510">
        <v>0</v>
      </c>
      <c r="I465" s="510">
        <v>0</v>
      </c>
      <c r="J465" s="712">
        <v>0</v>
      </c>
      <c r="K465" s="712"/>
      <c r="L465" s="510">
        <v>0</v>
      </c>
      <c r="M465" s="510">
        <v>40</v>
      </c>
      <c r="N465" s="510">
        <v>188000</v>
      </c>
    </row>
    <row r="466" spans="1:14" ht="24.75" customHeight="1">
      <c r="A466" s="507">
        <v>68</v>
      </c>
      <c r="B466" s="508" t="s">
        <v>2876</v>
      </c>
      <c r="C466" s="508" t="s">
        <v>2877</v>
      </c>
      <c r="D466" s="509" t="s">
        <v>2023</v>
      </c>
      <c r="E466" s="510">
        <v>16448</v>
      </c>
      <c r="F466" s="510">
        <v>951</v>
      </c>
      <c r="G466" s="510">
        <v>15642048</v>
      </c>
      <c r="H466" s="510">
        <v>0</v>
      </c>
      <c r="I466" s="510">
        <v>0</v>
      </c>
      <c r="J466" s="712">
        <v>29</v>
      </c>
      <c r="K466" s="712"/>
      <c r="L466" s="510">
        <v>476992</v>
      </c>
      <c r="M466" s="510">
        <v>922</v>
      </c>
      <c r="N466" s="510">
        <v>15165056</v>
      </c>
    </row>
    <row r="467" spans="1:14" ht="24.75" customHeight="1">
      <c r="A467" s="507">
        <v>69</v>
      </c>
      <c r="B467" s="508" t="s">
        <v>2878</v>
      </c>
      <c r="C467" s="508" t="s">
        <v>2879</v>
      </c>
      <c r="D467" s="509" t="s">
        <v>2036</v>
      </c>
      <c r="E467" s="510">
        <v>56790</v>
      </c>
      <c r="F467" s="510">
        <v>32</v>
      </c>
      <c r="G467" s="510">
        <v>1817280</v>
      </c>
      <c r="H467" s="510">
        <v>0</v>
      </c>
      <c r="I467" s="510">
        <v>0</v>
      </c>
      <c r="J467" s="712">
        <v>0</v>
      </c>
      <c r="K467" s="712"/>
      <c r="L467" s="510">
        <v>0</v>
      </c>
      <c r="M467" s="510">
        <v>32</v>
      </c>
      <c r="N467" s="510">
        <v>1817280</v>
      </c>
    </row>
    <row r="468" spans="1:14" ht="24" customHeight="1">
      <c r="A468" s="507">
        <v>70</v>
      </c>
      <c r="B468" s="508" t="s">
        <v>2880</v>
      </c>
      <c r="C468" s="508" t="s">
        <v>2881</v>
      </c>
      <c r="D468" s="509" t="s">
        <v>2120</v>
      </c>
      <c r="E468" s="510">
        <v>5500</v>
      </c>
      <c r="F468" s="510">
        <v>48</v>
      </c>
      <c r="G468" s="510">
        <v>264000</v>
      </c>
      <c r="H468" s="510">
        <v>0</v>
      </c>
      <c r="I468" s="510">
        <v>0</v>
      </c>
      <c r="J468" s="712">
        <v>8</v>
      </c>
      <c r="K468" s="712"/>
      <c r="L468" s="510">
        <v>44000</v>
      </c>
      <c r="M468" s="510">
        <v>40</v>
      </c>
      <c r="N468" s="510">
        <v>220000</v>
      </c>
    </row>
    <row r="469" spans="1:14" ht="24.75" customHeight="1">
      <c r="A469" s="507">
        <v>71</v>
      </c>
      <c r="B469" s="508" t="s">
        <v>2882</v>
      </c>
      <c r="C469" s="508" t="s">
        <v>2881</v>
      </c>
      <c r="D469" s="509" t="s">
        <v>2028</v>
      </c>
      <c r="E469" s="510">
        <v>5500</v>
      </c>
      <c r="F469" s="510">
        <v>296</v>
      </c>
      <c r="G469" s="510">
        <v>1628000</v>
      </c>
      <c r="H469" s="510">
        <v>0</v>
      </c>
      <c r="I469" s="510">
        <v>0</v>
      </c>
      <c r="J469" s="712">
        <v>0</v>
      </c>
      <c r="K469" s="712"/>
      <c r="L469" s="510">
        <v>0</v>
      </c>
      <c r="M469" s="510">
        <v>296</v>
      </c>
      <c r="N469" s="510">
        <v>1628000</v>
      </c>
    </row>
    <row r="470" spans="1:14" ht="24.75" customHeight="1">
      <c r="A470" s="507">
        <v>72</v>
      </c>
      <c r="B470" s="508" t="s">
        <v>2883</v>
      </c>
      <c r="C470" s="508" t="s">
        <v>2884</v>
      </c>
      <c r="D470" s="509" t="s">
        <v>2036</v>
      </c>
      <c r="E470" s="510">
        <v>16000</v>
      </c>
      <c r="F470" s="510">
        <v>600</v>
      </c>
      <c r="G470" s="510">
        <v>9600000</v>
      </c>
      <c r="H470" s="510">
        <v>0</v>
      </c>
      <c r="I470" s="510">
        <v>0</v>
      </c>
      <c r="J470" s="712">
        <v>26</v>
      </c>
      <c r="K470" s="712"/>
      <c r="L470" s="510">
        <v>416000</v>
      </c>
      <c r="M470" s="510">
        <v>574</v>
      </c>
      <c r="N470" s="510">
        <v>9184000</v>
      </c>
    </row>
    <row r="471" spans="1:14" ht="42.75" customHeight="1">
      <c r="A471" s="507">
        <v>73</v>
      </c>
      <c r="B471" s="508" t="s">
        <v>2885</v>
      </c>
      <c r="C471" s="508" t="s">
        <v>2886</v>
      </c>
      <c r="D471" s="509" t="s">
        <v>2047</v>
      </c>
      <c r="E471" s="510">
        <v>7455</v>
      </c>
      <c r="F471" s="510">
        <v>1750</v>
      </c>
      <c r="G471" s="510">
        <v>13046250</v>
      </c>
      <c r="H471" s="510">
        <v>0</v>
      </c>
      <c r="I471" s="510">
        <v>0</v>
      </c>
      <c r="J471" s="712">
        <v>48</v>
      </c>
      <c r="K471" s="712"/>
      <c r="L471" s="510">
        <v>357840</v>
      </c>
      <c r="M471" s="510">
        <v>1702</v>
      </c>
      <c r="N471" s="510">
        <v>12688410</v>
      </c>
    </row>
    <row r="472" spans="1:14" ht="24.75" customHeight="1">
      <c r="A472" s="507">
        <v>74</v>
      </c>
      <c r="B472" s="508" t="s">
        <v>2887</v>
      </c>
      <c r="C472" s="508" t="s">
        <v>2888</v>
      </c>
      <c r="D472" s="509" t="s">
        <v>2023</v>
      </c>
      <c r="E472" s="510">
        <v>140416</v>
      </c>
      <c r="F472" s="510">
        <v>145</v>
      </c>
      <c r="G472" s="510">
        <v>20360320</v>
      </c>
      <c r="H472" s="510">
        <v>0</v>
      </c>
      <c r="I472" s="510">
        <v>0</v>
      </c>
      <c r="J472" s="712">
        <v>10</v>
      </c>
      <c r="K472" s="712"/>
      <c r="L472" s="510">
        <v>1404160</v>
      </c>
      <c r="M472" s="510">
        <v>135</v>
      </c>
      <c r="N472" s="510">
        <v>18956160</v>
      </c>
    </row>
    <row r="473" spans="1:14" ht="24.75" customHeight="1">
      <c r="A473" s="507">
        <v>75</v>
      </c>
      <c r="B473" s="508" t="s">
        <v>2889</v>
      </c>
      <c r="C473" s="508" t="s">
        <v>2890</v>
      </c>
      <c r="D473" s="509" t="s">
        <v>2120</v>
      </c>
      <c r="E473" s="510">
        <v>43500</v>
      </c>
      <c r="F473" s="510">
        <v>32</v>
      </c>
      <c r="G473" s="510">
        <v>1392000</v>
      </c>
      <c r="H473" s="510">
        <v>0</v>
      </c>
      <c r="I473" s="510">
        <v>0</v>
      </c>
      <c r="J473" s="712">
        <v>1</v>
      </c>
      <c r="K473" s="712"/>
      <c r="L473" s="510">
        <v>43500</v>
      </c>
      <c r="M473" s="510">
        <v>31</v>
      </c>
      <c r="N473" s="510">
        <v>1348500</v>
      </c>
    </row>
    <row r="474" spans="1:14" ht="24.75" customHeight="1">
      <c r="A474" s="507">
        <v>76</v>
      </c>
      <c r="B474" s="508" t="s">
        <v>2891</v>
      </c>
      <c r="C474" s="508" t="s">
        <v>2892</v>
      </c>
      <c r="D474" s="509" t="s">
        <v>2036</v>
      </c>
      <c r="E474" s="510">
        <v>41871</v>
      </c>
      <c r="F474" s="510">
        <v>4</v>
      </c>
      <c r="G474" s="510">
        <v>167484</v>
      </c>
      <c r="H474" s="510">
        <v>0</v>
      </c>
      <c r="I474" s="510">
        <v>0</v>
      </c>
      <c r="J474" s="712">
        <v>0</v>
      </c>
      <c r="K474" s="712"/>
      <c r="L474" s="510">
        <v>0</v>
      </c>
      <c r="M474" s="510">
        <v>4</v>
      </c>
      <c r="N474" s="510">
        <v>167484</v>
      </c>
    </row>
    <row r="475" spans="1:14" ht="24.75" customHeight="1">
      <c r="A475" s="507">
        <v>77</v>
      </c>
      <c r="B475" s="508" t="s">
        <v>2893</v>
      </c>
      <c r="C475" s="508" t="s">
        <v>2892</v>
      </c>
      <c r="D475" s="509" t="s">
        <v>2023</v>
      </c>
      <c r="E475" s="510">
        <v>41871</v>
      </c>
      <c r="F475" s="510">
        <v>909</v>
      </c>
      <c r="G475" s="510">
        <v>38060739</v>
      </c>
      <c r="H475" s="510">
        <v>0</v>
      </c>
      <c r="I475" s="510">
        <v>0</v>
      </c>
      <c r="J475" s="712">
        <v>24</v>
      </c>
      <c r="K475" s="712"/>
      <c r="L475" s="510">
        <v>1004904</v>
      </c>
      <c r="M475" s="510">
        <v>885</v>
      </c>
      <c r="N475" s="510">
        <v>37055835</v>
      </c>
    </row>
    <row r="476" spans="1:14" ht="24.75" customHeight="1">
      <c r="A476" s="507">
        <v>78</v>
      </c>
      <c r="B476" s="508" t="s">
        <v>2894</v>
      </c>
      <c r="C476" s="508" t="s">
        <v>2895</v>
      </c>
      <c r="D476" s="509" t="s">
        <v>2036</v>
      </c>
      <c r="E476" s="510">
        <v>56700</v>
      </c>
      <c r="F476" s="510">
        <v>123</v>
      </c>
      <c r="G476" s="510">
        <v>6974100</v>
      </c>
      <c r="H476" s="510">
        <v>0</v>
      </c>
      <c r="I476" s="510">
        <v>0</v>
      </c>
      <c r="J476" s="712">
        <v>0</v>
      </c>
      <c r="K476" s="712"/>
      <c r="L476" s="510">
        <v>0</v>
      </c>
      <c r="M476" s="510">
        <v>123</v>
      </c>
      <c r="N476" s="510">
        <v>6974100</v>
      </c>
    </row>
    <row r="477" spans="1:14" ht="24.75" customHeight="1">
      <c r="A477" s="507">
        <v>79</v>
      </c>
      <c r="B477" s="508" t="s">
        <v>2896</v>
      </c>
      <c r="C477" s="508" t="s">
        <v>2897</v>
      </c>
      <c r="D477" s="509" t="s">
        <v>2036</v>
      </c>
      <c r="E477" s="510">
        <v>12390</v>
      </c>
      <c r="F477" s="510">
        <v>10</v>
      </c>
      <c r="G477" s="510">
        <v>123900</v>
      </c>
      <c r="H477" s="510">
        <v>0</v>
      </c>
      <c r="I477" s="510">
        <v>0</v>
      </c>
      <c r="J477" s="712">
        <v>0</v>
      </c>
      <c r="K477" s="712"/>
      <c r="L477" s="510">
        <v>0</v>
      </c>
      <c r="M477" s="510">
        <v>10</v>
      </c>
      <c r="N477" s="510">
        <v>123900</v>
      </c>
    </row>
    <row r="478" spans="1:14" ht="24.75" customHeight="1">
      <c r="A478" s="507">
        <v>80</v>
      </c>
      <c r="B478" s="508" t="s">
        <v>2898</v>
      </c>
      <c r="C478" s="508" t="s">
        <v>2899</v>
      </c>
      <c r="D478" s="509" t="s">
        <v>2120</v>
      </c>
      <c r="E478" s="510">
        <v>4773</v>
      </c>
      <c r="F478" s="510">
        <v>87</v>
      </c>
      <c r="G478" s="510">
        <v>415251</v>
      </c>
      <c r="H478" s="510">
        <v>0</v>
      </c>
      <c r="I478" s="510">
        <v>0</v>
      </c>
      <c r="J478" s="712">
        <v>0</v>
      </c>
      <c r="K478" s="712"/>
      <c r="L478" s="510">
        <v>0</v>
      </c>
      <c r="M478" s="510">
        <v>87</v>
      </c>
      <c r="N478" s="510">
        <v>415251</v>
      </c>
    </row>
    <row r="479" spans="1:14" ht="33.75" customHeight="1">
      <c r="A479" s="507">
        <v>81</v>
      </c>
      <c r="B479" s="508" t="s">
        <v>2900</v>
      </c>
      <c r="C479" s="508" t="s">
        <v>2901</v>
      </c>
      <c r="D479" s="509" t="s">
        <v>2036</v>
      </c>
      <c r="E479" s="510">
        <v>35000</v>
      </c>
      <c r="F479" s="510">
        <v>107</v>
      </c>
      <c r="G479" s="510">
        <v>3745000</v>
      </c>
      <c r="H479" s="510">
        <v>0</v>
      </c>
      <c r="I479" s="510">
        <v>0</v>
      </c>
      <c r="J479" s="712">
        <v>0</v>
      </c>
      <c r="K479" s="712"/>
      <c r="L479" s="510">
        <v>0</v>
      </c>
      <c r="M479" s="510">
        <v>107</v>
      </c>
      <c r="N479" s="510">
        <v>3745000</v>
      </c>
    </row>
    <row r="480" spans="1:14" ht="24" customHeight="1">
      <c r="A480" s="507">
        <v>82</v>
      </c>
      <c r="B480" s="508" t="s">
        <v>2902</v>
      </c>
      <c r="C480" s="508" t="s">
        <v>2903</v>
      </c>
      <c r="D480" s="509" t="s">
        <v>2036</v>
      </c>
      <c r="E480" s="510">
        <v>15840</v>
      </c>
      <c r="F480" s="510">
        <v>61</v>
      </c>
      <c r="G480" s="510">
        <v>966240</v>
      </c>
      <c r="H480" s="510">
        <v>0</v>
      </c>
      <c r="I480" s="510">
        <v>0</v>
      </c>
      <c r="J480" s="712">
        <v>1</v>
      </c>
      <c r="K480" s="712"/>
      <c r="L480" s="510">
        <v>15840</v>
      </c>
      <c r="M480" s="510">
        <v>60</v>
      </c>
      <c r="N480" s="510">
        <v>950400</v>
      </c>
    </row>
    <row r="481" spans="1:14" ht="24.75" customHeight="1">
      <c r="A481" s="507">
        <v>83</v>
      </c>
      <c r="B481" s="508" t="s">
        <v>2904</v>
      </c>
      <c r="C481" s="508" t="s">
        <v>2905</v>
      </c>
      <c r="D481" s="509" t="s">
        <v>2023</v>
      </c>
      <c r="E481" s="510">
        <v>29900</v>
      </c>
      <c r="F481" s="510">
        <v>200</v>
      </c>
      <c r="G481" s="510">
        <v>5980000</v>
      </c>
      <c r="H481" s="510">
        <v>0</v>
      </c>
      <c r="I481" s="510">
        <v>0</v>
      </c>
      <c r="J481" s="712">
        <v>0</v>
      </c>
      <c r="K481" s="712"/>
      <c r="L481" s="510">
        <v>0</v>
      </c>
      <c r="M481" s="510">
        <v>200</v>
      </c>
      <c r="N481" s="510">
        <v>5980000</v>
      </c>
    </row>
    <row r="482" spans="1:14" ht="24.75" customHeight="1">
      <c r="A482" s="507">
        <v>84</v>
      </c>
      <c r="B482" s="508" t="s">
        <v>2906</v>
      </c>
      <c r="C482" s="508" t="s">
        <v>2907</v>
      </c>
      <c r="D482" s="509" t="s">
        <v>2129</v>
      </c>
      <c r="E482" s="510">
        <v>76379</v>
      </c>
      <c r="F482" s="510">
        <v>2</v>
      </c>
      <c r="G482" s="510">
        <v>152758</v>
      </c>
      <c r="H482" s="510">
        <v>0</v>
      </c>
      <c r="I482" s="510">
        <v>0</v>
      </c>
      <c r="J482" s="712">
        <v>0</v>
      </c>
      <c r="K482" s="712"/>
      <c r="L482" s="510">
        <v>0</v>
      </c>
      <c r="M482" s="510">
        <v>2</v>
      </c>
      <c r="N482" s="510">
        <v>152758</v>
      </c>
    </row>
    <row r="483" spans="1:14" ht="24.75" customHeight="1">
      <c r="A483" s="507">
        <v>85</v>
      </c>
      <c r="B483" s="508" t="s">
        <v>2908</v>
      </c>
      <c r="C483" s="508" t="s">
        <v>2909</v>
      </c>
      <c r="D483" s="509" t="s">
        <v>2129</v>
      </c>
      <c r="E483" s="510">
        <v>76379</v>
      </c>
      <c r="F483" s="510">
        <v>5</v>
      </c>
      <c r="G483" s="510">
        <v>381895</v>
      </c>
      <c r="H483" s="510">
        <v>0</v>
      </c>
      <c r="I483" s="510">
        <v>0</v>
      </c>
      <c r="J483" s="712">
        <v>0</v>
      </c>
      <c r="K483" s="712"/>
      <c r="L483" s="510">
        <v>0</v>
      </c>
      <c r="M483" s="510">
        <v>5</v>
      </c>
      <c r="N483" s="510">
        <v>381895</v>
      </c>
    </row>
    <row r="484" spans="1:14" ht="24.75" customHeight="1">
      <c r="A484" s="507">
        <v>86</v>
      </c>
      <c r="B484" s="508" t="s">
        <v>2910</v>
      </c>
      <c r="C484" s="508" t="s">
        <v>2911</v>
      </c>
      <c r="D484" s="509" t="s">
        <v>2120</v>
      </c>
      <c r="E484" s="510">
        <v>1098</v>
      </c>
      <c r="F484" s="510">
        <v>37</v>
      </c>
      <c r="G484" s="510">
        <v>40626</v>
      </c>
      <c r="H484" s="510">
        <v>0</v>
      </c>
      <c r="I484" s="510">
        <v>0</v>
      </c>
      <c r="J484" s="712">
        <v>4</v>
      </c>
      <c r="K484" s="712"/>
      <c r="L484" s="510">
        <v>4392</v>
      </c>
      <c r="M484" s="510">
        <v>33</v>
      </c>
      <c r="N484" s="510">
        <v>36234</v>
      </c>
    </row>
    <row r="485" spans="1:14" ht="24.75" customHeight="1">
      <c r="A485" s="507">
        <v>87</v>
      </c>
      <c r="B485" s="508" t="s">
        <v>2912</v>
      </c>
      <c r="C485" s="508" t="s">
        <v>2913</v>
      </c>
      <c r="D485" s="509" t="s">
        <v>2120</v>
      </c>
      <c r="E485" s="510">
        <v>11900</v>
      </c>
      <c r="F485" s="510">
        <v>7</v>
      </c>
      <c r="G485" s="510">
        <v>83300</v>
      </c>
      <c r="H485" s="510">
        <v>0</v>
      </c>
      <c r="I485" s="510">
        <v>0</v>
      </c>
      <c r="J485" s="712">
        <v>0</v>
      </c>
      <c r="K485" s="712"/>
      <c r="L485" s="510">
        <v>0</v>
      </c>
      <c r="M485" s="510">
        <v>7</v>
      </c>
      <c r="N485" s="510">
        <v>83300</v>
      </c>
    </row>
    <row r="486" spans="1:14" ht="24.75" customHeight="1">
      <c r="A486" s="507">
        <v>88</v>
      </c>
      <c r="B486" s="508" t="s">
        <v>2914</v>
      </c>
      <c r="C486" s="508" t="s">
        <v>2913</v>
      </c>
      <c r="D486" s="509" t="s">
        <v>2120</v>
      </c>
      <c r="E486" s="510">
        <v>11900</v>
      </c>
      <c r="F486" s="510">
        <v>10</v>
      </c>
      <c r="G486" s="510">
        <v>119000</v>
      </c>
      <c r="H486" s="510">
        <v>0</v>
      </c>
      <c r="I486" s="510">
        <v>0</v>
      </c>
      <c r="J486" s="712">
        <v>0</v>
      </c>
      <c r="K486" s="712"/>
      <c r="L486" s="510">
        <v>0</v>
      </c>
      <c r="M486" s="510">
        <v>10</v>
      </c>
      <c r="N486" s="510">
        <v>119000</v>
      </c>
    </row>
    <row r="487" spans="1:14" ht="24.75" customHeight="1">
      <c r="A487" s="507">
        <v>89</v>
      </c>
      <c r="B487" s="508" t="s">
        <v>2915</v>
      </c>
      <c r="C487" s="508" t="s">
        <v>2916</v>
      </c>
      <c r="D487" s="509" t="s">
        <v>2120</v>
      </c>
      <c r="E487" s="510">
        <v>7150</v>
      </c>
      <c r="F487" s="510">
        <v>132</v>
      </c>
      <c r="G487" s="510">
        <v>943800</v>
      </c>
      <c r="H487" s="510">
        <v>0</v>
      </c>
      <c r="I487" s="510">
        <v>0</v>
      </c>
      <c r="J487" s="712">
        <v>15</v>
      </c>
      <c r="K487" s="712"/>
      <c r="L487" s="510">
        <v>107250</v>
      </c>
      <c r="M487" s="510">
        <v>117</v>
      </c>
      <c r="N487" s="510">
        <v>836550</v>
      </c>
    </row>
    <row r="488" spans="1:14" ht="24.75" customHeight="1">
      <c r="A488" s="507">
        <v>90</v>
      </c>
      <c r="B488" s="508" t="s">
        <v>2917</v>
      </c>
      <c r="C488" s="508" t="s">
        <v>2918</v>
      </c>
      <c r="D488" s="509" t="s">
        <v>2120</v>
      </c>
      <c r="E488" s="510">
        <v>2800</v>
      </c>
      <c r="F488" s="510">
        <v>105</v>
      </c>
      <c r="G488" s="510">
        <v>294000</v>
      </c>
      <c r="H488" s="510">
        <v>0</v>
      </c>
      <c r="I488" s="510">
        <v>0</v>
      </c>
      <c r="J488" s="712">
        <v>6</v>
      </c>
      <c r="K488" s="712"/>
      <c r="L488" s="510">
        <v>16800</v>
      </c>
      <c r="M488" s="510">
        <v>99</v>
      </c>
      <c r="N488" s="510">
        <v>277200</v>
      </c>
    </row>
    <row r="489" spans="1:14" ht="24.75" customHeight="1">
      <c r="A489" s="507">
        <v>91</v>
      </c>
      <c r="B489" s="508" t="s">
        <v>2919</v>
      </c>
      <c r="C489" s="508" t="s">
        <v>2920</v>
      </c>
      <c r="D489" s="509" t="s">
        <v>2120</v>
      </c>
      <c r="E489" s="510">
        <v>630</v>
      </c>
      <c r="F489" s="510">
        <v>165</v>
      </c>
      <c r="G489" s="510">
        <v>103950</v>
      </c>
      <c r="H489" s="510">
        <v>0</v>
      </c>
      <c r="I489" s="510">
        <v>0</v>
      </c>
      <c r="J489" s="712">
        <v>8</v>
      </c>
      <c r="K489" s="712"/>
      <c r="L489" s="510">
        <v>5040</v>
      </c>
      <c r="M489" s="510">
        <v>157</v>
      </c>
      <c r="N489" s="510">
        <v>98910</v>
      </c>
    </row>
    <row r="490" spans="1:14" ht="24" customHeight="1">
      <c r="A490" s="507">
        <v>92</v>
      </c>
      <c r="B490" s="508" t="s">
        <v>2921</v>
      </c>
      <c r="C490" s="508" t="s">
        <v>2922</v>
      </c>
      <c r="D490" s="509" t="s">
        <v>2120</v>
      </c>
      <c r="E490" s="510">
        <v>18066</v>
      </c>
      <c r="F490" s="510">
        <v>275</v>
      </c>
      <c r="G490" s="510">
        <v>4968150</v>
      </c>
      <c r="H490" s="510">
        <v>0</v>
      </c>
      <c r="I490" s="510">
        <v>0</v>
      </c>
      <c r="J490" s="712">
        <v>9</v>
      </c>
      <c r="K490" s="712"/>
      <c r="L490" s="510">
        <v>162594</v>
      </c>
      <c r="M490" s="510">
        <v>266</v>
      </c>
      <c r="N490" s="510">
        <v>4805556</v>
      </c>
    </row>
    <row r="491" spans="1:14" ht="15.75" customHeight="1">
      <c r="A491" s="715" t="s">
        <v>2923</v>
      </c>
      <c r="B491" s="715"/>
      <c r="C491" s="715"/>
      <c r="D491" s="715"/>
      <c r="E491" s="715"/>
      <c r="F491" s="714">
        <v>174094270</v>
      </c>
      <c r="G491" s="714"/>
      <c r="H491" s="714">
        <v>0</v>
      </c>
      <c r="I491" s="714"/>
      <c r="J491" s="714">
        <v>8371493</v>
      </c>
      <c r="K491" s="714"/>
      <c r="L491" s="714"/>
      <c r="M491" s="714">
        <v>165722777</v>
      </c>
      <c r="N491" s="714"/>
    </row>
    <row r="492" spans="1:14" ht="24.75" customHeight="1">
      <c r="A492" s="507">
        <v>1</v>
      </c>
      <c r="B492" s="508" t="s">
        <v>2924</v>
      </c>
      <c r="C492" s="508" t="s">
        <v>2925</v>
      </c>
      <c r="D492" s="509" t="s">
        <v>1998</v>
      </c>
      <c r="E492" s="510">
        <v>86</v>
      </c>
      <c r="F492" s="510">
        <v>15024</v>
      </c>
      <c r="G492" s="510">
        <v>1292064</v>
      </c>
      <c r="H492" s="510">
        <v>0</v>
      </c>
      <c r="I492" s="510">
        <v>0</v>
      </c>
      <c r="J492" s="712">
        <v>631</v>
      </c>
      <c r="K492" s="712"/>
      <c r="L492" s="510">
        <v>54266</v>
      </c>
      <c r="M492" s="510">
        <v>14393</v>
      </c>
      <c r="N492" s="510">
        <v>1237798</v>
      </c>
    </row>
    <row r="493" spans="1:14" ht="24.75" customHeight="1">
      <c r="A493" s="507">
        <v>2</v>
      </c>
      <c r="B493" s="508" t="s">
        <v>2926</v>
      </c>
      <c r="C493" s="508" t="s">
        <v>2927</v>
      </c>
      <c r="D493" s="509" t="s">
        <v>1998</v>
      </c>
      <c r="E493" s="510">
        <v>630</v>
      </c>
      <c r="F493" s="510">
        <v>21</v>
      </c>
      <c r="G493" s="510">
        <v>13230</v>
      </c>
      <c r="H493" s="510">
        <v>0</v>
      </c>
      <c r="I493" s="510">
        <v>0</v>
      </c>
      <c r="J493" s="712">
        <v>14</v>
      </c>
      <c r="K493" s="712"/>
      <c r="L493" s="510">
        <v>8820</v>
      </c>
      <c r="M493" s="510">
        <v>7</v>
      </c>
      <c r="N493" s="510">
        <v>4410</v>
      </c>
    </row>
    <row r="494" spans="1:14" ht="24.75" customHeight="1">
      <c r="A494" s="507">
        <v>3</v>
      </c>
      <c r="B494" s="508" t="s">
        <v>2928</v>
      </c>
      <c r="C494" s="508" t="s">
        <v>2927</v>
      </c>
      <c r="D494" s="509" t="s">
        <v>1995</v>
      </c>
      <c r="E494" s="510">
        <v>640</v>
      </c>
      <c r="F494" s="510">
        <v>1103</v>
      </c>
      <c r="G494" s="510">
        <v>705920</v>
      </c>
      <c r="H494" s="510">
        <v>0</v>
      </c>
      <c r="I494" s="510">
        <v>0</v>
      </c>
      <c r="J494" s="712">
        <v>32</v>
      </c>
      <c r="K494" s="712"/>
      <c r="L494" s="510">
        <v>20480</v>
      </c>
      <c r="M494" s="510">
        <v>1071</v>
      </c>
      <c r="N494" s="510">
        <v>685440</v>
      </c>
    </row>
    <row r="495" spans="1:14" ht="24.75" customHeight="1">
      <c r="A495" s="507">
        <v>4</v>
      </c>
      <c r="B495" s="508" t="s">
        <v>2929</v>
      </c>
      <c r="C495" s="508" t="s">
        <v>2930</v>
      </c>
      <c r="D495" s="509" t="s">
        <v>1995</v>
      </c>
      <c r="E495" s="510">
        <v>1575</v>
      </c>
      <c r="F495" s="510">
        <v>19628</v>
      </c>
      <c r="G495" s="510">
        <v>30914100</v>
      </c>
      <c r="H495" s="510">
        <v>0</v>
      </c>
      <c r="I495" s="510">
        <v>0</v>
      </c>
      <c r="J495" s="712">
        <v>490</v>
      </c>
      <c r="K495" s="712"/>
      <c r="L495" s="510">
        <v>771750</v>
      </c>
      <c r="M495" s="510">
        <v>19138</v>
      </c>
      <c r="N495" s="510">
        <v>30142350</v>
      </c>
    </row>
    <row r="496" spans="1:14" ht="24.75" customHeight="1">
      <c r="A496" s="507">
        <v>5</v>
      </c>
      <c r="B496" s="508" t="s">
        <v>2931</v>
      </c>
      <c r="C496" s="508" t="s">
        <v>2932</v>
      </c>
      <c r="D496" s="509" t="s">
        <v>1995</v>
      </c>
      <c r="E496" s="510">
        <v>2600</v>
      </c>
      <c r="F496" s="510">
        <v>1223</v>
      </c>
      <c r="G496" s="510">
        <v>3179800</v>
      </c>
      <c r="H496" s="510">
        <v>0</v>
      </c>
      <c r="I496" s="510">
        <v>0</v>
      </c>
      <c r="J496" s="712">
        <v>1218</v>
      </c>
      <c r="K496" s="712"/>
      <c r="L496" s="510">
        <v>3166800</v>
      </c>
      <c r="M496" s="510">
        <v>5</v>
      </c>
      <c r="N496" s="510">
        <v>13000</v>
      </c>
    </row>
    <row r="497" spans="1:14" ht="24.75" customHeight="1">
      <c r="A497" s="507">
        <v>6</v>
      </c>
      <c r="B497" s="508" t="s">
        <v>2933</v>
      </c>
      <c r="C497" s="508" t="s">
        <v>2934</v>
      </c>
      <c r="D497" s="509" t="s">
        <v>1995</v>
      </c>
      <c r="E497" s="510">
        <v>2450</v>
      </c>
      <c r="F497" s="510">
        <v>34692</v>
      </c>
      <c r="G497" s="510">
        <v>84995400</v>
      </c>
      <c r="H497" s="510">
        <v>0</v>
      </c>
      <c r="I497" s="510">
        <v>0</v>
      </c>
      <c r="J497" s="712">
        <v>633</v>
      </c>
      <c r="K497" s="712"/>
      <c r="L497" s="510">
        <v>1550850</v>
      </c>
      <c r="M497" s="510">
        <v>34059</v>
      </c>
      <c r="N497" s="510">
        <v>83444550</v>
      </c>
    </row>
    <row r="498" spans="1:14" ht="24.75" customHeight="1">
      <c r="A498" s="507">
        <v>7</v>
      </c>
      <c r="B498" s="508" t="s">
        <v>2935</v>
      </c>
      <c r="C498" s="508" t="s">
        <v>2936</v>
      </c>
      <c r="D498" s="509" t="s">
        <v>1995</v>
      </c>
      <c r="E498" s="510">
        <v>3265</v>
      </c>
      <c r="F498" s="510">
        <v>4142</v>
      </c>
      <c r="G498" s="510">
        <v>13523630</v>
      </c>
      <c r="H498" s="510">
        <v>0</v>
      </c>
      <c r="I498" s="510">
        <v>0</v>
      </c>
      <c r="J498" s="712">
        <v>331</v>
      </c>
      <c r="K498" s="712"/>
      <c r="L498" s="510">
        <v>1080715</v>
      </c>
      <c r="M498" s="510">
        <v>3811</v>
      </c>
      <c r="N498" s="510">
        <v>12442915</v>
      </c>
    </row>
    <row r="499" spans="1:14" ht="24" customHeight="1">
      <c r="A499" s="507">
        <v>8</v>
      </c>
      <c r="B499" s="508" t="s">
        <v>2937</v>
      </c>
      <c r="C499" s="508" t="s">
        <v>2938</v>
      </c>
      <c r="D499" s="509" t="s">
        <v>1995</v>
      </c>
      <c r="E499" s="510">
        <v>10268</v>
      </c>
      <c r="F499" s="510">
        <v>3125</v>
      </c>
      <c r="G499" s="510">
        <v>32087500</v>
      </c>
      <c r="H499" s="510">
        <v>0</v>
      </c>
      <c r="I499" s="510">
        <v>0</v>
      </c>
      <c r="J499" s="712">
        <v>12</v>
      </c>
      <c r="K499" s="712"/>
      <c r="L499" s="510">
        <v>123216</v>
      </c>
      <c r="M499" s="510">
        <v>3113</v>
      </c>
      <c r="N499" s="510">
        <v>31964284</v>
      </c>
    </row>
    <row r="500" spans="1:14" ht="24.75" customHeight="1">
      <c r="A500" s="507">
        <v>9</v>
      </c>
      <c r="B500" s="508" t="s">
        <v>2939</v>
      </c>
      <c r="C500" s="508" t="s">
        <v>2940</v>
      </c>
      <c r="D500" s="509" t="s">
        <v>1995</v>
      </c>
      <c r="E500" s="510">
        <v>2499</v>
      </c>
      <c r="F500" s="510">
        <v>1074</v>
      </c>
      <c r="G500" s="510">
        <v>2683926</v>
      </c>
      <c r="H500" s="510">
        <v>0</v>
      </c>
      <c r="I500" s="510">
        <v>0</v>
      </c>
      <c r="J500" s="712">
        <v>4</v>
      </c>
      <c r="K500" s="712"/>
      <c r="L500" s="510">
        <v>9996</v>
      </c>
      <c r="M500" s="510">
        <v>1070</v>
      </c>
      <c r="N500" s="510">
        <v>2673930</v>
      </c>
    </row>
    <row r="501" spans="1:14" ht="24.75" customHeight="1">
      <c r="A501" s="507">
        <v>10</v>
      </c>
      <c r="B501" s="508" t="s">
        <v>2941</v>
      </c>
      <c r="C501" s="508" t="s">
        <v>2942</v>
      </c>
      <c r="D501" s="509" t="s">
        <v>1995</v>
      </c>
      <c r="E501" s="510">
        <v>1900</v>
      </c>
      <c r="F501" s="510">
        <v>2473</v>
      </c>
      <c r="G501" s="510">
        <v>4698700</v>
      </c>
      <c r="H501" s="510">
        <v>0</v>
      </c>
      <c r="I501" s="510">
        <v>0</v>
      </c>
      <c r="J501" s="712">
        <v>834</v>
      </c>
      <c r="K501" s="712"/>
      <c r="L501" s="510">
        <v>1584600</v>
      </c>
      <c r="M501" s="510">
        <v>1639</v>
      </c>
      <c r="N501" s="510">
        <v>3114100</v>
      </c>
    </row>
    <row r="502" spans="1:14" ht="15.75" customHeight="1">
      <c r="A502" s="715" t="s">
        <v>2943</v>
      </c>
      <c r="B502" s="715"/>
      <c r="C502" s="715"/>
      <c r="D502" s="715"/>
      <c r="E502" s="715"/>
      <c r="F502" s="714">
        <v>441161262</v>
      </c>
      <c r="G502" s="714"/>
      <c r="H502" s="714">
        <v>0</v>
      </c>
      <c r="I502" s="714"/>
      <c r="J502" s="714">
        <v>19391173</v>
      </c>
      <c r="K502" s="714"/>
      <c r="L502" s="714"/>
      <c r="M502" s="714">
        <v>421770089</v>
      </c>
      <c r="N502" s="714"/>
    </row>
    <row r="503" spans="1:14" ht="24.75" customHeight="1">
      <c r="A503" s="507">
        <v>1</v>
      </c>
      <c r="B503" s="508" t="s">
        <v>2944</v>
      </c>
      <c r="C503" s="508" t="s">
        <v>2945</v>
      </c>
      <c r="D503" s="509" t="s">
        <v>1995</v>
      </c>
      <c r="E503" s="510">
        <v>1200</v>
      </c>
      <c r="F503" s="510">
        <v>73</v>
      </c>
      <c r="G503" s="510">
        <v>87600</v>
      </c>
      <c r="H503" s="510">
        <v>0</v>
      </c>
      <c r="I503" s="510">
        <v>0</v>
      </c>
      <c r="J503" s="712">
        <v>0</v>
      </c>
      <c r="K503" s="712"/>
      <c r="L503" s="510">
        <v>0</v>
      </c>
      <c r="M503" s="510">
        <v>73</v>
      </c>
      <c r="N503" s="510">
        <v>87600</v>
      </c>
    </row>
    <row r="504" spans="1:14" ht="24.75" customHeight="1">
      <c r="A504" s="507">
        <v>2</v>
      </c>
      <c r="B504" s="508" t="s">
        <v>2946</v>
      </c>
      <c r="C504" s="508" t="s">
        <v>2945</v>
      </c>
      <c r="D504" s="509" t="s">
        <v>1995</v>
      </c>
      <c r="E504" s="510">
        <v>1200</v>
      </c>
      <c r="F504" s="510">
        <v>4856</v>
      </c>
      <c r="G504" s="510">
        <v>5827200</v>
      </c>
      <c r="H504" s="510">
        <v>0</v>
      </c>
      <c r="I504" s="510">
        <v>0</v>
      </c>
      <c r="J504" s="712">
        <v>42</v>
      </c>
      <c r="K504" s="712"/>
      <c r="L504" s="510">
        <v>50400</v>
      </c>
      <c r="M504" s="510">
        <v>4814</v>
      </c>
      <c r="N504" s="510">
        <v>5776800</v>
      </c>
    </row>
    <row r="505" spans="1:14" ht="24.75" customHeight="1">
      <c r="A505" s="507">
        <v>3</v>
      </c>
      <c r="B505" s="508" t="s">
        <v>2947</v>
      </c>
      <c r="C505" s="508" t="s">
        <v>2948</v>
      </c>
      <c r="D505" s="509" t="s">
        <v>1995</v>
      </c>
      <c r="E505" s="510">
        <v>1953</v>
      </c>
      <c r="F505" s="510">
        <v>39100</v>
      </c>
      <c r="G505" s="510">
        <v>76362300</v>
      </c>
      <c r="H505" s="510">
        <v>0</v>
      </c>
      <c r="I505" s="510">
        <v>0</v>
      </c>
      <c r="J505" s="712">
        <v>0</v>
      </c>
      <c r="K505" s="712"/>
      <c r="L505" s="510">
        <v>0</v>
      </c>
      <c r="M505" s="510">
        <v>39100</v>
      </c>
      <c r="N505" s="510">
        <v>76362300</v>
      </c>
    </row>
    <row r="506" spans="1:14" ht="24.75" customHeight="1">
      <c r="A506" s="507">
        <v>4</v>
      </c>
      <c r="B506" s="508" t="s">
        <v>2949</v>
      </c>
      <c r="C506" s="508" t="s">
        <v>2948</v>
      </c>
      <c r="D506" s="509" t="s">
        <v>1995</v>
      </c>
      <c r="E506" s="510">
        <v>1953</v>
      </c>
      <c r="F506" s="510">
        <v>1746</v>
      </c>
      <c r="G506" s="510">
        <v>3409938</v>
      </c>
      <c r="H506" s="510">
        <v>0</v>
      </c>
      <c r="I506" s="510">
        <v>0</v>
      </c>
      <c r="J506" s="712">
        <v>267</v>
      </c>
      <c r="K506" s="712"/>
      <c r="L506" s="510">
        <v>521451</v>
      </c>
      <c r="M506" s="510">
        <v>1479</v>
      </c>
      <c r="N506" s="510">
        <v>2888487</v>
      </c>
    </row>
    <row r="507" spans="1:14" ht="24.75" customHeight="1">
      <c r="A507" s="507">
        <v>5</v>
      </c>
      <c r="B507" s="508" t="s">
        <v>2950</v>
      </c>
      <c r="C507" s="508" t="s">
        <v>2951</v>
      </c>
      <c r="D507" s="509" t="s">
        <v>1995</v>
      </c>
      <c r="E507" s="510">
        <v>140</v>
      </c>
      <c r="F507" s="510">
        <v>9397</v>
      </c>
      <c r="G507" s="510">
        <v>1315580</v>
      </c>
      <c r="H507" s="510">
        <v>0</v>
      </c>
      <c r="I507" s="510">
        <v>0</v>
      </c>
      <c r="J507" s="712">
        <v>560</v>
      </c>
      <c r="K507" s="712"/>
      <c r="L507" s="510">
        <v>78400</v>
      </c>
      <c r="M507" s="510">
        <v>8837</v>
      </c>
      <c r="N507" s="510">
        <v>1237180</v>
      </c>
    </row>
    <row r="508" spans="1:14" ht="24" customHeight="1">
      <c r="A508" s="507">
        <v>6</v>
      </c>
      <c r="B508" s="508" t="s">
        <v>2952</v>
      </c>
      <c r="C508" s="508" t="s">
        <v>2953</v>
      </c>
      <c r="D508" s="509" t="s">
        <v>1995</v>
      </c>
      <c r="E508" s="510">
        <v>3400</v>
      </c>
      <c r="F508" s="510">
        <v>4867</v>
      </c>
      <c r="G508" s="510">
        <v>16547800</v>
      </c>
      <c r="H508" s="510">
        <v>0</v>
      </c>
      <c r="I508" s="510">
        <v>0</v>
      </c>
      <c r="J508" s="712">
        <v>140</v>
      </c>
      <c r="K508" s="712"/>
      <c r="L508" s="510">
        <v>476000</v>
      </c>
      <c r="M508" s="510">
        <v>4727</v>
      </c>
      <c r="N508" s="510">
        <v>16071800</v>
      </c>
    </row>
    <row r="509" spans="1:14" ht="24.75" customHeight="1">
      <c r="A509" s="507">
        <v>7</v>
      </c>
      <c r="B509" s="508" t="s">
        <v>2954</v>
      </c>
      <c r="C509" s="508" t="s">
        <v>2955</v>
      </c>
      <c r="D509" s="509" t="s">
        <v>1995</v>
      </c>
      <c r="E509" s="510">
        <v>1722</v>
      </c>
      <c r="F509" s="510">
        <v>2413</v>
      </c>
      <c r="G509" s="510">
        <v>4155186</v>
      </c>
      <c r="H509" s="510">
        <v>0</v>
      </c>
      <c r="I509" s="510">
        <v>0</v>
      </c>
      <c r="J509" s="712">
        <v>2154</v>
      </c>
      <c r="K509" s="712"/>
      <c r="L509" s="510">
        <v>3709188</v>
      </c>
      <c r="M509" s="510">
        <v>259</v>
      </c>
      <c r="N509" s="510">
        <v>445998</v>
      </c>
    </row>
    <row r="510" spans="1:14" ht="24.75" customHeight="1">
      <c r="A510" s="507">
        <v>8</v>
      </c>
      <c r="B510" s="508" t="s">
        <v>2956</v>
      </c>
      <c r="C510" s="508" t="s">
        <v>2955</v>
      </c>
      <c r="D510" s="509" t="s">
        <v>1995</v>
      </c>
      <c r="E510" s="510">
        <v>1722</v>
      </c>
      <c r="F510" s="510">
        <v>43352</v>
      </c>
      <c r="G510" s="510">
        <v>74652144</v>
      </c>
      <c r="H510" s="510">
        <v>0</v>
      </c>
      <c r="I510" s="510">
        <v>0</v>
      </c>
      <c r="J510" s="712">
        <v>156</v>
      </c>
      <c r="K510" s="712"/>
      <c r="L510" s="510">
        <v>268632</v>
      </c>
      <c r="M510" s="510">
        <v>43196</v>
      </c>
      <c r="N510" s="510">
        <v>74383512</v>
      </c>
    </row>
    <row r="511" spans="1:14" ht="24.75" customHeight="1">
      <c r="A511" s="507">
        <v>9</v>
      </c>
      <c r="B511" s="508" t="s">
        <v>2957</v>
      </c>
      <c r="C511" s="508" t="s">
        <v>2958</v>
      </c>
      <c r="D511" s="509" t="s">
        <v>1995</v>
      </c>
      <c r="E511" s="510">
        <v>399</v>
      </c>
      <c r="F511" s="510">
        <v>155370</v>
      </c>
      <c r="G511" s="510">
        <v>61992630</v>
      </c>
      <c r="H511" s="510">
        <v>0</v>
      </c>
      <c r="I511" s="510">
        <v>0</v>
      </c>
      <c r="J511" s="712">
        <v>9564</v>
      </c>
      <c r="K511" s="712"/>
      <c r="L511" s="510">
        <v>3816036</v>
      </c>
      <c r="M511" s="510">
        <v>145806</v>
      </c>
      <c r="N511" s="510">
        <v>58176594</v>
      </c>
    </row>
    <row r="512" spans="1:14" ht="24.75" customHeight="1">
      <c r="A512" s="507">
        <v>10</v>
      </c>
      <c r="B512" s="508" t="s">
        <v>2959</v>
      </c>
      <c r="C512" s="508" t="s">
        <v>2960</v>
      </c>
      <c r="D512" s="509" t="s">
        <v>1995</v>
      </c>
      <c r="E512" s="510">
        <v>651</v>
      </c>
      <c r="F512" s="510">
        <v>828</v>
      </c>
      <c r="G512" s="510">
        <v>539028</v>
      </c>
      <c r="H512" s="510">
        <v>0</v>
      </c>
      <c r="I512" s="510">
        <v>0</v>
      </c>
      <c r="J512" s="712">
        <v>336</v>
      </c>
      <c r="K512" s="712"/>
      <c r="L512" s="510">
        <v>218736</v>
      </c>
      <c r="M512" s="510">
        <v>492</v>
      </c>
      <c r="N512" s="510">
        <v>320292</v>
      </c>
    </row>
    <row r="513" spans="1:14" ht="24.75" customHeight="1">
      <c r="A513" s="507">
        <v>11</v>
      </c>
      <c r="B513" s="508" t="s">
        <v>2961</v>
      </c>
      <c r="C513" s="508" t="s">
        <v>2960</v>
      </c>
      <c r="D513" s="509" t="s">
        <v>1995</v>
      </c>
      <c r="E513" s="510">
        <v>651</v>
      </c>
      <c r="F513" s="510">
        <v>9916</v>
      </c>
      <c r="G513" s="510">
        <v>6455316</v>
      </c>
      <c r="H513" s="510">
        <v>0</v>
      </c>
      <c r="I513" s="510">
        <v>0</v>
      </c>
      <c r="J513" s="712">
        <v>0</v>
      </c>
      <c r="K513" s="712"/>
      <c r="L513" s="510">
        <v>0</v>
      </c>
      <c r="M513" s="510">
        <v>9916</v>
      </c>
      <c r="N513" s="510">
        <v>6455316</v>
      </c>
    </row>
    <row r="514" spans="1:14" ht="24.75" customHeight="1">
      <c r="A514" s="507">
        <v>12</v>
      </c>
      <c r="B514" s="508" t="s">
        <v>2962</v>
      </c>
      <c r="C514" s="508" t="s">
        <v>2963</v>
      </c>
      <c r="D514" s="509" t="s">
        <v>1995</v>
      </c>
      <c r="E514" s="510">
        <v>350</v>
      </c>
      <c r="F514" s="510">
        <v>217362</v>
      </c>
      <c r="G514" s="510">
        <v>76076700</v>
      </c>
      <c r="H514" s="510">
        <v>0</v>
      </c>
      <c r="I514" s="510">
        <v>0</v>
      </c>
      <c r="J514" s="712">
        <v>4360</v>
      </c>
      <c r="K514" s="712"/>
      <c r="L514" s="510">
        <v>1526000</v>
      </c>
      <c r="M514" s="510">
        <v>213002</v>
      </c>
      <c r="N514" s="510">
        <v>74550700</v>
      </c>
    </row>
    <row r="515" spans="1:14" ht="24.75" customHeight="1">
      <c r="A515" s="507">
        <v>13</v>
      </c>
      <c r="B515" s="508" t="s">
        <v>2964</v>
      </c>
      <c r="C515" s="508" t="s">
        <v>2965</v>
      </c>
      <c r="D515" s="509" t="s">
        <v>1995</v>
      </c>
      <c r="E515" s="510">
        <v>5410</v>
      </c>
      <c r="F515" s="510">
        <v>21024</v>
      </c>
      <c r="G515" s="510">
        <v>113739840</v>
      </c>
      <c r="H515" s="510">
        <v>0</v>
      </c>
      <c r="I515" s="510">
        <v>0</v>
      </c>
      <c r="J515" s="712">
        <v>1613</v>
      </c>
      <c r="K515" s="712"/>
      <c r="L515" s="510">
        <v>8726330</v>
      </c>
      <c r="M515" s="510">
        <v>19411</v>
      </c>
      <c r="N515" s="510">
        <v>105013510</v>
      </c>
    </row>
    <row r="516" spans="1:14" ht="15.75" customHeight="1">
      <c r="A516" s="715" t="s">
        <v>2966</v>
      </c>
      <c r="B516" s="715"/>
      <c r="C516" s="715"/>
      <c r="D516" s="715"/>
      <c r="E516" s="715"/>
      <c r="F516" s="714">
        <v>590464109</v>
      </c>
      <c r="G516" s="714"/>
      <c r="H516" s="714">
        <v>0</v>
      </c>
      <c r="I516" s="714"/>
      <c r="J516" s="714">
        <v>50874133</v>
      </c>
      <c r="K516" s="714"/>
      <c r="L516" s="714"/>
      <c r="M516" s="714">
        <v>539589976</v>
      </c>
      <c r="N516" s="714"/>
    </row>
    <row r="517" spans="1:14" ht="24.75" customHeight="1">
      <c r="A517" s="507">
        <v>1</v>
      </c>
      <c r="B517" s="508" t="s">
        <v>2967</v>
      </c>
      <c r="C517" s="508" t="s">
        <v>2968</v>
      </c>
      <c r="D517" s="509" t="s">
        <v>1998</v>
      </c>
      <c r="E517" s="510">
        <v>2200</v>
      </c>
      <c r="F517" s="510">
        <v>117</v>
      </c>
      <c r="G517" s="510">
        <v>257400</v>
      </c>
      <c r="H517" s="510">
        <v>0</v>
      </c>
      <c r="I517" s="510">
        <v>0</v>
      </c>
      <c r="J517" s="712">
        <v>0</v>
      </c>
      <c r="K517" s="712"/>
      <c r="L517" s="510">
        <v>0</v>
      </c>
      <c r="M517" s="510">
        <v>117</v>
      </c>
      <c r="N517" s="510">
        <v>257400</v>
      </c>
    </row>
    <row r="518" spans="1:14" ht="24" customHeight="1">
      <c r="A518" s="507">
        <v>2</v>
      </c>
      <c r="B518" s="508" t="s">
        <v>2969</v>
      </c>
      <c r="C518" s="508" t="s">
        <v>2970</v>
      </c>
      <c r="D518" s="509" t="s">
        <v>1995</v>
      </c>
      <c r="E518" s="510">
        <v>7582</v>
      </c>
      <c r="F518" s="510">
        <v>1110</v>
      </c>
      <c r="G518" s="510">
        <v>8416020</v>
      </c>
      <c r="H518" s="510">
        <v>0</v>
      </c>
      <c r="I518" s="510">
        <v>0</v>
      </c>
      <c r="J518" s="712">
        <v>654</v>
      </c>
      <c r="K518" s="712"/>
      <c r="L518" s="510">
        <v>4958628</v>
      </c>
      <c r="M518" s="510">
        <v>456</v>
      </c>
      <c r="N518" s="510">
        <v>3457392</v>
      </c>
    </row>
    <row r="519" spans="1:14" ht="24.75" customHeight="1">
      <c r="A519" s="507">
        <v>3</v>
      </c>
      <c r="B519" s="508" t="s">
        <v>2971</v>
      </c>
      <c r="C519" s="508" t="s">
        <v>2972</v>
      </c>
      <c r="D519" s="509" t="s">
        <v>1995</v>
      </c>
      <c r="E519" s="510">
        <v>6900</v>
      </c>
      <c r="F519" s="510">
        <v>1622</v>
      </c>
      <c r="G519" s="510">
        <v>11191800</v>
      </c>
      <c r="H519" s="510">
        <v>0</v>
      </c>
      <c r="I519" s="510">
        <v>0</v>
      </c>
      <c r="J519" s="712">
        <v>233</v>
      </c>
      <c r="K519" s="712"/>
      <c r="L519" s="510">
        <v>1607700</v>
      </c>
      <c r="M519" s="510">
        <v>1389</v>
      </c>
      <c r="N519" s="510">
        <v>9584100</v>
      </c>
    </row>
    <row r="520" spans="1:14" ht="24.75" customHeight="1">
      <c r="A520" s="507">
        <v>4</v>
      </c>
      <c r="B520" s="508" t="s">
        <v>2973</v>
      </c>
      <c r="C520" s="508" t="s">
        <v>2974</v>
      </c>
      <c r="D520" s="509" t="s">
        <v>1995</v>
      </c>
      <c r="E520" s="510">
        <v>3275</v>
      </c>
      <c r="F520" s="510">
        <v>31683</v>
      </c>
      <c r="G520" s="510">
        <v>103761825</v>
      </c>
      <c r="H520" s="510">
        <v>0</v>
      </c>
      <c r="I520" s="510">
        <v>0</v>
      </c>
      <c r="J520" s="712">
        <v>2679</v>
      </c>
      <c r="K520" s="712"/>
      <c r="L520" s="510">
        <v>8773725</v>
      </c>
      <c r="M520" s="510">
        <v>29004</v>
      </c>
      <c r="N520" s="510">
        <v>94988100</v>
      </c>
    </row>
    <row r="521" spans="1:14" ht="24.75" customHeight="1">
      <c r="A521" s="507">
        <v>5</v>
      </c>
      <c r="B521" s="508" t="s">
        <v>2975</v>
      </c>
      <c r="C521" s="508" t="s">
        <v>2976</v>
      </c>
      <c r="D521" s="509" t="s">
        <v>1995</v>
      </c>
      <c r="E521" s="510">
        <v>660</v>
      </c>
      <c r="F521" s="510">
        <v>84532</v>
      </c>
      <c r="G521" s="510">
        <v>55791120</v>
      </c>
      <c r="H521" s="510">
        <v>0</v>
      </c>
      <c r="I521" s="510">
        <v>0</v>
      </c>
      <c r="J521" s="712">
        <v>1051</v>
      </c>
      <c r="K521" s="712"/>
      <c r="L521" s="510">
        <v>693660</v>
      </c>
      <c r="M521" s="510">
        <v>83481</v>
      </c>
      <c r="N521" s="510">
        <v>55097460</v>
      </c>
    </row>
    <row r="522" spans="1:14" ht="24.75" customHeight="1">
      <c r="A522" s="507">
        <v>6</v>
      </c>
      <c r="B522" s="508" t="s">
        <v>2977</v>
      </c>
      <c r="C522" s="508" t="s">
        <v>2978</v>
      </c>
      <c r="D522" s="509" t="s">
        <v>1998</v>
      </c>
      <c r="E522" s="510">
        <v>1690</v>
      </c>
      <c r="F522" s="510">
        <v>2418</v>
      </c>
      <c r="G522" s="510">
        <v>4086420</v>
      </c>
      <c r="H522" s="510">
        <v>0</v>
      </c>
      <c r="I522" s="510">
        <v>0</v>
      </c>
      <c r="J522" s="712">
        <v>84</v>
      </c>
      <c r="K522" s="712"/>
      <c r="L522" s="510">
        <v>141960</v>
      </c>
      <c r="M522" s="510">
        <v>2334</v>
      </c>
      <c r="N522" s="510">
        <v>3944460</v>
      </c>
    </row>
    <row r="523" spans="1:14" ht="24.75" customHeight="1">
      <c r="A523" s="507">
        <v>7</v>
      </c>
      <c r="B523" s="508" t="s">
        <v>2979</v>
      </c>
      <c r="C523" s="508" t="s">
        <v>2980</v>
      </c>
      <c r="D523" s="509" t="s">
        <v>1995</v>
      </c>
      <c r="E523" s="510">
        <v>89</v>
      </c>
      <c r="F523" s="510">
        <v>44426</v>
      </c>
      <c r="G523" s="510">
        <v>3953914</v>
      </c>
      <c r="H523" s="510">
        <v>0</v>
      </c>
      <c r="I523" s="510">
        <v>0</v>
      </c>
      <c r="J523" s="712">
        <v>208</v>
      </c>
      <c r="K523" s="712"/>
      <c r="L523" s="510">
        <v>18512</v>
      </c>
      <c r="M523" s="510">
        <v>44218</v>
      </c>
      <c r="N523" s="510">
        <v>3935402</v>
      </c>
    </row>
    <row r="524" spans="1:14" ht="24.75" customHeight="1">
      <c r="A524" s="507">
        <v>8</v>
      </c>
      <c r="B524" s="508" t="s">
        <v>2981</v>
      </c>
      <c r="C524" s="508" t="s">
        <v>2982</v>
      </c>
      <c r="D524" s="509" t="s">
        <v>1995</v>
      </c>
      <c r="E524" s="510">
        <v>145</v>
      </c>
      <c r="F524" s="510">
        <v>58395</v>
      </c>
      <c r="G524" s="510">
        <v>8467275</v>
      </c>
      <c r="H524" s="510">
        <v>0</v>
      </c>
      <c r="I524" s="510">
        <v>0</v>
      </c>
      <c r="J524" s="712">
        <v>1719</v>
      </c>
      <c r="K524" s="712"/>
      <c r="L524" s="510">
        <v>249255</v>
      </c>
      <c r="M524" s="510">
        <v>56676</v>
      </c>
      <c r="N524" s="510">
        <v>8218020</v>
      </c>
    </row>
    <row r="525" spans="1:14" ht="24.75" customHeight="1">
      <c r="A525" s="507">
        <v>9</v>
      </c>
      <c r="B525" s="508" t="s">
        <v>2983</v>
      </c>
      <c r="C525" s="508" t="s">
        <v>2984</v>
      </c>
      <c r="D525" s="509" t="s">
        <v>2985</v>
      </c>
      <c r="E525" s="510">
        <v>9450</v>
      </c>
      <c r="F525" s="510">
        <v>17351</v>
      </c>
      <c r="G525" s="510">
        <v>163966950</v>
      </c>
      <c r="H525" s="510">
        <v>0</v>
      </c>
      <c r="I525" s="510">
        <v>0</v>
      </c>
      <c r="J525" s="712">
        <v>2229</v>
      </c>
      <c r="K525" s="712"/>
      <c r="L525" s="510">
        <v>21064050</v>
      </c>
      <c r="M525" s="510">
        <v>15122</v>
      </c>
      <c r="N525" s="510">
        <v>142902900</v>
      </c>
    </row>
    <row r="526" spans="1:14" ht="24.75" customHeight="1">
      <c r="A526" s="507">
        <v>10</v>
      </c>
      <c r="B526" s="508" t="s">
        <v>2986</v>
      </c>
      <c r="C526" s="508" t="s">
        <v>2987</v>
      </c>
      <c r="D526" s="509" t="s">
        <v>1998</v>
      </c>
      <c r="E526" s="510">
        <v>440</v>
      </c>
      <c r="F526" s="510">
        <v>14959</v>
      </c>
      <c r="G526" s="510">
        <v>6581960</v>
      </c>
      <c r="H526" s="510">
        <v>0</v>
      </c>
      <c r="I526" s="510">
        <v>0</v>
      </c>
      <c r="J526" s="712">
        <v>893</v>
      </c>
      <c r="K526" s="712"/>
      <c r="L526" s="510">
        <v>392920</v>
      </c>
      <c r="M526" s="510">
        <v>14066</v>
      </c>
      <c r="N526" s="510">
        <v>6189040</v>
      </c>
    </row>
    <row r="527" spans="1:14" ht="24.75" customHeight="1">
      <c r="A527" s="507">
        <v>11</v>
      </c>
      <c r="B527" s="508" t="s">
        <v>2988</v>
      </c>
      <c r="C527" s="508" t="s">
        <v>2989</v>
      </c>
      <c r="D527" s="509" t="s">
        <v>1998</v>
      </c>
      <c r="E527" s="510">
        <v>74</v>
      </c>
      <c r="F527" s="510">
        <v>25442</v>
      </c>
      <c r="G527" s="510">
        <v>1882708</v>
      </c>
      <c r="H527" s="510">
        <v>0</v>
      </c>
      <c r="I527" s="510">
        <v>0</v>
      </c>
      <c r="J527" s="712">
        <v>20</v>
      </c>
      <c r="K527" s="712"/>
      <c r="L527" s="510">
        <v>1480</v>
      </c>
      <c r="M527" s="510">
        <v>25422</v>
      </c>
      <c r="N527" s="510">
        <v>1881228</v>
      </c>
    </row>
    <row r="528" spans="1:14" ht="24" customHeight="1">
      <c r="A528" s="507">
        <v>12</v>
      </c>
      <c r="B528" s="508" t="s">
        <v>2990</v>
      </c>
      <c r="C528" s="508" t="s">
        <v>2991</v>
      </c>
      <c r="D528" s="509" t="s">
        <v>1995</v>
      </c>
      <c r="E528" s="510">
        <v>870</v>
      </c>
      <c r="F528" s="510">
        <v>11779</v>
      </c>
      <c r="G528" s="510">
        <v>10247730</v>
      </c>
      <c r="H528" s="510">
        <v>0</v>
      </c>
      <c r="I528" s="510">
        <v>0</v>
      </c>
      <c r="J528" s="712">
        <v>2599</v>
      </c>
      <c r="K528" s="712"/>
      <c r="L528" s="510">
        <v>2261130</v>
      </c>
      <c r="M528" s="510">
        <v>9180</v>
      </c>
      <c r="N528" s="510">
        <v>7986600</v>
      </c>
    </row>
    <row r="529" spans="1:14" ht="24.75" customHeight="1">
      <c r="A529" s="507">
        <v>13</v>
      </c>
      <c r="B529" s="508" t="s">
        <v>2992</v>
      </c>
      <c r="C529" s="508" t="s">
        <v>2993</v>
      </c>
      <c r="D529" s="509" t="s">
        <v>1995</v>
      </c>
      <c r="E529" s="510">
        <v>619</v>
      </c>
      <c r="F529" s="510">
        <v>31440</v>
      </c>
      <c r="G529" s="510">
        <v>19461360</v>
      </c>
      <c r="H529" s="510">
        <v>0</v>
      </c>
      <c r="I529" s="510">
        <v>0</v>
      </c>
      <c r="J529" s="712">
        <v>1848</v>
      </c>
      <c r="K529" s="712"/>
      <c r="L529" s="510">
        <v>1143912</v>
      </c>
      <c r="M529" s="510">
        <v>29592</v>
      </c>
      <c r="N529" s="510">
        <v>18317448</v>
      </c>
    </row>
    <row r="530" spans="1:14" ht="24.75" customHeight="1">
      <c r="A530" s="507">
        <v>14</v>
      </c>
      <c r="B530" s="508" t="s">
        <v>2994</v>
      </c>
      <c r="C530" s="508" t="s">
        <v>2995</v>
      </c>
      <c r="D530" s="509" t="s">
        <v>1995</v>
      </c>
      <c r="E530" s="510">
        <v>670</v>
      </c>
      <c r="F530" s="510">
        <v>115692</v>
      </c>
      <c r="G530" s="510">
        <v>77513640</v>
      </c>
      <c r="H530" s="510">
        <v>0</v>
      </c>
      <c r="I530" s="510">
        <v>0</v>
      </c>
      <c r="J530" s="712">
        <v>2793</v>
      </c>
      <c r="K530" s="712"/>
      <c r="L530" s="510">
        <v>1871310</v>
      </c>
      <c r="M530" s="510">
        <v>112899</v>
      </c>
      <c r="N530" s="510">
        <v>75642330</v>
      </c>
    </row>
    <row r="531" spans="1:14" ht="24.75" customHeight="1">
      <c r="A531" s="507">
        <v>15</v>
      </c>
      <c r="B531" s="508" t="s">
        <v>2996</v>
      </c>
      <c r="C531" s="508" t="s">
        <v>2997</v>
      </c>
      <c r="D531" s="509" t="s">
        <v>1995</v>
      </c>
      <c r="E531" s="510">
        <v>4500</v>
      </c>
      <c r="F531" s="510">
        <v>23687</v>
      </c>
      <c r="G531" s="510">
        <v>106591500</v>
      </c>
      <c r="H531" s="510">
        <v>0</v>
      </c>
      <c r="I531" s="510">
        <v>0</v>
      </c>
      <c r="J531" s="712">
        <v>1590</v>
      </c>
      <c r="K531" s="712"/>
      <c r="L531" s="510">
        <v>7155000</v>
      </c>
      <c r="M531" s="510">
        <v>22097</v>
      </c>
      <c r="N531" s="510">
        <v>99436500</v>
      </c>
    </row>
    <row r="532" spans="1:14" ht="24.75" customHeight="1">
      <c r="A532" s="507">
        <v>16</v>
      </c>
      <c r="B532" s="508" t="s">
        <v>2998</v>
      </c>
      <c r="C532" s="508" t="s">
        <v>2999</v>
      </c>
      <c r="D532" s="509" t="s">
        <v>1995</v>
      </c>
      <c r="E532" s="510">
        <v>155</v>
      </c>
      <c r="F532" s="510">
        <v>24296</v>
      </c>
      <c r="G532" s="510">
        <v>3765880</v>
      </c>
      <c r="H532" s="510">
        <v>0</v>
      </c>
      <c r="I532" s="510">
        <v>0</v>
      </c>
      <c r="J532" s="712">
        <v>1310</v>
      </c>
      <c r="K532" s="712"/>
      <c r="L532" s="510">
        <v>203050</v>
      </c>
      <c r="M532" s="510">
        <v>22986</v>
      </c>
      <c r="N532" s="510">
        <v>3562830</v>
      </c>
    </row>
    <row r="533" spans="1:14" ht="24.75" customHeight="1">
      <c r="A533" s="507">
        <v>17</v>
      </c>
      <c r="B533" s="508" t="s">
        <v>3000</v>
      </c>
      <c r="C533" s="508" t="s">
        <v>3001</v>
      </c>
      <c r="D533" s="509" t="s">
        <v>1995</v>
      </c>
      <c r="E533" s="510">
        <v>289</v>
      </c>
      <c r="F533" s="510">
        <v>15663</v>
      </c>
      <c r="G533" s="510">
        <v>4526607</v>
      </c>
      <c r="H533" s="510">
        <v>0</v>
      </c>
      <c r="I533" s="510">
        <v>0</v>
      </c>
      <c r="J533" s="712">
        <v>1169</v>
      </c>
      <c r="K533" s="712"/>
      <c r="L533" s="510">
        <v>337841</v>
      </c>
      <c r="M533" s="510">
        <v>14494</v>
      </c>
      <c r="N533" s="510">
        <v>4188766</v>
      </c>
    </row>
    <row r="534" spans="1:14" ht="15.75" customHeight="1">
      <c r="A534" s="715" t="s">
        <v>3002</v>
      </c>
      <c r="B534" s="715"/>
      <c r="C534" s="715"/>
      <c r="D534" s="715"/>
      <c r="E534" s="715"/>
      <c r="F534" s="714">
        <v>268463367</v>
      </c>
      <c r="G534" s="714"/>
      <c r="H534" s="714">
        <v>0</v>
      </c>
      <c r="I534" s="714"/>
      <c r="J534" s="714">
        <v>11599364</v>
      </c>
      <c r="K534" s="714"/>
      <c r="L534" s="714"/>
      <c r="M534" s="714">
        <v>256864003</v>
      </c>
      <c r="N534" s="714"/>
    </row>
    <row r="535" spans="1:14" ht="24.75" customHeight="1">
      <c r="A535" s="507">
        <v>1</v>
      </c>
      <c r="B535" s="508" t="s">
        <v>3003</v>
      </c>
      <c r="C535" s="508" t="s">
        <v>3004</v>
      </c>
      <c r="D535" s="509" t="s">
        <v>2109</v>
      </c>
      <c r="E535" s="510">
        <v>330</v>
      </c>
      <c r="F535" s="510">
        <v>6359</v>
      </c>
      <c r="G535" s="510">
        <v>2098470</v>
      </c>
      <c r="H535" s="510">
        <v>0</v>
      </c>
      <c r="I535" s="510">
        <v>0</v>
      </c>
      <c r="J535" s="712">
        <v>918</v>
      </c>
      <c r="K535" s="712"/>
      <c r="L535" s="510">
        <v>302940</v>
      </c>
      <c r="M535" s="510">
        <v>5441</v>
      </c>
      <c r="N535" s="510">
        <v>1795530</v>
      </c>
    </row>
    <row r="536" spans="1:14" ht="24.75" customHeight="1">
      <c r="A536" s="507">
        <v>2</v>
      </c>
      <c r="B536" s="508" t="s">
        <v>3005</v>
      </c>
      <c r="C536" s="508" t="s">
        <v>3006</v>
      </c>
      <c r="D536" s="509" t="s">
        <v>1998</v>
      </c>
      <c r="E536" s="510">
        <v>315</v>
      </c>
      <c r="F536" s="510">
        <v>27561</v>
      </c>
      <c r="G536" s="510">
        <v>8681715</v>
      </c>
      <c r="H536" s="510">
        <v>0</v>
      </c>
      <c r="I536" s="510">
        <v>0</v>
      </c>
      <c r="J536" s="712">
        <v>319</v>
      </c>
      <c r="K536" s="712"/>
      <c r="L536" s="510">
        <v>100485</v>
      </c>
      <c r="M536" s="510">
        <v>27242</v>
      </c>
      <c r="N536" s="510">
        <v>8581230</v>
      </c>
    </row>
    <row r="537" spans="1:14" ht="24" customHeight="1">
      <c r="A537" s="507">
        <v>3</v>
      </c>
      <c r="B537" s="508" t="s">
        <v>3007</v>
      </c>
      <c r="C537" s="508" t="s">
        <v>3008</v>
      </c>
      <c r="D537" s="509" t="s">
        <v>1995</v>
      </c>
      <c r="E537" s="510">
        <v>358</v>
      </c>
      <c r="F537" s="510">
        <v>901</v>
      </c>
      <c r="G537" s="510">
        <v>322558</v>
      </c>
      <c r="H537" s="510">
        <v>0</v>
      </c>
      <c r="I537" s="510">
        <v>0</v>
      </c>
      <c r="J537" s="712">
        <v>0</v>
      </c>
      <c r="K537" s="712"/>
      <c r="L537" s="510">
        <v>0</v>
      </c>
      <c r="M537" s="510">
        <v>901</v>
      </c>
      <c r="N537" s="510">
        <v>322558</v>
      </c>
    </row>
    <row r="538" spans="1:14" ht="24.75" customHeight="1">
      <c r="A538" s="507">
        <v>4</v>
      </c>
      <c r="B538" s="508" t="s">
        <v>3009</v>
      </c>
      <c r="C538" s="508" t="s">
        <v>3008</v>
      </c>
      <c r="D538" s="509" t="s">
        <v>1998</v>
      </c>
      <c r="E538" s="510">
        <v>358</v>
      </c>
      <c r="F538" s="510">
        <v>1800</v>
      </c>
      <c r="G538" s="510">
        <v>644400</v>
      </c>
      <c r="H538" s="510">
        <v>0</v>
      </c>
      <c r="I538" s="510">
        <v>0</v>
      </c>
      <c r="J538" s="712">
        <v>0</v>
      </c>
      <c r="K538" s="712"/>
      <c r="L538" s="510">
        <v>0</v>
      </c>
      <c r="M538" s="510">
        <v>1800</v>
      </c>
      <c r="N538" s="510">
        <v>644400</v>
      </c>
    </row>
    <row r="539" spans="1:14" ht="24.75" customHeight="1">
      <c r="A539" s="507">
        <v>5</v>
      </c>
      <c r="B539" s="508" t="s">
        <v>3010</v>
      </c>
      <c r="C539" s="508" t="s">
        <v>3011</v>
      </c>
      <c r="D539" s="509" t="s">
        <v>2109</v>
      </c>
      <c r="E539" s="510">
        <v>1938</v>
      </c>
      <c r="F539" s="510">
        <v>3460</v>
      </c>
      <c r="G539" s="510">
        <v>6705480</v>
      </c>
      <c r="H539" s="510">
        <v>0</v>
      </c>
      <c r="I539" s="510">
        <v>0</v>
      </c>
      <c r="J539" s="712">
        <v>46</v>
      </c>
      <c r="K539" s="712"/>
      <c r="L539" s="510">
        <v>89148</v>
      </c>
      <c r="M539" s="510">
        <v>3414</v>
      </c>
      <c r="N539" s="510">
        <v>6616332</v>
      </c>
    </row>
    <row r="540" spans="1:14" ht="24.75" customHeight="1">
      <c r="A540" s="507">
        <v>6</v>
      </c>
      <c r="B540" s="508" t="s">
        <v>3012</v>
      </c>
      <c r="C540" s="508" t="s">
        <v>3013</v>
      </c>
      <c r="D540" s="509" t="s">
        <v>2109</v>
      </c>
      <c r="E540" s="510">
        <v>744</v>
      </c>
      <c r="F540" s="510">
        <v>14141</v>
      </c>
      <c r="G540" s="510">
        <v>10520904</v>
      </c>
      <c r="H540" s="510">
        <v>0</v>
      </c>
      <c r="I540" s="510">
        <v>0</v>
      </c>
      <c r="J540" s="712">
        <v>624</v>
      </c>
      <c r="K540" s="712"/>
      <c r="L540" s="510">
        <v>464256</v>
      </c>
      <c r="M540" s="510">
        <v>13517</v>
      </c>
      <c r="N540" s="510">
        <v>10056648</v>
      </c>
    </row>
    <row r="541" spans="1:14" ht="24.75" customHeight="1">
      <c r="A541" s="507">
        <v>7</v>
      </c>
      <c r="B541" s="508" t="s">
        <v>3014</v>
      </c>
      <c r="C541" s="508" t="s">
        <v>3015</v>
      </c>
      <c r="D541" s="509" t="s">
        <v>2109</v>
      </c>
      <c r="E541" s="510">
        <v>725</v>
      </c>
      <c r="F541" s="510">
        <v>3766</v>
      </c>
      <c r="G541" s="510">
        <v>2730350</v>
      </c>
      <c r="H541" s="510">
        <v>0</v>
      </c>
      <c r="I541" s="510">
        <v>0</v>
      </c>
      <c r="J541" s="712">
        <v>10</v>
      </c>
      <c r="K541" s="712"/>
      <c r="L541" s="510">
        <v>7250</v>
      </c>
      <c r="M541" s="510">
        <v>3756</v>
      </c>
      <c r="N541" s="510">
        <v>2723100</v>
      </c>
    </row>
    <row r="542" spans="1:14" ht="24.75" customHeight="1">
      <c r="A542" s="507">
        <v>8</v>
      </c>
      <c r="B542" s="508" t="s">
        <v>3016</v>
      </c>
      <c r="C542" s="508" t="s">
        <v>3017</v>
      </c>
      <c r="D542" s="509" t="s">
        <v>1995</v>
      </c>
      <c r="E542" s="510">
        <v>798</v>
      </c>
      <c r="F542" s="510">
        <v>29896</v>
      </c>
      <c r="G542" s="510">
        <v>23857008</v>
      </c>
      <c r="H542" s="510">
        <v>0</v>
      </c>
      <c r="I542" s="510">
        <v>0</v>
      </c>
      <c r="J542" s="712">
        <v>4305</v>
      </c>
      <c r="K542" s="712"/>
      <c r="L542" s="510">
        <v>3435390</v>
      </c>
      <c r="M542" s="510">
        <v>25591</v>
      </c>
      <c r="N542" s="510">
        <v>20421618</v>
      </c>
    </row>
    <row r="543" spans="1:14" ht="24.75" customHeight="1">
      <c r="A543" s="507">
        <v>9</v>
      </c>
      <c r="B543" s="508" t="s">
        <v>3018</v>
      </c>
      <c r="C543" s="508" t="s">
        <v>3019</v>
      </c>
      <c r="D543" s="509" t="s">
        <v>1995</v>
      </c>
      <c r="E543" s="510">
        <v>578</v>
      </c>
      <c r="F543" s="510">
        <v>8910</v>
      </c>
      <c r="G543" s="510">
        <v>5149980</v>
      </c>
      <c r="H543" s="510">
        <v>0</v>
      </c>
      <c r="I543" s="510">
        <v>0</v>
      </c>
      <c r="J543" s="712">
        <v>0</v>
      </c>
      <c r="K543" s="712"/>
      <c r="L543" s="510">
        <v>0</v>
      </c>
      <c r="M543" s="510">
        <v>8910</v>
      </c>
      <c r="N543" s="510">
        <v>5149980</v>
      </c>
    </row>
    <row r="544" spans="1:14" ht="24.75" customHeight="1">
      <c r="A544" s="507">
        <v>10</v>
      </c>
      <c r="B544" s="508" t="s">
        <v>3020</v>
      </c>
      <c r="C544" s="508" t="s">
        <v>3021</v>
      </c>
      <c r="D544" s="509" t="s">
        <v>1995</v>
      </c>
      <c r="E544" s="510">
        <v>659</v>
      </c>
      <c r="F544" s="510">
        <v>31512</v>
      </c>
      <c r="G544" s="510">
        <v>20766408</v>
      </c>
      <c r="H544" s="510">
        <v>0</v>
      </c>
      <c r="I544" s="510">
        <v>0</v>
      </c>
      <c r="J544" s="712">
        <v>1875</v>
      </c>
      <c r="K544" s="712"/>
      <c r="L544" s="510">
        <v>1235625</v>
      </c>
      <c r="M544" s="510">
        <v>29637</v>
      </c>
      <c r="N544" s="510">
        <v>19530783</v>
      </c>
    </row>
    <row r="545" spans="1:14" ht="24.75" customHeight="1">
      <c r="A545" s="507">
        <v>11</v>
      </c>
      <c r="B545" s="508" t="s">
        <v>3022</v>
      </c>
      <c r="C545" s="508" t="s">
        <v>3023</v>
      </c>
      <c r="D545" s="509" t="s">
        <v>2109</v>
      </c>
      <c r="E545" s="510">
        <v>1320</v>
      </c>
      <c r="F545" s="510">
        <v>38004</v>
      </c>
      <c r="G545" s="510">
        <v>50165280</v>
      </c>
      <c r="H545" s="510">
        <v>0</v>
      </c>
      <c r="I545" s="510">
        <v>0</v>
      </c>
      <c r="J545" s="712">
        <v>0</v>
      </c>
      <c r="K545" s="712"/>
      <c r="L545" s="510">
        <v>0</v>
      </c>
      <c r="M545" s="510">
        <v>38004</v>
      </c>
      <c r="N545" s="510">
        <v>50165280</v>
      </c>
    </row>
    <row r="546" spans="1:14" ht="24.75" customHeight="1">
      <c r="A546" s="507">
        <v>12</v>
      </c>
      <c r="B546" s="508" t="s">
        <v>3024</v>
      </c>
      <c r="C546" s="508" t="s">
        <v>3025</v>
      </c>
      <c r="D546" s="509" t="s">
        <v>1995</v>
      </c>
      <c r="E546" s="510">
        <v>480</v>
      </c>
      <c r="F546" s="510">
        <v>503</v>
      </c>
      <c r="G546" s="510">
        <v>241440</v>
      </c>
      <c r="H546" s="510">
        <v>0</v>
      </c>
      <c r="I546" s="510">
        <v>0</v>
      </c>
      <c r="J546" s="712">
        <v>503</v>
      </c>
      <c r="K546" s="712"/>
      <c r="L546" s="510">
        <v>241440</v>
      </c>
      <c r="M546" s="510">
        <v>0</v>
      </c>
      <c r="N546" s="510">
        <v>0</v>
      </c>
    </row>
    <row r="547" spans="1:14" ht="24" customHeight="1">
      <c r="A547" s="507">
        <v>13</v>
      </c>
      <c r="B547" s="508" t="s">
        <v>3026</v>
      </c>
      <c r="C547" s="508" t="s">
        <v>3027</v>
      </c>
      <c r="D547" s="509" t="s">
        <v>1995</v>
      </c>
      <c r="E547" s="510">
        <v>470</v>
      </c>
      <c r="F547" s="510">
        <v>2231</v>
      </c>
      <c r="G547" s="510">
        <v>1048570</v>
      </c>
      <c r="H547" s="510">
        <v>0</v>
      </c>
      <c r="I547" s="510">
        <v>0</v>
      </c>
      <c r="J547" s="712">
        <v>10</v>
      </c>
      <c r="K547" s="712"/>
      <c r="L547" s="510">
        <v>4700</v>
      </c>
      <c r="M547" s="510">
        <v>2221</v>
      </c>
      <c r="N547" s="510">
        <v>1043870</v>
      </c>
    </row>
    <row r="548" spans="1:14" ht="24.75" customHeight="1">
      <c r="A548" s="507">
        <v>14</v>
      </c>
      <c r="B548" s="508" t="s">
        <v>3028</v>
      </c>
      <c r="C548" s="508" t="s">
        <v>3029</v>
      </c>
      <c r="D548" s="509" t="s">
        <v>1995</v>
      </c>
      <c r="E548" s="510">
        <v>227</v>
      </c>
      <c r="F548" s="510">
        <v>597052</v>
      </c>
      <c r="G548" s="510">
        <v>135530804</v>
      </c>
      <c r="H548" s="510">
        <v>0</v>
      </c>
      <c r="I548" s="510">
        <v>0</v>
      </c>
      <c r="J548" s="712">
        <v>25190</v>
      </c>
      <c r="K548" s="712"/>
      <c r="L548" s="510">
        <v>5718130</v>
      </c>
      <c r="M548" s="510">
        <v>571862</v>
      </c>
      <c r="N548" s="510">
        <v>129812674</v>
      </c>
    </row>
    <row r="549" spans="1:14" ht="24.75" customHeight="1">
      <c r="A549" s="716" t="s">
        <v>3030</v>
      </c>
      <c r="B549" s="716"/>
      <c r="C549" s="716"/>
      <c r="D549" s="716"/>
      <c r="E549" s="716"/>
      <c r="F549" s="717">
        <v>97892776</v>
      </c>
      <c r="G549" s="717"/>
      <c r="H549" s="717">
        <v>91132000</v>
      </c>
      <c r="I549" s="717"/>
      <c r="J549" s="717">
        <v>100214863</v>
      </c>
      <c r="K549" s="717"/>
      <c r="L549" s="717"/>
      <c r="M549" s="717">
        <v>88809913</v>
      </c>
      <c r="N549" s="717"/>
    </row>
    <row r="550" spans="1:14" ht="15.75" customHeight="1">
      <c r="A550" s="715" t="s">
        <v>3031</v>
      </c>
      <c r="B550" s="715"/>
      <c r="C550" s="715"/>
      <c r="D550" s="715"/>
      <c r="E550" s="715"/>
      <c r="F550" s="714">
        <v>34914979</v>
      </c>
      <c r="G550" s="714"/>
      <c r="H550" s="714">
        <v>0</v>
      </c>
      <c r="I550" s="714"/>
      <c r="J550" s="714">
        <v>4102484</v>
      </c>
      <c r="K550" s="714"/>
      <c r="L550" s="714"/>
      <c r="M550" s="714">
        <v>30812495</v>
      </c>
      <c r="N550" s="714"/>
    </row>
    <row r="551" spans="1:14" ht="24.75" customHeight="1">
      <c r="A551" s="507">
        <v>1</v>
      </c>
      <c r="B551" s="508" t="s">
        <v>1201</v>
      </c>
      <c r="C551" s="508" t="s">
        <v>3032</v>
      </c>
      <c r="D551" s="509" t="s">
        <v>3</v>
      </c>
      <c r="E551" s="510">
        <v>462</v>
      </c>
      <c r="F551" s="510">
        <v>8312</v>
      </c>
      <c r="G551" s="510">
        <v>3840144</v>
      </c>
      <c r="H551" s="510">
        <v>0</v>
      </c>
      <c r="I551" s="510">
        <v>0</v>
      </c>
      <c r="J551" s="712">
        <v>2</v>
      </c>
      <c r="K551" s="712"/>
      <c r="L551" s="510">
        <v>924</v>
      </c>
      <c r="M551" s="510">
        <v>8310</v>
      </c>
      <c r="N551" s="510">
        <v>3839220</v>
      </c>
    </row>
    <row r="552" spans="1:14" ht="24.75" customHeight="1">
      <c r="A552" s="507">
        <v>2</v>
      </c>
      <c r="B552" s="508" t="s">
        <v>1175</v>
      </c>
      <c r="C552" s="508" t="s">
        <v>3033</v>
      </c>
      <c r="D552" s="509" t="s">
        <v>3</v>
      </c>
      <c r="E552" s="510">
        <v>843</v>
      </c>
      <c r="F552" s="510">
        <v>2081</v>
      </c>
      <c r="G552" s="510">
        <v>1754283</v>
      </c>
      <c r="H552" s="510">
        <v>0</v>
      </c>
      <c r="I552" s="510">
        <v>0</v>
      </c>
      <c r="J552" s="712">
        <v>78</v>
      </c>
      <c r="K552" s="712"/>
      <c r="L552" s="510">
        <v>65754</v>
      </c>
      <c r="M552" s="510">
        <v>2003</v>
      </c>
      <c r="N552" s="510">
        <v>1688529</v>
      </c>
    </row>
    <row r="553" spans="1:14" ht="24.75" customHeight="1">
      <c r="A553" s="507">
        <v>3</v>
      </c>
      <c r="B553" s="508" t="s">
        <v>1209</v>
      </c>
      <c r="C553" s="508" t="s">
        <v>3034</v>
      </c>
      <c r="D553" s="509" t="s">
        <v>3</v>
      </c>
      <c r="E553" s="510">
        <v>570</v>
      </c>
      <c r="F553" s="510">
        <v>800</v>
      </c>
      <c r="G553" s="510">
        <v>456000</v>
      </c>
      <c r="H553" s="510">
        <v>0</v>
      </c>
      <c r="I553" s="510">
        <v>0</v>
      </c>
      <c r="J553" s="712">
        <v>0</v>
      </c>
      <c r="K553" s="712"/>
      <c r="L553" s="510">
        <v>0</v>
      </c>
      <c r="M553" s="510">
        <v>800</v>
      </c>
      <c r="N553" s="510">
        <v>456000</v>
      </c>
    </row>
    <row r="554" spans="1:14" ht="24" customHeight="1">
      <c r="A554" s="507">
        <v>4</v>
      </c>
      <c r="B554" s="508" t="s">
        <v>1228</v>
      </c>
      <c r="C554" s="508" t="s">
        <v>3035</v>
      </c>
      <c r="D554" s="509" t="s">
        <v>3</v>
      </c>
      <c r="E554" s="510">
        <v>693</v>
      </c>
      <c r="F554" s="510">
        <v>8716</v>
      </c>
      <c r="G554" s="510">
        <v>6040188</v>
      </c>
      <c r="H554" s="510">
        <v>0</v>
      </c>
      <c r="I554" s="510">
        <v>0</v>
      </c>
      <c r="J554" s="712">
        <v>1815</v>
      </c>
      <c r="K554" s="712"/>
      <c r="L554" s="510">
        <v>1257795</v>
      </c>
      <c r="M554" s="510">
        <v>6901</v>
      </c>
      <c r="N554" s="510">
        <v>4782393</v>
      </c>
    </row>
    <row r="555" spans="1:14" ht="24.75" customHeight="1">
      <c r="A555" s="507">
        <v>5</v>
      </c>
      <c r="B555" s="508" t="s">
        <v>3036</v>
      </c>
      <c r="C555" s="508" t="s">
        <v>3037</v>
      </c>
      <c r="D555" s="509" t="s">
        <v>3</v>
      </c>
      <c r="E555" s="510">
        <v>780</v>
      </c>
      <c r="F555" s="510">
        <v>342</v>
      </c>
      <c r="G555" s="510">
        <v>266760</v>
      </c>
      <c r="H555" s="510">
        <v>0</v>
      </c>
      <c r="I555" s="510">
        <v>0</v>
      </c>
      <c r="J555" s="712">
        <v>28</v>
      </c>
      <c r="K555" s="712"/>
      <c r="L555" s="510">
        <v>21840</v>
      </c>
      <c r="M555" s="510">
        <v>314</v>
      </c>
      <c r="N555" s="510">
        <v>244920</v>
      </c>
    </row>
    <row r="556" spans="1:14" ht="24.75" customHeight="1">
      <c r="A556" s="507">
        <v>6</v>
      </c>
      <c r="B556" s="508" t="s">
        <v>1184</v>
      </c>
      <c r="C556" s="508" t="s">
        <v>3038</v>
      </c>
      <c r="D556" s="509" t="s">
        <v>3</v>
      </c>
      <c r="E556" s="510">
        <v>518</v>
      </c>
      <c r="F556" s="510">
        <v>374</v>
      </c>
      <c r="G556" s="510">
        <v>193732</v>
      </c>
      <c r="H556" s="510">
        <v>0</v>
      </c>
      <c r="I556" s="510">
        <v>0</v>
      </c>
      <c r="J556" s="712">
        <v>45</v>
      </c>
      <c r="K556" s="712"/>
      <c r="L556" s="510">
        <v>23310</v>
      </c>
      <c r="M556" s="510">
        <v>329</v>
      </c>
      <c r="N556" s="510">
        <v>170422</v>
      </c>
    </row>
    <row r="557" spans="1:14" ht="24.75" customHeight="1">
      <c r="A557" s="507">
        <v>7</v>
      </c>
      <c r="B557" s="508" t="s">
        <v>1197</v>
      </c>
      <c r="C557" s="508" t="s">
        <v>3039</v>
      </c>
      <c r="D557" s="509" t="s">
        <v>3</v>
      </c>
      <c r="E557" s="510">
        <v>1250</v>
      </c>
      <c r="F557" s="510">
        <v>414</v>
      </c>
      <c r="G557" s="510">
        <v>517500</v>
      </c>
      <c r="H557" s="510">
        <v>0</v>
      </c>
      <c r="I557" s="510">
        <v>0</v>
      </c>
      <c r="J557" s="712">
        <v>17</v>
      </c>
      <c r="K557" s="712"/>
      <c r="L557" s="510">
        <v>21250</v>
      </c>
      <c r="M557" s="510">
        <v>397</v>
      </c>
      <c r="N557" s="510">
        <v>496250</v>
      </c>
    </row>
    <row r="558" spans="1:14" ht="24.75" customHeight="1">
      <c r="A558" s="507">
        <v>8</v>
      </c>
      <c r="B558" s="508" t="s">
        <v>1214</v>
      </c>
      <c r="C558" s="508" t="s">
        <v>3040</v>
      </c>
      <c r="D558" s="509" t="s">
        <v>3</v>
      </c>
      <c r="E558" s="510">
        <v>525</v>
      </c>
      <c r="F558" s="510">
        <v>12642</v>
      </c>
      <c r="G558" s="510">
        <v>6637050</v>
      </c>
      <c r="H558" s="510">
        <v>0</v>
      </c>
      <c r="I558" s="510">
        <v>0</v>
      </c>
      <c r="J558" s="712">
        <v>1907</v>
      </c>
      <c r="K558" s="712"/>
      <c r="L558" s="510">
        <v>1001175</v>
      </c>
      <c r="M558" s="510">
        <v>10735</v>
      </c>
      <c r="N558" s="510">
        <v>5635875</v>
      </c>
    </row>
    <row r="559" spans="1:14" ht="24.75" customHeight="1">
      <c r="A559" s="507">
        <v>9</v>
      </c>
      <c r="B559" s="508" t="s">
        <v>3041</v>
      </c>
      <c r="C559" s="508" t="s">
        <v>3042</v>
      </c>
      <c r="D559" s="509" t="s">
        <v>3</v>
      </c>
      <c r="E559" s="510">
        <v>3900</v>
      </c>
      <c r="F559" s="510">
        <v>38</v>
      </c>
      <c r="G559" s="510">
        <v>148200</v>
      </c>
      <c r="H559" s="510">
        <v>0</v>
      </c>
      <c r="I559" s="510">
        <v>0</v>
      </c>
      <c r="J559" s="712">
        <v>29</v>
      </c>
      <c r="K559" s="712"/>
      <c r="L559" s="510">
        <v>113100</v>
      </c>
      <c r="M559" s="510">
        <v>9</v>
      </c>
      <c r="N559" s="510">
        <v>35100</v>
      </c>
    </row>
    <row r="560" spans="1:14" ht="24.75" customHeight="1">
      <c r="A560" s="507">
        <v>10</v>
      </c>
      <c r="B560" s="508" t="s">
        <v>1254</v>
      </c>
      <c r="C560" s="508" t="s">
        <v>3043</v>
      </c>
      <c r="D560" s="509" t="s">
        <v>3</v>
      </c>
      <c r="E560" s="510">
        <v>15435</v>
      </c>
      <c r="F560" s="510">
        <v>50</v>
      </c>
      <c r="G560" s="510">
        <v>771750</v>
      </c>
      <c r="H560" s="510">
        <v>0</v>
      </c>
      <c r="I560" s="510">
        <v>0</v>
      </c>
      <c r="J560" s="712">
        <v>0</v>
      </c>
      <c r="K560" s="712"/>
      <c r="L560" s="510">
        <v>0</v>
      </c>
      <c r="M560" s="510">
        <v>50</v>
      </c>
      <c r="N560" s="510">
        <v>771750</v>
      </c>
    </row>
    <row r="561" spans="1:14" ht="24.75" customHeight="1">
      <c r="A561" s="507">
        <v>11</v>
      </c>
      <c r="B561" s="508" t="s">
        <v>1273</v>
      </c>
      <c r="C561" s="508" t="s">
        <v>3044</v>
      </c>
      <c r="D561" s="509" t="s">
        <v>3</v>
      </c>
      <c r="E561" s="510">
        <v>9800</v>
      </c>
      <c r="F561" s="510">
        <v>1140</v>
      </c>
      <c r="G561" s="510">
        <v>11172000</v>
      </c>
      <c r="H561" s="510">
        <v>0</v>
      </c>
      <c r="I561" s="510">
        <v>0</v>
      </c>
      <c r="J561" s="712">
        <v>121</v>
      </c>
      <c r="K561" s="712"/>
      <c r="L561" s="510">
        <v>1185800</v>
      </c>
      <c r="M561" s="510">
        <v>1019</v>
      </c>
      <c r="N561" s="510">
        <v>9986200</v>
      </c>
    </row>
    <row r="562" spans="1:14" ht="33.75" customHeight="1">
      <c r="A562" s="507">
        <v>12</v>
      </c>
      <c r="B562" s="508" t="s">
        <v>1281</v>
      </c>
      <c r="C562" s="508" t="s">
        <v>3045</v>
      </c>
      <c r="D562" s="509" t="s">
        <v>3</v>
      </c>
      <c r="E562" s="510">
        <v>9800</v>
      </c>
      <c r="F562" s="510">
        <v>253</v>
      </c>
      <c r="G562" s="510">
        <v>2479400</v>
      </c>
      <c r="H562" s="510">
        <v>0</v>
      </c>
      <c r="I562" s="510">
        <v>0</v>
      </c>
      <c r="J562" s="712">
        <v>38</v>
      </c>
      <c r="K562" s="712"/>
      <c r="L562" s="510">
        <v>372400</v>
      </c>
      <c r="M562" s="510">
        <v>215</v>
      </c>
      <c r="N562" s="510">
        <v>2107000</v>
      </c>
    </row>
    <row r="563" spans="1:14" ht="24.75" customHeight="1">
      <c r="A563" s="507">
        <v>13</v>
      </c>
      <c r="B563" s="508" t="s">
        <v>1241</v>
      </c>
      <c r="C563" s="508" t="s">
        <v>3046</v>
      </c>
      <c r="D563" s="509" t="s">
        <v>3</v>
      </c>
      <c r="E563" s="510">
        <v>212</v>
      </c>
      <c r="F563" s="510">
        <v>200</v>
      </c>
      <c r="G563" s="510">
        <v>42400</v>
      </c>
      <c r="H563" s="510">
        <v>0</v>
      </c>
      <c r="I563" s="510">
        <v>0</v>
      </c>
      <c r="J563" s="712">
        <v>0</v>
      </c>
      <c r="K563" s="712"/>
      <c r="L563" s="510">
        <v>0</v>
      </c>
      <c r="M563" s="510">
        <v>200</v>
      </c>
      <c r="N563" s="510">
        <v>42400</v>
      </c>
    </row>
    <row r="564" spans="1:14" ht="24" customHeight="1">
      <c r="A564" s="507">
        <v>14</v>
      </c>
      <c r="B564" s="508" t="s">
        <v>1246</v>
      </c>
      <c r="C564" s="508" t="s">
        <v>3047</v>
      </c>
      <c r="D564" s="509" t="s">
        <v>3</v>
      </c>
      <c r="E564" s="510">
        <v>212</v>
      </c>
      <c r="F564" s="510">
        <v>175</v>
      </c>
      <c r="G564" s="510">
        <v>37100</v>
      </c>
      <c r="H564" s="510">
        <v>0</v>
      </c>
      <c r="I564" s="510">
        <v>0</v>
      </c>
      <c r="J564" s="712">
        <v>17</v>
      </c>
      <c r="K564" s="712"/>
      <c r="L564" s="510">
        <v>3604</v>
      </c>
      <c r="M564" s="510">
        <v>158</v>
      </c>
      <c r="N564" s="510">
        <v>33496</v>
      </c>
    </row>
    <row r="565" spans="1:14" ht="24.75" customHeight="1">
      <c r="A565" s="507">
        <v>15</v>
      </c>
      <c r="B565" s="508" t="s">
        <v>1232</v>
      </c>
      <c r="C565" s="508" t="s">
        <v>3048</v>
      </c>
      <c r="D565" s="509" t="s">
        <v>3</v>
      </c>
      <c r="E565" s="510">
        <v>205</v>
      </c>
      <c r="F565" s="510">
        <v>1441</v>
      </c>
      <c r="G565" s="510">
        <v>295405</v>
      </c>
      <c r="H565" s="510">
        <v>0</v>
      </c>
      <c r="I565" s="510">
        <v>0</v>
      </c>
      <c r="J565" s="712">
        <v>126</v>
      </c>
      <c r="K565" s="712"/>
      <c r="L565" s="510">
        <v>25830</v>
      </c>
      <c r="M565" s="510">
        <v>1315</v>
      </c>
      <c r="N565" s="510">
        <v>269575</v>
      </c>
    </row>
    <row r="566" spans="1:14" ht="24.75" customHeight="1">
      <c r="A566" s="507">
        <v>16</v>
      </c>
      <c r="B566" s="508" t="s">
        <v>1300</v>
      </c>
      <c r="C566" s="508" t="s">
        <v>3049</v>
      </c>
      <c r="D566" s="509" t="s">
        <v>3</v>
      </c>
      <c r="E566" s="510">
        <v>693</v>
      </c>
      <c r="F566" s="510">
        <v>252</v>
      </c>
      <c r="G566" s="510">
        <v>174636</v>
      </c>
      <c r="H566" s="510">
        <v>0</v>
      </c>
      <c r="I566" s="510">
        <v>0</v>
      </c>
      <c r="J566" s="712">
        <v>14</v>
      </c>
      <c r="K566" s="712"/>
      <c r="L566" s="510">
        <v>9702</v>
      </c>
      <c r="M566" s="510">
        <v>238</v>
      </c>
      <c r="N566" s="510">
        <v>164934</v>
      </c>
    </row>
    <row r="567" spans="1:14" ht="24.75" customHeight="1">
      <c r="A567" s="507">
        <v>17</v>
      </c>
      <c r="B567" s="508" t="s">
        <v>3050</v>
      </c>
      <c r="C567" s="508" t="s">
        <v>3051</v>
      </c>
      <c r="D567" s="509" t="s">
        <v>207</v>
      </c>
      <c r="E567" s="510">
        <v>4211</v>
      </c>
      <c r="F567" s="510">
        <v>21</v>
      </c>
      <c r="G567" s="510">
        <v>88431</v>
      </c>
      <c r="H567" s="510">
        <v>0</v>
      </c>
      <c r="I567" s="510">
        <v>0</v>
      </c>
      <c r="J567" s="712">
        <v>0</v>
      </c>
      <c r="K567" s="712"/>
      <c r="L567" s="510">
        <v>0</v>
      </c>
      <c r="M567" s="510">
        <v>21</v>
      </c>
      <c r="N567" s="510">
        <v>88431</v>
      </c>
    </row>
    <row r="568" spans="1:14" ht="15.75" customHeight="1">
      <c r="A568" s="715" t="s">
        <v>33</v>
      </c>
      <c r="B568" s="715"/>
      <c r="C568" s="715"/>
      <c r="D568" s="715"/>
      <c r="E568" s="715"/>
      <c r="F568" s="714">
        <v>6181797</v>
      </c>
      <c r="G568" s="714"/>
      <c r="H568" s="714">
        <v>0</v>
      </c>
      <c r="I568" s="714"/>
      <c r="J568" s="714">
        <v>716579</v>
      </c>
      <c r="K568" s="714"/>
      <c r="L568" s="714"/>
      <c r="M568" s="714">
        <v>5465218</v>
      </c>
      <c r="N568" s="714"/>
    </row>
    <row r="569" spans="1:14" ht="24.75" customHeight="1">
      <c r="A569" s="507">
        <v>1</v>
      </c>
      <c r="B569" s="508" t="s">
        <v>1409</v>
      </c>
      <c r="C569" s="508" t="s">
        <v>3052</v>
      </c>
      <c r="D569" s="509" t="s">
        <v>3</v>
      </c>
      <c r="E569" s="510">
        <v>10290</v>
      </c>
      <c r="F569" s="510">
        <v>33</v>
      </c>
      <c r="G569" s="510">
        <v>339570</v>
      </c>
      <c r="H569" s="510">
        <v>0</v>
      </c>
      <c r="I569" s="510">
        <v>0</v>
      </c>
      <c r="J569" s="712">
        <v>1</v>
      </c>
      <c r="K569" s="712"/>
      <c r="L569" s="510">
        <v>10290</v>
      </c>
      <c r="M569" s="510">
        <v>32</v>
      </c>
      <c r="N569" s="510">
        <v>329280</v>
      </c>
    </row>
    <row r="570" spans="1:14" ht="24.75" customHeight="1">
      <c r="A570" s="507">
        <v>2</v>
      </c>
      <c r="B570" s="508" t="s">
        <v>1432</v>
      </c>
      <c r="C570" s="508" t="s">
        <v>3053</v>
      </c>
      <c r="D570" s="509" t="s">
        <v>3</v>
      </c>
      <c r="E570" s="510">
        <v>4450</v>
      </c>
      <c r="F570" s="510">
        <v>12</v>
      </c>
      <c r="G570" s="510">
        <v>53400</v>
      </c>
      <c r="H570" s="510">
        <v>0</v>
      </c>
      <c r="I570" s="510">
        <v>0</v>
      </c>
      <c r="J570" s="712">
        <v>2</v>
      </c>
      <c r="K570" s="712"/>
      <c r="L570" s="510">
        <v>8900</v>
      </c>
      <c r="M570" s="510">
        <v>10</v>
      </c>
      <c r="N570" s="510">
        <v>44500</v>
      </c>
    </row>
    <row r="571" spans="1:14" ht="24.75" customHeight="1">
      <c r="A571" s="507">
        <v>3</v>
      </c>
      <c r="B571" s="508" t="s">
        <v>1387</v>
      </c>
      <c r="C571" s="508" t="s">
        <v>3054</v>
      </c>
      <c r="D571" s="509" t="s">
        <v>3</v>
      </c>
      <c r="E571" s="510">
        <v>3886</v>
      </c>
      <c r="F571" s="510">
        <v>10</v>
      </c>
      <c r="G571" s="510">
        <v>38860</v>
      </c>
      <c r="H571" s="510">
        <v>0</v>
      </c>
      <c r="I571" s="510">
        <v>0</v>
      </c>
      <c r="J571" s="712">
        <v>0</v>
      </c>
      <c r="K571" s="712"/>
      <c r="L571" s="510">
        <v>0</v>
      </c>
      <c r="M571" s="510">
        <v>10</v>
      </c>
      <c r="N571" s="510">
        <v>38860</v>
      </c>
    </row>
    <row r="572" spans="1:14" ht="24.75" customHeight="1">
      <c r="A572" s="507">
        <v>4</v>
      </c>
      <c r="B572" s="508" t="s">
        <v>1393</v>
      </c>
      <c r="C572" s="508" t="s">
        <v>3055</v>
      </c>
      <c r="D572" s="509" t="s">
        <v>3</v>
      </c>
      <c r="E572" s="510">
        <v>3700</v>
      </c>
      <c r="F572" s="510">
        <v>299</v>
      </c>
      <c r="G572" s="510">
        <v>1106300</v>
      </c>
      <c r="H572" s="510">
        <v>0</v>
      </c>
      <c r="I572" s="510">
        <v>0</v>
      </c>
      <c r="J572" s="712">
        <v>35</v>
      </c>
      <c r="K572" s="712"/>
      <c r="L572" s="510">
        <v>129500</v>
      </c>
      <c r="M572" s="510">
        <v>264</v>
      </c>
      <c r="N572" s="510">
        <v>976800</v>
      </c>
    </row>
    <row r="573" spans="1:14" ht="24.75" customHeight="1">
      <c r="A573" s="507">
        <v>5</v>
      </c>
      <c r="B573" s="508" t="s">
        <v>3056</v>
      </c>
      <c r="C573" s="508" t="s">
        <v>3057</v>
      </c>
      <c r="D573" s="509" t="s">
        <v>3</v>
      </c>
      <c r="E573" s="510">
        <v>4389</v>
      </c>
      <c r="F573" s="510">
        <v>3</v>
      </c>
      <c r="G573" s="510">
        <v>13167</v>
      </c>
      <c r="H573" s="510">
        <v>0</v>
      </c>
      <c r="I573" s="510">
        <v>0</v>
      </c>
      <c r="J573" s="712">
        <v>1</v>
      </c>
      <c r="K573" s="712"/>
      <c r="L573" s="510">
        <v>4389</v>
      </c>
      <c r="M573" s="510">
        <v>2</v>
      </c>
      <c r="N573" s="510">
        <v>8778</v>
      </c>
    </row>
    <row r="574" spans="1:14" ht="24" customHeight="1">
      <c r="A574" s="507">
        <v>6</v>
      </c>
      <c r="B574" s="508" t="s">
        <v>1373</v>
      </c>
      <c r="C574" s="508" t="s">
        <v>3058</v>
      </c>
      <c r="D574" s="509" t="s">
        <v>114</v>
      </c>
      <c r="E574" s="510">
        <v>2450</v>
      </c>
      <c r="F574" s="510">
        <v>1842</v>
      </c>
      <c r="G574" s="510">
        <v>4512900</v>
      </c>
      <c r="H574" s="510">
        <v>0</v>
      </c>
      <c r="I574" s="510">
        <v>0</v>
      </c>
      <c r="J574" s="712">
        <v>230</v>
      </c>
      <c r="K574" s="712"/>
      <c r="L574" s="510">
        <v>563500</v>
      </c>
      <c r="M574" s="510">
        <v>1612</v>
      </c>
      <c r="N574" s="510">
        <v>3949400</v>
      </c>
    </row>
    <row r="575" spans="1:14" ht="24.75" customHeight="1">
      <c r="A575" s="507">
        <v>7</v>
      </c>
      <c r="B575" s="508" t="s">
        <v>3059</v>
      </c>
      <c r="C575" s="508" t="s">
        <v>3060</v>
      </c>
      <c r="D575" s="509" t="s">
        <v>207</v>
      </c>
      <c r="E575" s="510">
        <v>16800</v>
      </c>
      <c r="F575" s="510">
        <v>7</v>
      </c>
      <c r="G575" s="510">
        <v>117600</v>
      </c>
      <c r="H575" s="510">
        <v>0</v>
      </c>
      <c r="I575" s="510">
        <v>0</v>
      </c>
      <c r="J575" s="712">
        <v>0</v>
      </c>
      <c r="K575" s="712"/>
      <c r="L575" s="510">
        <v>0</v>
      </c>
      <c r="M575" s="510">
        <v>7</v>
      </c>
      <c r="N575" s="510">
        <v>117600</v>
      </c>
    </row>
    <row r="576" spans="1:14" ht="15.75" customHeight="1">
      <c r="A576" s="715" t="s">
        <v>3061</v>
      </c>
      <c r="B576" s="715"/>
      <c r="C576" s="715"/>
      <c r="D576" s="715"/>
      <c r="E576" s="715"/>
      <c r="F576" s="714">
        <v>25686000</v>
      </c>
      <c r="G576" s="714"/>
      <c r="H576" s="714">
        <v>0</v>
      </c>
      <c r="I576" s="714"/>
      <c r="J576" s="714">
        <v>4263800</v>
      </c>
      <c r="K576" s="714"/>
      <c r="L576" s="714"/>
      <c r="M576" s="714">
        <v>21422200</v>
      </c>
      <c r="N576" s="714"/>
    </row>
    <row r="577" spans="1:14" ht="24.75" customHeight="1">
      <c r="A577" s="507">
        <v>1</v>
      </c>
      <c r="B577" s="508" t="s">
        <v>1757</v>
      </c>
      <c r="C577" s="508" t="s">
        <v>3062</v>
      </c>
      <c r="D577" s="509" t="s">
        <v>3</v>
      </c>
      <c r="E577" s="510">
        <v>2050000</v>
      </c>
      <c r="F577" s="510">
        <v>11</v>
      </c>
      <c r="G577" s="510">
        <v>22550000</v>
      </c>
      <c r="H577" s="510">
        <v>0</v>
      </c>
      <c r="I577" s="510">
        <v>0</v>
      </c>
      <c r="J577" s="712">
        <v>2</v>
      </c>
      <c r="K577" s="712"/>
      <c r="L577" s="510">
        <v>4100000</v>
      </c>
      <c r="M577" s="510">
        <v>9</v>
      </c>
      <c r="N577" s="510">
        <v>18450000</v>
      </c>
    </row>
    <row r="578" spans="1:14" ht="24.75" customHeight="1">
      <c r="A578" s="507">
        <v>2</v>
      </c>
      <c r="B578" s="508" t="s">
        <v>3063</v>
      </c>
      <c r="C578" s="508" t="s">
        <v>3064</v>
      </c>
      <c r="D578" s="509" t="s">
        <v>3</v>
      </c>
      <c r="E578" s="510">
        <v>300000</v>
      </c>
      <c r="F578" s="510">
        <v>7</v>
      </c>
      <c r="G578" s="510">
        <v>2100000</v>
      </c>
      <c r="H578" s="510">
        <v>0</v>
      </c>
      <c r="I578" s="510">
        <v>0</v>
      </c>
      <c r="J578" s="712">
        <v>0</v>
      </c>
      <c r="K578" s="712"/>
      <c r="L578" s="510">
        <v>0</v>
      </c>
      <c r="M578" s="510">
        <v>7</v>
      </c>
      <c r="N578" s="510">
        <v>2100000</v>
      </c>
    </row>
    <row r="579" spans="1:14" ht="24.75" customHeight="1">
      <c r="A579" s="507">
        <v>3</v>
      </c>
      <c r="B579" s="508" t="s">
        <v>1580</v>
      </c>
      <c r="C579" s="508" t="s">
        <v>3065</v>
      </c>
      <c r="D579" s="509" t="s">
        <v>116</v>
      </c>
      <c r="E579" s="510">
        <v>49000</v>
      </c>
      <c r="F579" s="510">
        <v>10</v>
      </c>
      <c r="G579" s="510">
        <v>490000</v>
      </c>
      <c r="H579" s="510">
        <v>0</v>
      </c>
      <c r="I579" s="510">
        <v>0</v>
      </c>
      <c r="J579" s="712">
        <v>0</v>
      </c>
      <c r="K579" s="712"/>
      <c r="L579" s="510">
        <v>0</v>
      </c>
      <c r="M579" s="510">
        <v>10</v>
      </c>
      <c r="N579" s="510">
        <v>490000</v>
      </c>
    </row>
    <row r="580" spans="1:14" ht="24.75" customHeight="1">
      <c r="A580" s="507">
        <v>4</v>
      </c>
      <c r="B580" s="508" t="s">
        <v>3066</v>
      </c>
      <c r="C580" s="508" t="s">
        <v>3067</v>
      </c>
      <c r="D580" s="509" t="s">
        <v>116</v>
      </c>
      <c r="E580" s="510">
        <v>54600</v>
      </c>
      <c r="F580" s="510">
        <v>10</v>
      </c>
      <c r="G580" s="510">
        <v>546000</v>
      </c>
      <c r="H580" s="510">
        <v>0</v>
      </c>
      <c r="I580" s="510">
        <v>0</v>
      </c>
      <c r="J580" s="712">
        <v>3</v>
      </c>
      <c r="K580" s="712"/>
      <c r="L580" s="510">
        <v>163800</v>
      </c>
      <c r="M580" s="510">
        <v>7</v>
      </c>
      <c r="N580" s="510">
        <v>382200</v>
      </c>
    </row>
    <row r="581" spans="1:14" ht="15.75" customHeight="1">
      <c r="A581" s="715" t="s">
        <v>3068</v>
      </c>
      <c r="B581" s="715"/>
      <c r="C581" s="715"/>
      <c r="D581" s="715"/>
      <c r="E581" s="715"/>
      <c r="F581" s="714">
        <v>0</v>
      </c>
      <c r="G581" s="714"/>
      <c r="H581" s="714">
        <v>81432000</v>
      </c>
      <c r="I581" s="714"/>
      <c r="J581" s="714">
        <v>81432000</v>
      </c>
      <c r="K581" s="714"/>
      <c r="L581" s="714"/>
      <c r="M581" s="714">
        <v>0</v>
      </c>
      <c r="N581" s="714"/>
    </row>
    <row r="582" spans="1:14" ht="33.75" customHeight="1">
      <c r="A582" s="507">
        <v>1</v>
      </c>
      <c r="B582" s="508" t="s">
        <v>3069</v>
      </c>
      <c r="C582" s="508" t="s">
        <v>3070</v>
      </c>
      <c r="D582" s="509" t="s">
        <v>3</v>
      </c>
      <c r="E582" s="510">
        <v>8786000</v>
      </c>
      <c r="F582" s="510">
        <v>0</v>
      </c>
      <c r="G582" s="510">
        <v>0</v>
      </c>
      <c r="H582" s="510">
        <v>2</v>
      </c>
      <c r="I582" s="510">
        <v>17572000</v>
      </c>
      <c r="J582" s="712">
        <v>2</v>
      </c>
      <c r="K582" s="712"/>
      <c r="L582" s="510">
        <v>17572000</v>
      </c>
      <c r="M582" s="510">
        <v>0</v>
      </c>
      <c r="N582" s="510">
        <v>0</v>
      </c>
    </row>
    <row r="583" spans="1:14" ht="33.75" customHeight="1">
      <c r="A583" s="507">
        <v>2</v>
      </c>
      <c r="B583" s="508" t="s">
        <v>3071</v>
      </c>
      <c r="C583" s="508" t="s">
        <v>3072</v>
      </c>
      <c r="D583" s="509" t="s">
        <v>3</v>
      </c>
      <c r="E583" s="510">
        <v>2965000</v>
      </c>
      <c r="F583" s="510">
        <v>0</v>
      </c>
      <c r="G583" s="510">
        <v>0</v>
      </c>
      <c r="H583" s="510">
        <v>4</v>
      </c>
      <c r="I583" s="510">
        <v>11860000</v>
      </c>
      <c r="J583" s="712">
        <v>4</v>
      </c>
      <c r="K583" s="712"/>
      <c r="L583" s="510">
        <v>11860000</v>
      </c>
      <c r="M583" s="510">
        <v>0</v>
      </c>
      <c r="N583" s="510">
        <v>0</v>
      </c>
    </row>
    <row r="584" spans="1:14" ht="24" customHeight="1">
      <c r="A584" s="507">
        <v>3</v>
      </c>
      <c r="B584" s="508" t="s">
        <v>3073</v>
      </c>
      <c r="C584" s="508" t="s">
        <v>3074</v>
      </c>
      <c r="D584" s="509" t="s">
        <v>3</v>
      </c>
      <c r="E584" s="510">
        <v>5200000</v>
      </c>
      <c r="F584" s="510">
        <v>0</v>
      </c>
      <c r="G584" s="510">
        <v>0</v>
      </c>
      <c r="H584" s="510">
        <v>10</v>
      </c>
      <c r="I584" s="510">
        <v>52000000</v>
      </c>
      <c r="J584" s="712">
        <v>10</v>
      </c>
      <c r="K584" s="712"/>
      <c r="L584" s="510">
        <v>52000000</v>
      </c>
      <c r="M584" s="510">
        <v>0</v>
      </c>
      <c r="N584" s="510">
        <v>0</v>
      </c>
    </row>
    <row r="585" spans="1:14" ht="15.75" customHeight="1">
      <c r="A585" s="715" t="s">
        <v>3075</v>
      </c>
      <c r="B585" s="715"/>
      <c r="C585" s="715"/>
      <c r="D585" s="715"/>
      <c r="E585" s="715"/>
      <c r="F585" s="714">
        <v>31110000</v>
      </c>
      <c r="G585" s="714"/>
      <c r="H585" s="714">
        <v>9700000</v>
      </c>
      <c r="I585" s="714"/>
      <c r="J585" s="714">
        <v>9700000</v>
      </c>
      <c r="K585" s="714"/>
      <c r="L585" s="714"/>
      <c r="M585" s="714">
        <v>31110000</v>
      </c>
      <c r="N585" s="714"/>
    </row>
    <row r="586" spans="1:14" ht="24.75" customHeight="1">
      <c r="A586" s="507">
        <v>1</v>
      </c>
      <c r="B586" s="508" t="s">
        <v>3076</v>
      </c>
      <c r="C586" s="508" t="s">
        <v>3077</v>
      </c>
      <c r="D586" s="509" t="s">
        <v>3078</v>
      </c>
      <c r="E586" s="510">
        <v>5000000</v>
      </c>
      <c r="F586" s="510">
        <v>1</v>
      </c>
      <c r="G586" s="510">
        <v>5000000</v>
      </c>
      <c r="H586" s="510">
        <v>0</v>
      </c>
      <c r="I586" s="510">
        <v>0</v>
      </c>
      <c r="J586" s="712">
        <v>0</v>
      </c>
      <c r="K586" s="712"/>
      <c r="L586" s="510">
        <v>0</v>
      </c>
      <c r="M586" s="510">
        <v>1</v>
      </c>
      <c r="N586" s="510">
        <v>5000000</v>
      </c>
    </row>
    <row r="587" spans="1:14" ht="15.75" customHeight="1">
      <c r="A587" s="507">
        <v>2</v>
      </c>
      <c r="B587" s="508" t="s">
        <v>3079</v>
      </c>
      <c r="C587" s="508" t="s">
        <v>3080</v>
      </c>
      <c r="D587" s="509" t="s">
        <v>4</v>
      </c>
      <c r="E587" s="510">
        <v>55000</v>
      </c>
      <c r="F587" s="510">
        <v>2</v>
      </c>
      <c r="G587" s="510">
        <v>110000</v>
      </c>
      <c r="H587" s="510">
        <v>0</v>
      </c>
      <c r="I587" s="510">
        <v>0</v>
      </c>
      <c r="J587" s="712">
        <v>0</v>
      </c>
      <c r="K587" s="712"/>
      <c r="L587" s="510">
        <v>0</v>
      </c>
      <c r="M587" s="510">
        <v>2</v>
      </c>
      <c r="N587" s="510">
        <v>110000</v>
      </c>
    </row>
    <row r="588" spans="1:14" ht="24.75" customHeight="1">
      <c r="A588" s="507">
        <v>3</v>
      </c>
      <c r="B588" s="508" t="s">
        <v>3081</v>
      </c>
      <c r="C588" s="508" t="s">
        <v>3082</v>
      </c>
      <c r="D588" s="509" t="s">
        <v>3</v>
      </c>
      <c r="E588" s="510">
        <v>3000000</v>
      </c>
      <c r="F588" s="510">
        <v>1</v>
      </c>
      <c r="G588" s="510">
        <v>3000000</v>
      </c>
      <c r="H588" s="510">
        <v>0</v>
      </c>
      <c r="I588" s="510">
        <v>0</v>
      </c>
      <c r="J588" s="712">
        <v>0</v>
      </c>
      <c r="K588" s="712"/>
      <c r="L588" s="510">
        <v>0</v>
      </c>
      <c r="M588" s="510">
        <v>1</v>
      </c>
      <c r="N588" s="510">
        <v>3000000</v>
      </c>
    </row>
    <row r="589" spans="1:14" ht="24.75" customHeight="1">
      <c r="A589" s="507">
        <v>4</v>
      </c>
      <c r="B589" s="508" t="s">
        <v>3083</v>
      </c>
      <c r="C589" s="508" t="s">
        <v>3084</v>
      </c>
      <c r="D589" s="509" t="s">
        <v>3</v>
      </c>
      <c r="E589" s="510">
        <v>11500000</v>
      </c>
      <c r="F589" s="510">
        <v>2</v>
      </c>
      <c r="G589" s="510">
        <v>23000000</v>
      </c>
      <c r="H589" s="510">
        <v>0</v>
      </c>
      <c r="I589" s="510">
        <v>0</v>
      </c>
      <c r="J589" s="712">
        <v>0</v>
      </c>
      <c r="K589" s="712"/>
      <c r="L589" s="510">
        <v>0</v>
      </c>
      <c r="M589" s="510">
        <v>2</v>
      </c>
      <c r="N589" s="510">
        <v>23000000</v>
      </c>
    </row>
    <row r="590" spans="1:14" ht="24.75" customHeight="1">
      <c r="A590" s="507">
        <v>5</v>
      </c>
      <c r="B590" s="508" t="s">
        <v>3085</v>
      </c>
      <c r="C590" s="508" t="s">
        <v>3086</v>
      </c>
      <c r="D590" s="509" t="s">
        <v>3</v>
      </c>
      <c r="E590" s="510">
        <v>7000000</v>
      </c>
      <c r="F590" s="510">
        <v>0</v>
      </c>
      <c r="G590" s="510">
        <v>0</v>
      </c>
      <c r="H590" s="510">
        <v>1</v>
      </c>
      <c r="I590" s="510">
        <v>7000000</v>
      </c>
      <c r="J590" s="712">
        <v>1</v>
      </c>
      <c r="K590" s="712"/>
      <c r="L590" s="510">
        <v>7000000</v>
      </c>
      <c r="M590" s="510">
        <v>0</v>
      </c>
      <c r="N590" s="510">
        <v>0</v>
      </c>
    </row>
    <row r="591" spans="1:14" ht="24.75" customHeight="1">
      <c r="A591" s="507">
        <v>6</v>
      </c>
      <c r="B591" s="508" t="s">
        <v>3087</v>
      </c>
      <c r="C591" s="508" t="s">
        <v>3088</v>
      </c>
      <c r="D591" s="509" t="s">
        <v>3</v>
      </c>
      <c r="E591" s="510">
        <v>450000</v>
      </c>
      <c r="F591" s="510">
        <v>0</v>
      </c>
      <c r="G591" s="510">
        <v>0</v>
      </c>
      <c r="H591" s="510">
        <v>6</v>
      </c>
      <c r="I591" s="510">
        <v>2700000</v>
      </c>
      <c r="J591" s="712">
        <v>6</v>
      </c>
      <c r="K591" s="712"/>
      <c r="L591" s="510">
        <v>2700000</v>
      </c>
      <c r="M591" s="510">
        <v>0</v>
      </c>
      <c r="N591" s="510">
        <v>0</v>
      </c>
    </row>
    <row r="592" spans="1:14" ht="24" customHeight="1">
      <c r="A592" s="716" t="s">
        <v>1991</v>
      </c>
      <c r="B592" s="716"/>
      <c r="C592" s="716"/>
      <c r="D592" s="716"/>
      <c r="E592" s="716"/>
      <c r="F592" s="717">
        <v>219498467.30065215</v>
      </c>
      <c r="G592" s="717"/>
      <c r="H592" s="717">
        <v>16806200</v>
      </c>
      <c r="I592" s="717"/>
      <c r="J592" s="717">
        <v>15709976.48526087</v>
      </c>
      <c r="K592" s="717"/>
      <c r="L592" s="717"/>
      <c r="M592" s="717">
        <v>220594690.8153913</v>
      </c>
      <c r="N592" s="717"/>
    </row>
    <row r="593" spans="1:14" ht="15.75" customHeight="1">
      <c r="A593" s="715" t="s">
        <v>2017</v>
      </c>
      <c r="B593" s="715"/>
      <c r="C593" s="715"/>
      <c r="D593" s="715"/>
      <c r="E593" s="715"/>
      <c r="F593" s="714">
        <v>16744890</v>
      </c>
      <c r="G593" s="714"/>
      <c r="H593" s="714">
        <v>0</v>
      </c>
      <c r="I593" s="714"/>
      <c r="J593" s="714">
        <v>0</v>
      </c>
      <c r="K593" s="714"/>
      <c r="L593" s="714"/>
      <c r="M593" s="714">
        <v>16744890</v>
      </c>
      <c r="N593" s="714"/>
    </row>
    <row r="594" spans="1:14" ht="24.75" customHeight="1">
      <c r="A594" s="507">
        <v>1</v>
      </c>
      <c r="B594" s="508" t="s">
        <v>3089</v>
      </c>
      <c r="C594" s="508" t="s">
        <v>3090</v>
      </c>
      <c r="D594" s="509" t="s">
        <v>2257</v>
      </c>
      <c r="E594" s="510">
        <v>6489</v>
      </c>
      <c r="F594" s="510">
        <v>10</v>
      </c>
      <c r="G594" s="510">
        <v>64890</v>
      </c>
      <c r="H594" s="510">
        <v>0</v>
      </c>
      <c r="I594" s="510">
        <v>0</v>
      </c>
      <c r="J594" s="712">
        <v>0</v>
      </c>
      <c r="K594" s="712"/>
      <c r="L594" s="510">
        <v>0</v>
      </c>
      <c r="M594" s="510">
        <v>10</v>
      </c>
      <c r="N594" s="510">
        <v>64890</v>
      </c>
    </row>
    <row r="595" spans="1:14" ht="24.75" customHeight="1">
      <c r="A595" s="507">
        <v>2</v>
      </c>
      <c r="B595" s="508" t="s">
        <v>3091</v>
      </c>
      <c r="C595" s="508" t="s">
        <v>3092</v>
      </c>
      <c r="D595" s="509" t="s">
        <v>214</v>
      </c>
      <c r="E595" s="510">
        <v>66720</v>
      </c>
      <c r="F595" s="510">
        <v>250</v>
      </c>
      <c r="G595" s="510">
        <v>16680000</v>
      </c>
      <c r="H595" s="510">
        <v>0</v>
      </c>
      <c r="I595" s="510">
        <v>0</v>
      </c>
      <c r="J595" s="712">
        <v>0</v>
      </c>
      <c r="K595" s="712"/>
      <c r="L595" s="510">
        <v>0</v>
      </c>
      <c r="M595" s="510">
        <v>250</v>
      </c>
      <c r="N595" s="510">
        <v>16680000</v>
      </c>
    </row>
    <row r="596" spans="1:14" ht="15.75" customHeight="1">
      <c r="A596" s="715" t="s">
        <v>2366</v>
      </c>
      <c r="B596" s="715"/>
      <c r="C596" s="715"/>
      <c r="D596" s="715"/>
      <c r="E596" s="715"/>
      <c r="F596" s="714">
        <v>1621200</v>
      </c>
      <c r="G596" s="714"/>
      <c r="H596" s="714">
        <v>0</v>
      </c>
      <c r="I596" s="714"/>
      <c r="J596" s="714">
        <v>0</v>
      </c>
      <c r="K596" s="714"/>
      <c r="L596" s="714"/>
      <c r="M596" s="714">
        <v>1621200</v>
      </c>
      <c r="N596" s="714"/>
    </row>
    <row r="597" spans="1:14" ht="24.75" customHeight="1">
      <c r="A597" s="507">
        <v>1</v>
      </c>
      <c r="B597" s="508" t="s">
        <v>3093</v>
      </c>
      <c r="C597" s="508" t="s">
        <v>3094</v>
      </c>
      <c r="D597" s="509" t="s">
        <v>2257</v>
      </c>
      <c r="E597" s="510">
        <v>16212</v>
      </c>
      <c r="F597" s="510">
        <v>100</v>
      </c>
      <c r="G597" s="510">
        <v>1621200</v>
      </c>
      <c r="H597" s="510">
        <v>0</v>
      </c>
      <c r="I597" s="510">
        <v>0</v>
      </c>
      <c r="J597" s="712">
        <v>0</v>
      </c>
      <c r="K597" s="712"/>
      <c r="L597" s="510">
        <v>0</v>
      </c>
      <c r="M597" s="510">
        <v>100</v>
      </c>
      <c r="N597" s="510">
        <v>1621200</v>
      </c>
    </row>
    <row r="598" spans="1:14" ht="15" customHeight="1">
      <c r="A598" s="715" t="s">
        <v>2431</v>
      </c>
      <c r="B598" s="715"/>
      <c r="C598" s="715"/>
      <c r="D598" s="715"/>
      <c r="E598" s="715"/>
      <c r="F598" s="714">
        <v>531954.78</v>
      </c>
      <c r="G598" s="714"/>
      <c r="H598" s="714">
        <v>0</v>
      </c>
      <c r="I598" s="714"/>
      <c r="J598" s="714">
        <v>63994.559999999998</v>
      </c>
      <c r="K598" s="714"/>
      <c r="L598" s="714"/>
      <c r="M598" s="714">
        <v>467960.22</v>
      </c>
      <c r="N598" s="714"/>
    </row>
    <row r="599" spans="1:14" ht="24.75" customHeight="1">
      <c r="A599" s="507">
        <v>1</v>
      </c>
      <c r="B599" s="508" t="s">
        <v>3095</v>
      </c>
      <c r="C599" s="508" t="s">
        <v>3096</v>
      </c>
      <c r="D599" s="509" t="s">
        <v>1995</v>
      </c>
      <c r="E599" s="510">
        <v>999.91499999999996</v>
      </c>
      <c r="F599" s="510">
        <v>532</v>
      </c>
      <c r="G599" s="510">
        <v>531954.78</v>
      </c>
      <c r="H599" s="510">
        <v>0</v>
      </c>
      <c r="I599" s="510">
        <v>0</v>
      </c>
      <c r="J599" s="712">
        <v>64</v>
      </c>
      <c r="K599" s="712"/>
      <c r="L599" s="510">
        <v>63994.559999999998</v>
      </c>
      <c r="M599" s="510">
        <v>468</v>
      </c>
      <c r="N599" s="510">
        <v>467960.22</v>
      </c>
    </row>
    <row r="600" spans="1:14" ht="15.75" customHeight="1">
      <c r="A600" s="715" t="s">
        <v>2739</v>
      </c>
      <c r="B600" s="715"/>
      <c r="C600" s="715"/>
      <c r="D600" s="715"/>
      <c r="E600" s="715"/>
      <c r="F600" s="714">
        <v>4193928.1206521713</v>
      </c>
      <c r="G600" s="714"/>
      <c r="H600" s="714">
        <v>16806200</v>
      </c>
      <c r="I600" s="714"/>
      <c r="J600" s="714">
        <v>181400.0032608695</v>
      </c>
      <c r="K600" s="714"/>
      <c r="L600" s="714"/>
      <c r="M600" s="714">
        <v>20818728.117391303</v>
      </c>
      <c r="N600" s="714"/>
    </row>
    <row r="601" spans="1:14" ht="24.75" customHeight="1">
      <c r="A601" s="507">
        <v>1</v>
      </c>
      <c r="B601" s="508" t="s">
        <v>3097</v>
      </c>
      <c r="C601" s="508" t="s">
        <v>3098</v>
      </c>
      <c r="D601" s="509" t="s">
        <v>2120</v>
      </c>
      <c r="E601" s="510">
        <v>13500.0006521739</v>
      </c>
      <c r="F601" s="510">
        <v>185</v>
      </c>
      <c r="G601" s="510">
        <v>2497500.1206521718</v>
      </c>
      <c r="H601" s="510">
        <v>0</v>
      </c>
      <c r="I601" s="510">
        <v>0</v>
      </c>
      <c r="J601" s="712">
        <v>5</v>
      </c>
      <c r="K601" s="712"/>
      <c r="L601" s="510">
        <v>67500.003260869504</v>
      </c>
      <c r="M601" s="510">
        <v>180</v>
      </c>
      <c r="N601" s="510">
        <v>2430000.1173913018</v>
      </c>
    </row>
    <row r="602" spans="1:14" ht="24.75" customHeight="1">
      <c r="A602" s="507">
        <v>2</v>
      </c>
      <c r="B602" s="508" t="s">
        <v>3099</v>
      </c>
      <c r="C602" s="508" t="s">
        <v>3100</v>
      </c>
      <c r="D602" s="509" t="s">
        <v>2120</v>
      </c>
      <c r="E602" s="510">
        <v>6993</v>
      </c>
      <c r="F602" s="510">
        <v>96</v>
      </c>
      <c r="G602" s="510">
        <v>671328</v>
      </c>
      <c r="H602" s="510">
        <v>0</v>
      </c>
      <c r="I602" s="510">
        <v>0</v>
      </c>
      <c r="J602" s="712">
        <v>0</v>
      </c>
      <c r="K602" s="712"/>
      <c r="L602" s="510">
        <v>0</v>
      </c>
      <c r="M602" s="510">
        <v>96</v>
      </c>
      <c r="N602" s="510">
        <v>671328</v>
      </c>
    </row>
    <row r="603" spans="1:14" ht="24.75" customHeight="1">
      <c r="A603" s="507">
        <v>3</v>
      </c>
      <c r="B603" s="508" t="s">
        <v>3101</v>
      </c>
      <c r="C603" s="508" t="s">
        <v>2741</v>
      </c>
      <c r="D603" s="509" t="s">
        <v>2028</v>
      </c>
      <c r="E603" s="510">
        <v>24990</v>
      </c>
      <c r="F603" s="510">
        <v>0</v>
      </c>
      <c r="G603" s="510">
        <v>0</v>
      </c>
      <c r="H603" s="510">
        <v>80</v>
      </c>
      <c r="I603" s="510">
        <v>1999200</v>
      </c>
      <c r="J603" s="712">
        <v>0</v>
      </c>
      <c r="K603" s="712"/>
      <c r="L603" s="510">
        <v>0</v>
      </c>
      <c r="M603" s="510">
        <v>80</v>
      </c>
      <c r="N603" s="510">
        <v>1999200</v>
      </c>
    </row>
    <row r="604" spans="1:14" ht="24.75" customHeight="1">
      <c r="A604" s="507">
        <v>4</v>
      </c>
      <c r="B604" s="508" t="s">
        <v>3102</v>
      </c>
      <c r="C604" s="508" t="s">
        <v>3103</v>
      </c>
      <c r="D604" s="509" t="s">
        <v>2120</v>
      </c>
      <c r="E604" s="510">
        <v>11390</v>
      </c>
      <c r="F604" s="510">
        <v>90</v>
      </c>
      <c r="G604" s="510">
        <v>1025100</v>
      </c>
      <c r="H604" s="510">
        <v>1300</v>
      </c>
      <c r="I604" s="510">
        <v>14807000</v>
      </c>
      <c r="J604" s="712">
        <v>10</v>
      </c>
      <c r="K604" s="712"/>
      <c r="L604" s="510">
        <v>113900</v>
      </c>
      <c r="M604" s="510">
        <v>1380</v>
      </c>
      <c r="N604" s="510">
        <v>15718200</v>
      </c>
    </row>
    <row r="605" spans="1:14" ht="15.75" customHeight="1">
      <c r="A605" s="715" t="s">
        <v>2742</v>
      </c>
      <c r="B605" s="715"/>
      <c r="C605" s="715"/>
      <c r="D605" s="715"/>
      <c r="E605" s="715"/>
      <c r="F605" s="714">
        <v>1569429.1410000001</v>
      </c>
      <c r="G605" s="714"/>
      <c r="H605" s="714">
        <v>0</v>
      </c>
      <c r="I605" s="714"/>
      <c r="J605" s="714">
        <v>0</v>
      </c>
      <c r="K605" s="714"/>
      <c r="L605" s="714"/>
      <c r="M605" s="714">
        <v>1569429.1410000001</v>
      </c>
      <c r="N605" s="714"/>
    </row>
    <row r="606" spans="1:14" ht="24" customHeight="1">
      <c r="A606" s="507">
        <v>1</v>
      </c>
      <c r="B606" s="508" t="s">
        <v>3104</v>
      </c>
      <c r="C606" s="508" t="s">
        <v>3105</v>
      </c>
      <c r="D606" s="509" t="s">
        <v>2028</v>
      </c>
      <c r="E606" s="510">
        <v>8799</v>
      </c>
      <c r="F606" s="510">
        <v>1</v>
      </c>
      <c r="G606" s="510">
        <v>8799</v>
      </c>
      <c r="H606" s="510">
        <v>0</v>
      </c>
      <c r="I606" s="510">
        <v>0</v>
      </c>
      <c r="J606" s="712">
        <v>0</v>
      </c>
      <c r="K606" s="712"/>
      <c r="L606" s="510">
        <v>0</v>
      </c>
      <c r="M606" s="510">
        <v>1</v>
      </c>
      <c r="N606" s="510">
        <v>8799</v>
      </c>
    </row>
    <row r="607" spans="1:14" ht="24.75" customHeight="1">
      <c r="A607" s="507">
        <v>2</v>
      </c>
      <c r="B607" s="508" t="s">
        <v>3106</v>
      </c>
      <c r="C607" s="508" t="s">
        <v>3107</v>
      </c>
      <c r="D607" s="509" t="s">
        <v>2028</v>
      </c>
      <c r="E607" s="510">
        <v>8799</v>
      </c>
      <c r="F607" s="510">
        <v>70</v>
      </c>
      <c r="G607" s="510">
        <v>615930</v>
      </c>
      <c r="H607" s="510">
        <v>0</v>
      </c>
      <c r="I607" s="510">
        <v>0</v>
      </c>
      <c r="J607" s="712">
        <v>0</v>
      </c>
      <c r="K607" s="712"/>
      <c r="L607" s="510">
        <v>0</v>
      </c>
      <c r="M607" s="510">
        <v>70</v>
      </c>
      <c r="N607" s="510">
        <v>615930</v>
      </c>
    </row>
    <row r="608" spans="1:14" ht="24.75" customHeight="1">
      <c r="A608" s="507">
        <v>3</v>
      </c>
      <c r="B608" s="508" t="s">
        <v>3108</v>
      </c>
      <c r="C608" s="508" t="s">
        <v>3109</v>
      </c>
      <c r="D608" s="509" t="s">
        <v>2120</v>
      </c>
      <c r="E608" s="510">
        <v>20100.003000000001</v>
      </c>
      <c r="F608" s="510">
        <v>47</v>
      </c>
      <c r="G608" s="510">
        <v>944700.14099999995</v>
      </c>
      <c r="H608" s="510">
        <v>0</v>
      </c>
      <c r="I608" s="510">
        <v>0</v>
      </c>
      <c r="J608" s="712">
        <v>0</v>
      </c>
      <c r="K608" s="712"/>
      <c r="L608" s="510">
        <v>0</v>
      </c>
      <c r="M608" s="510">
        <v>47</v>
      </c>
      <c r="N608" s="510">
        <v>944700.14099999995</v>
      </c>
    </row>
    <row r="609" spans="1:14" ht="15.75" customHeight="1">
      <c r="A609" s="715" t="s">
        <v>2745</v>
      </c>
      <c r="B609" s="715"/>
      <c r="C609" s="715"/>
      <c r="D609" s="715"/>
      <c r="E609" s="715"/>
      <c r="F609" s="714">
        <v>154569064.38800001</v>
      </c>
      <c r="G609" s="714"/>
      <c r="H609" s="714">
        <v>0</v>
      </c>
      <c r="I609" s="714"/>
      <c r="J609" s="714">
        <v>3922315.946</v>
      </c>
      <c r="K609" s="714"/>
      <c r="L609" s="714"/>
      <c r="M609" s="714">
        <v>150646748.442</v>
      </c>
      <c r="N609" s="714"/>
    </row>
    <row r="610" spans="1:14" ht="24.75" customHeight="1">
      <c r="A610" s="507">
        <v>1</v>
      </c>
      <c r="B610" s="508" t="s">
        <v>3110</v>
      </c>
      <c r="C610" s="508" t="s">
        <v>3111</v>
      </c>
      <c r="D610" s="509" t="s">
        <v>2257</v>
      </c>
      <c r="E610" s="510">
        <v>88999.994999999995</v>
      </c>
      <c r="F610" s="510">
        <v>4</v>
      </c>
      <c r="G610" s="510">
        <v>355999.98</v>
      </c>
      <c r="H610" s="510">
        <v>0</v>
      </c>
      <c r="I610" s="510">
        <v>0</v>
      </c>
      <c r="J610" s="712">
        <v>0</v>
      </c>
      <c r="K610" s="712"/>
      <c r="L610" s="510">
        <v>0</v>
      </c>
      <c r="M610" s="510">
        <v>4</v>
      </c>
      <c r="N610" s="510">
        <v>355999.98</v>
      </c>
    </row>
    <row r="611" spans="1:14" ht="24.75" customHeight="1">
      <c r="A611" s="507">
        <v>2</v>
      </c>
      <c r="B611" s="508" t="s">
        <v>3112</v>
      </c>
      <c r="C611" s="508" t="s">
        <v>3113</v>
      </c>
      <c r="D611" s="509" t="s">
        <v>2028</v>
      </c>
      <c r="E611" s="510">
        <v>630</v>
      </c>
      <c r="F611" s="510">
        <v>151</v>
      </c>
      <c r="G611" s="510">
        <v>95130</v>
      </c>
      <c r="H611" s="510">
        <v>0</v>
      </c>
      <c r="I611" s="510">
        <v>0</v>
      </c>
      <c r="J611" s="712">
        <v>0</v>
      </c>
      <c r="K611" s="712"/>
      <c r="L611" s="510">
        <v>0</v>
      </c>
      <c r="M611" s="510">
        <v>151</v>
      </c>
      <c r="N611" s="510">
        <v>95130</v>
      </c>
    </row>
    <row r="612" spans="1:14" ht="24.75" customHeight="1">
      <c r="A612" s="507">
        <v>3</v>
      </c>
      <c r="B612" s="508" t="s">
        <v>3114</v>
      </c>
      <c r="C612" s="508" t="s">
        <v>3115</v>
      </c>
      <c r="D612" s="509" t="s">
        <v>2028</v>
      </c>
      <c r="E612" s="510">
        <v>630</v>
      </c>
      <c r="F612" s="510">
        <v>1632</v>
      </c>
      <c r="G612" s="510">
        <v>1028160</v>
      </c>
      <c r="H612" s="510">
        <v>0</v>
      </c>
      <c r="I612" s="510">
        <v>0</v>
      </c>
      <c r="J612" s="712">
        <v>38</v>
      </c>
      <c r="K612" s="712"/>
      <c r="L612" s="510">
        <v>23940</v>
      </c>
      <c r="M612" s="510">
        <v>1594</v>
      </c>
      <c r="N612" s="510">
        <v>1004220</v>
      </c>
    </row>
    <row r="613" spans="1:14" ht="24.75" customHeight="1">
      <c r="A613" s="507">
        <v>4</v>
      </c>
      <c r="B613" s="508" t="s">
        <v>3116</v>
      </c>
      <c r="C613" s="508" t="s">
        <v>3117</v>
      </c>
      <c r="D613" s="509" t="s">
        <v>2023</v>
      </c>
      <c r="E613" s="510">
        <v>159000</v>
      </c>
      <c r="F613" s="510">
        <v>3</v>
      </c>
      <c r="G613" s="510">
        <v>477000</v>
      </c>
      <c r="H613" s="510">
        <v>0</v>
      </c>
      <c r="I613" s="510">
        <v>0</v>
      </c>
      <c r="J613" s="712">
        <v>3</v>
      </c>
      <c r="K613" s="712"/>
      <c r="L613" s="510">
        <v>477000</v>
      </c>
      <c r="M613" s="510">
        <v>0</v>
      </c>
      <c r="N613" s="510">
        <v>0</v>
      </c>
    </row>
    <row r="614" spans="1:14" ht="24.75" customHeight="1">
      <c r="A614" s="507">
        <v>5</v>
      </c>
      <c r="B614" s="508" t="s">
        <v>3118</v>
      </c>
      <c r="C614" s="508" t="s">
        <v>3119</v>
      </c>
      <c r="D614" s="509" t="s">
        <v>2120</v>
      </c>
      <c r="E614" s="510">
        <v>15484</v>
      </c>
      <c r="F614" s="510">
        <v>1000</v>
      </c>
      <c r="G614" s="510">
        <v>15484000</v>
      </c>
      <c r="H614" s="510">
        <v>0</v>
      </c>
      <c r="I614" s="510">
        <v>0</v>
      </c>
      <c r="J614" s="712">
        <v>0</v>
      </c>
      <c r="K614" s="712"/>
      <c r="L614" s="510">
        <v>0</v>
      </c>
      <c r="M614" s="510">
        <v>1000</v>
      </c>
      <c r="N614" s="510">
        <v>15484000</v>
      </c>
    </row>
    <row r="615" spans="1:14" ht="42.75" customHeight="1">
      <c r="A615" s="507">
        <v>6</v>
      </c>
      <c r="B615" s="508" t="s">
        <v>3120</v>
      </c>
      <c r="C615" s="508" t="s">
        <v>3121</v>
      </c>
      <c r="D615" s="509" t="s">
        <v>2047</v>
      </c>
      <c r="E615" s="510">
        <v>142800</v>
      </c>
      <c r="F615" s="510">
        <v>20</v>
      </c>
      <c r="G615" s="510">
        <v>2856000</v>
      </c>
      <c r="H615" s="510">
        <v>0</v>
      </c>
      <c r="I615" s="510">
        <v>0</v>
      </c>
      <c r="J615" s="712">
        <v>0</v>
      </c>
      <c r="K615" s="712"/>
      <c r="L615" s="510">
        <v>0</v>
      </c>
      <c r="M615" s="510">
        <v>20</v>
      </c>
      <c r="N615" s="510">
        <v>2856000</v>
      </c>
    </row>
    <row r="616" spans="1:14" ht="42.75" customHeight="1">
      <c r="A616" s="507">
        <v>7</v>
      </c>
      <c r="B616" s="508" t="s">
        <v>3122</v>
      </c>
      <c r="C616" s="508" t="s">
        <v>3121</v>
      </c>
      <c r="D616" s="509" t="s">
        <v>2257</v>
      </c>
      <c r="E616" s="510">
        <v>142800</v>
      </c>
      <c r="F616" s="510">
        <v>30</v>
      </c>
      <c r="G616" s="510">
        <v>4284000</v>
      </c>
      <c r="H616" s="510">
        <v>0</v>
      </c>
      <c r="I616" s="510">
        <v>0</v>
      </c>
      <c r="J616" s="712">
        <v>0</v>
      </c>
      <c r="K616" s="712"/>
      <c r="L616" s="510">
        <v>0</v>
      </c>
      <c r="M616" s="510">
        <v>30</v>
      </c>
      <c r="N616" s="510">
        <v>4284000</v>
      </c>
    </row>
    <row r="617" spans="1:14" ht="24.75" customHeight="1">
      <c r="A617" s="507">
        <v>8</v>
      </c>
      <c r="B617" s="508" t="s">
        <v>3123</v>
      </c>
      <c r="C617" s="508" t="s">
        <v>3124</v>
      </c>
      <c r="D617" s="509" t="s">
        <v>1995</v>
      </c>
      <c r="E617" s="510">
        <v>51000</v>
      </c>
      <c r="F617" s="510">
        <v>1409</v>
      </c>
      <c r="G617" s="510">
        <v>71859000</v>
      </c>
      <c r="H617" s="510">
        <v>0</v>
      </c>
      <c r="I617" s="510">
        <v>0</v>
      </c>
      <c r="J617" s="712">
        <v>17</v>
      </c>
      <c r="K617" s="712"/>
      <c r="L617" s="510">
        <v>867000</v>
      </c>
      <c r="M617" s="510">
        <v>1392</v>
      </c>
      <c r="N617" s="510">
        <v>70992000</v>
      </c>
    </row>
    <row r="618" spans="1:14" ht="24" customHeight="1">
      <c r="A618" s="507">
        <v>9</v>
      </c>
      <c r="B618" s="508" t="s">
        <v>3125</v>
      </c>
      <c r="C618" s="508" t="s">
        <v>3126</v>
      </c>
      <c r="D618" s="509" t="s">
        <v>2028</v>
      </c>
      <c r="E618" s="510">
        <v>42000</v>
      </c>
      <c r="F618" s="510">
        <v>242</v>
      </c>
      <c r="G618" s="510">
        <v>10164000</v>
      </c>
      <c r="H618" s="510">
        <v>0</v>
      </c>
      <c r="I618" s="510">
        <v>0</v>
      </c>
      <c r="J618" s="712">
        <v>0</v>
      </c>
      <c r="K618" s="712"/>
      <c r="L618" s="510">
        <v>0</v>
      </c>
      <c r="M618" s="510">
        <v>242</v>
      </c>
      <c r="N618" s="510">
        <v>10164000</v>
      </c>
    </row>
    <row r="619" spans="1:14" ht="24.75" customHeight="1">
      <c r="A619" s="507">
        <v>10</v>
      </c>
      <c r="B619" s="508" t="s">
        <v>3127</v>
      </c>
      <c r="C619" s="508" t="s">
        <v>3128</v>
      </c>
      <c r="D619" s="509" t="s">
        <v>2047</v>
      </c>
      <c r="E619" s="510">
        <v>4725</v>
      </c>
      <c r="F619" s="510">
        <v>72</v>
      </c>
      <c r="G619" s="510">
        <v>340200</v>
      </c>
      <c r="H619" s="510">
        <v>0</v>
      </c>
      <c r="I619" s="510">
        <v>0</v>
      </c>
      <c r="J619" s="712">
        <v>72</v>
      </c>
      <c r="K619" s="712"/>
      <c r="L619" s="510">
        <v>340200</v>
      </c>
      <c r="M619" s="510">
        <v>0</v>
      </c>
      <c r="N619" s="510">
        <v>0</v>
      </c>
    </row>
    <row r="620" spans="1:14" ht="24.75" customHeight="1">
      <c r="A620" s="507">
        <v>11</v>
      </c>
      <c r="B620" s="508" t="s">
        <v>3129</v>
      </c>
      <c r="C620" s="508" t="s">
        <v>3130</v>
      </c>
      <c r="D620" s="509" t="s">
        <v>2257</v>
      </c>
      <c r="E620" s="510">
        <v>65637.600000000006</v>
      </c>
      <c r="F620" s="510">
        <v>2</v>
      </c>
      <c r="G620" s="510">
        <v>131275.20000000001</v>
      </c>
      <c r="H620" s="510">
        <v>0</v>
      </c>
      <c r="I620" s="510">
        <v>0</v>
      </c>
      <c r="J620" s="712">
        <v>0</v>
      </c>
      <c r="K620" s="712"/>
      <c r="L620" s="510">
        <v>0</v>
      </c>
      <c r="M620" s="510">
        <v>2</v>
      </c>
      <c r="N620" s="510">
        <v>131275.20000000001</v>
      </c>
    </row>
    <row r="621" spans="1:14" ht="24.75" customHeight="1">
      <c r="A621" s="507">
        <v>12</v>
      </c>
      <c r="B621" s="508" t="s">
        <v>3131</v>
      </c>
      <c r="C621" s="508" t="s">
        <v>3132</v>
      </c>
      <c r="D621" s="509" t="s">
        <v>2257</v>
      </c>
      <c r="E621" s="510">
        <v>10200</v>
      </c>
      <c r="F621" s="510">
        <v>912</v>
      </c>
      <c r="G621" s="510">
        <v>9302400</v>
      </c>
      <c r="H621" s="510">
        <v>0</v>
      </c>
      <c r="I621" s="510">
        <v>0</v>
      </c>
      <c r="J621" s="712">
        <v>0</v>
      </c>
      <c r="K621" s="712"/>
      <c r="L621" s="510">
        <v>0</v>
      </c>
      <c r="M621" s="510">
        <v>912</v>
      </c>
      <c r="N621" s="510">
        <v>9302400</v>
      </c>
    </row>
    <row r="622" spans="1:14" ht="24.75" customHeight="1">
      <c r="A622" s="507">
        <v>13</v>
      </c>
      <c r="B622" s="508" t="s">
        <v>3133</v>
      </c>
      <c r="C622" s="508" t="s">
        <v>3134</v>
      </c>
      <c r="D622" s="509" t="s">
        <v>3135</v>
      </c>
      <c r="E622" s="510">
        <v>14314.4</v>
      </c>
      <c r="F622" s="510">
        <v>375</v>
      </c>
      <c r="G622" s="510">
        <v>5367900</v>
      </c>
      <c r="H622" s="510">
        <v>0</v>
      </c>
      <c r="I622" s="510">
        <v>0</v>
      </c>
      <c r="J622" s="712">
        <v>40</v>
      </c>
      <c r="K622" s="712"/>
      <c r="L622" s="510">
        <v>572576</v>
      </c>
      <c r="M622" s="510">
        <v>335</v>
      </c>
      <c r="N622" s="510">
        <v>4795324</v>
      </c>
    </row>
    <row r="623" spans="1:14" ht="24.75" customHeight="1">
      <c r="A623" s="507">
        <v>14</v>
      </c>
      <c r="B623" s="508" t="s">
        <v>3136</v>
      </c>
      <c r="C623" s="508" t="s">
        <v>3137</v>
      </c>
      <c r="D623" s="509" t="s">
        <v>3135</v>
      </c>
      <c r="E623" s="510">
        <v>14314.4</v>
      </c>
      <c r="F623" s="510">
        <v>750</v>
      </c>
      <c r="G623" s="510">
        <v>10735800</v>
      </c>
      <c r="H623" s="510">
        <v>0</v>
      </c>
      <c r="I623" s="510">
        <v>0</v>
      </c>
      <c r="J623" s="712">
        <v>0</v>
      </c>
      <c r="K623" s="712"/>
      <c r="L623" s="510">
        <v>0</v>
      </c>
      <c r="M623" s="510">
        <v>750</v>
      </c>
      <c r="N623" s="510">
        <v>10735800</v>
      </c>
    </row>
    <row r="624" spans="1:14" ht="51.75" customHeight="1">
      <c r="A624" s="507">
        <v>15</v>
      </c>
      <c r="B624" s="508" t="s">
        <v>3138</v>
      </c>
      <c r="C624" s="508" t="s">
        <v>3139</v>
      </c>
      <c r="D624" s="509" t="s">
        <v>2047</v>
      </c>
      <c r="E624" s="510">
        <v>98000</v>
      </c>
      <c r="F624" s="510">
        <v>64</v>
      </c>
      <c r="G624" s="510">
        <v>6272000</v>
      </c>
      <c r="H624" s="510">
        <v>0</v>
      </c>
      <c r="I624" s="510">
        <v>0</v>
      </c>
      <c r="J624" s="712">
        <v>0</v>
      </c>
      <c r="K624" s="712"/>
      <c r="L624" s="510">
        <v>0</v>
      </c>
      <c r="M624" s="510">
        <v>64</v>
      </c>
      <c r="N624" s="510">
        <v>6272000</v>
      </c>
    </row>
    <row r="625" spans="1:14" ht="24.75" customHeight="1">
      <c r="A625" s="507">
        <v>16</v>
      </c>
      <c r="B625" s="508" t="s">
        <v>3140</v>
      </c>
      <c r="C625" s="508" t="s">
        <v>3141</v>
      </c>
      <c r="D625" s="509" t="s">
        <v>2023</v>
      </c>
      <c r="E625" s="510">
        <v>44999.997000000003</v>
      </c>
      <c r="F625" s="510">
        <v>264</v>
      </c>
      <c r="G625" s="510">
        <v>11879999.208000001</v>
      </c>
      <c r="H625" s="510">
        <v>0</v>
      </c>
      <c r="I625" s="510">
        <v>0</v>
      </c>
      <c r="J625" s="712">
        <v>18</v>
      </c>
      <c r="K625" s="712"/>
      <c r="L625" s="510">
        <v>809999.946</v>
      </c>
      <c r="M625" s="510">
        <v>246</v>
      </c>
      <c r="N625" s="510">
        <v>11069999.262</v>
      </c>
    </row>
    <row r="626" spans="1:14" ht="24.75" customHeight="1">
      <c r="A626" s="507">
        <v>17</v>
      </c>
      <c r="B626" s="508" t="s">
        <v>3142</v>
      </c>
      <c r="C626" s="508" t="s">
        <v>3143</v>
      </c>
      <c r="D626" s="509" t="s">
        <v>2853</v>
      </c>
      <c r="E626" s="510">
        <v>85300</v>
      </c>
      <c r="F626" s="510">
        <v>20</v>
      </c>
      <c r="G626" s="510">
        <v>1706000</v>
      </c>
      <c r="H626" s="510">
        <v>0</v>
      </c>
      <c r="I626" s="510">
        <v>0</v>
      </c>
      <c r="J626" s="712">
        <v>0</v>
      </c>
      <c r="K626" s="712"/>
      <c r="L626" s="510">
        <v>0</v>
      </c>
      <c r="M626" s="510">
        <v>20</v>
      </c>
      <c r="N626" s="510">
        <v>1706000</v>
      </c>
    </row>
    <row r="627" spans="1:14" ht="24.75" customHeight="1">
      <c r="A627" s="507">
        <v>18</v>
      </c>
      <c r="B627" s="508" t="s">
        <v>3144</v>
      </c>
      <c r="C627" s="508" t="s">
        <v>3145</v>
      </c>
      <c r="D627" s="509" t="s">
        <v>2023</v>
      </c>
      <c r="E627" s="510">
        <v>12600</v>
      </c>
      <c r="F627" s="510">
        <v>177</v>
      </c>
      <c r="G627" s="510">
        <v>2230200</v>
      </c>
      <c r="H627" s="510">
        <v>0</v>
      </c>
      <c r="I627" s="510">
        <v>0</v>
      </c>
      <c r="J627" s="712">
        <v>66</v>
      </c>
      <c r="K627" s="712"/>
      <c r="L627" s="510">
        <v>831600</v>
      </c>
      <c r="M627" s="510">
        <v>111</v>
      </c>
      <c r="N627" s="510">
        <v>1398600</v>
      </c>
    </row>
    <row r="628" spans="1:14" ht="15.75" customHeight="1">
      <c r="A628" s="715" t="s">
        <v>3146</v>
      </c>
      <c r="B628" s="715"/>
      <c r="C628" s="715"/>
      <c r="D628" s="715"/>
      <c r="E628" s="715"/>
      <c r="F628" s="714">
        <v>5890500</v>
      </c>
      <c r="G628" s="714"/>
      <c r="H628" s="714">
        <v>0</v>
      </c>
      <c r="I628" s="714"/>
      <c r="J628" s="714">
        <v>0</v>
      </c>
      <c r="K628" s="714"/>
      <c r="L628" s="714"/>
      <c r="M628" s="714">
        <v>5890500</v>
      </c>
      <c r="N628" s="714"/>
    </row>
    <row r="629" spans="1:14" ht="24.75" customHeight="1">
      <c r="A629" s="507">
        <v>1</v>
      </c>
      <c r="B629" s="508" t="s">
        <v>3147</v>
      </c>
      <c r="C629" s="508" t="s">
        <v>3148</v>
      </c>
      <c r="D629" s="509" t="s">
        <v>2120</v>
      </c>
      <c r="E629" s="510">
        <v>57750</v>
      </c>
      <c r="F629" s="510">
        <v>52</v>
      </c>
      <c r="G629" s="510">
        <v>3003000</v>
      </c>
      <c r="H629" s="510">
        <v>0</v>
      </c>
      <c r="I629" s="510">
        <v>0</v>
      </c>
      <c r="J629" s="712">
        <v>0</v>
      </c>
      <c r="K629" s="712"/>
      <c r="L629" s="510">
        <v>0</v>
      </c>
      <c r="M629" s="510">
        <v>52</v>
      </c>
      <c r="N629" s="510">
        <v>3003000</v>
      </c>
    </row>
    <row r="630" spans="1:14" ht="24" customHeight="1">
      <c r="A630" s="507">
        <v>2</v>
      </c>
      <c r="B630" s="508" t="s">
        <v>3149</v>
      </c>
      <c r="C630" s="508" t="s">
        <v>3150</v>
      </c>
      <c r="D630" s="509" t="s">
        <v>2120</v>
      </c>
      <c r="E630" s="510">
        <v>57750</v>
      </c>
      <c r="F630" s="510">
        <v>50</v>
      </c>
      <c r="G630" s="510">
        <v>2887500</v>
      </c>
      <c r="H630" s="510">
        <v>0</v>
      </c>
      <c r="I630" s="510">
        <v>0</v>
      </c>
      <c r="J630" s="712">
        <v>0</v>
      </c>
      <c r="K630" s="712"/>
      <c r="L630" s="510">
        <v>0</v>
      </c>
      <c r="M630" s="510">
        <v>50</v>
      </c>
      <c r="N630" s="510">
        <v>2887500</v>
      </c>
    </row>
    <row r="631" spans="1:14" ht="15.75" customHeight="1">
      <c r="A631" s="715" t="s">
        <v>3151</v>
      </c>
      <c r="B631" s="715"/>
      <c r="C631" s="715"/>
      <c r="D631" s="715"/>
      <c r="E631" s="715"/>
      <c r="F631" s="714">
        <v>34377500.870999999</v>
      </c>
      <c r="G631" s="714"/>
      <c r="H631" s="714">
        <v>0</v>
      </c>
      <c r="I631" s="714"/>
      <c r="J631" s="714">
        <v>11542265.976</v>
      </c>
      <c r="K631" s="714"/>
      <c r="L631" s="714"/>
      <c r="M631" s="714">
        <v>22835234.895</v>
      </c>
      <c r="N631" s="714"/>
    </row>
    <row r="632" spans="1:14" ht="24.75" customHeight="1">
      <c r="A632" s="507">
        <v>1</v>
      </c>
      <c r="B632" s="508" t="s">
        <v>3152</v>
      </c>
      <c r="C632" s="508" t="s">
        <v>3153</v>
      </c>
      <c r="D632" s="509" t="s">
        <v>2023</v>
      </c>
      <c r="E632" s="510">
        <v>183750</v>
      </c>
      <c r="F632" s="510">
        <v>13</v>
      </c>
      <c r="G632" s="510">
        <v>2388750</v>
      </c>
      <c r="H632" s="510">
        <v>0</v>
      </c>
      <c r="I632" s="510">
        <v>0</v>
      </c>
      <c r="J632" s="712">
        <v>8</v>
      </c>
      <c r="K632" s="712"/>
      <c r="L632" s="510">
        <v>1470000</v>
      </c>
      <c r="M632" s="510">
        <v>5</v>
      </c>
      <c r="N632" s="510">
        <v>918750</v>
      </c>
    </row>
    <row r="633" spans="1:14" ht="51.75" customHeight="1">
      <c r="A633" s="507">
        <v>2</v>
      </c>
      <c r="B633" s="508" t="s">
        <v>3154</v>
      </c>
      <c r="C633" s="508" t="s">
        <v>3155</v>
      </c>
      <c r="D633" s="509" t="s">
        <v>2036</v>
      </c>
      <c r="E633" s="510">
        <v>1509600</v>
      </c>
      <c r="F633" s="510">
        <v>7</v>
      </c>
      <c r="G633" s="510">
        <v>10567200</v>
      </c>
      <c r="H633" s="510">
        <v>0</v>
      </c>
      <c r="I633" s="510">
        <v>0</v>
      </c>
      <c r="J633" s="712">
        <v>4</v>
      </c>
      <c r="K633" s="712"/>
      <c r="L633" s="510">
        <v>6038400</v>
      </c>
      <c r="M633" s="510">
        <v>3</v>
      </c>
      <c r="N633" s="510">
        <v>4528800</v>
      </c>
    </row>
    <row r="634" spans="1:14" ht="24.75" customHeight="1">
      <c r="A634" s="507">
        <v>3</v>
      </c>
      <c r="B634" s="508" t="s">
        <v>3156</v>
      </c>
      <c r="C634" s="508" t="s">
        <v>3157</v>
      </c>
      <c r="D634" s="509" t="s">
        <v>2023</v>
      </c>
      <c r="E634" s="510">
        <v>76125</v>
      </c>
      <c r="F634" s="510">
        <v>35</v>
      </c>
      <c r="G634" s="510">
        <v>2664375</v>
      </c>
      <c r="H634" s="510">
        <v>0</v>
      </c>
      <c r="I634" s="510">
        <v>0</v>
      </c>
      <c r="J634" s="712">
        <v>10</v>
      </c>
      <c r="K634" s="712"/>
      <c r="L634" s="510">
        <v>761250</v>
      </c>
      <c r="M634" s="510">
        <v>25</v>
      </c>
      <c r="N634" s="510">
        <v>1903125</v>
      </c>
    </row>
    <row r="635" spans="1:14" ht="24.75" customHeight="1">
      <c r="A635" s="507">
        <v>4</v>
      </c>
      <c r="B635" s="508" t="s">
        <v>3158</v>
      </c>
      <c r="C635" s="508" t="s">
        <v>3159</v>
      </c>
      <c r="D635" s="509" t="s">
        <v>2120</v>
      </c>
      <c r="E635" s="510">
        <v>29043</v>
      </c>
      <c r="F635" s="510">
        <v>167</v>
      </c>
      <c r="G635" s="510">
        <v>4850181</v>
      </c>
      <c r="H635" s="510">
        <v>0</v>
      </c>
      <c r="I635" s="510">
        <v>0</v>
      </c>
      <c r="J635" s="712">
        <v>32</v>
      </c>
      <c r="K635" s="712"/>
      <c r="L635" s="510">
        <v>929376</v>
      </c>
      <c r="M635" s="510">
        <v>135</v>
      </c>
      <c r="N635" s="510">
        <v>3920805</v>
      </c>
    </row>
    <row r="636" spans="1:14" ht="24.75" customHeight="1">
      <c r="A636" s="507">
        <v>5</v>
      </c>
      <c r="B636" s="508" t="s">
        <v>3160</v>
      </c>
      <c r="C636" s="508" t="s">
        <v>3161</v>
      </c>
      <c r="D636" s="509" t="s">
        <v>2120</v>
      </c>
      <c r="E636" s="510">
        <v>14784</v>
      </c>
      <c r="F636" s="510">
        <v>164</v>
      </c>
      <c r="G636" s="510">
        <v>2424576</v>
      </c>
      <c r="H636" s="510">
        <v>0</v>
      </c>
      <c r="I636" s="510">
        <v>0</v>
      </c>
      <c r="J636" s="712">
        <v>14</v>
      </c>
      <c r="K636" s="712"/>
      <c r="L636" s="510">
        <v>206976</v>
      </c>
      <c r="M636" s="510">
        <v>150</v>
      </c>
      <c r="N636" s="510">
        <v>2217600</v>
      </c>
    </row>
    <row r="637" spans="1:14" ht="33.75" customHeight="1">
      <c r="A637" s="507">
        <v>6</v>
      </c>
      <c r="B637" s="508" t="s">
        <v>3162</v>
      </c>
      <c r="C637" s="508" t="s">
        <v>3163</v>
      </c>
      <c r="D637" s="509" t="s">
        <v>2023</v>
      </c>
      <c r="E637" s="510">
        <v>267032.99699999997</v>
      </c>
      <c r="F637" s="510">
        <v>43</v>
      </c>
      <c r="G637" s="510">
        <v>11482418.870999999</v>
      </c>
      <c r="H637" s="510">
        <v>0</v>
      </c>
      <c r="I637" s="510">
        <v>0</v>
      </c>
      <c r="J637" s="712">
        <v>8</v>
      </c>
      <c r="K637" s="712"/>
      <c r="L637" s="510">
        <v>2136263.9759999998</v>
      </c>
      <c r="M637" s="510">
        <v>35</v>
      </c>
      <c r="N637" s="510">
        <v>9346154.8949999996</v>
      </c>
    </row>
    <row r="638" spans="1:14" ht="24.75" customHeight="1">
      <c r="A638" s="716" t="s">
        <v>3030</v>
      </c>
      <c r="B638" s="716"/>
      <c r="C638" s="716"/>
      <c r="D638" s="716"/>
      <c r="E638" s="716"/>
      <c r="F638" s="717">
        <v>1729205539.2518568</v>
      </c>
      <c r="G638" s="717"/>
      <c r="H638" s="717">
        <v>158547866.40000001</v>
      </c>
      <c r="I638" s="717"/>
      <c r="J638" s="717">
        <v>210440389.80419135</v>
      </c>
      <c r="K638" s="717"/>
      <c r="L638" s="717"/>
      <c r="M638" s="717">
        <v>1677313015.8476655</v>
      </c>
      <c r="N638" s="717"/>
    </row>
    <row r="639" spans="1:14" ht="15" customHeight="1">
      <c r="A639" s="715" t="s">
        <v>3164</v>
      </c>
      <c r="B639" s="715"/>
      <c r="C639" s="715"/>
      <c r="D639" s="715"/>
      <c r="E639" s="715"/>
      <c r="F639" s="714">
        <v>3000000</v>
      </c>
      <c r="G639" s="714"/>
      <c r="H639" s="714">
        <v>0</v>
      </c>
      <c r="I639" s="714"/>
      <c r="J639" s="714">
        <v>1000000</v>
      </c>
      <c r="K639" s="714"/>
      <c r="L639" s="714"/>
      <c r="M639" s="714">
        <v>2000000</v>
      </c>
      <c r="N639" s="714"/>
    </row>
    <row r="640" spans="1:14" ht="24.75" customHeight="1">
      <c r="A640" s="507">
        <v>1</v>
      </c>
      <c r="B640" s="508" t="s">
        <v>1682</v>
      </c>
      <c r="C640" s="508" t="s">
        <v>3165</v>
      </c>
      <c r="D640" s="509" t="s">
        <v>115</v>
      </c>
      <c r="E640" s="510">
        <v>450000</v>
      </c>
      <c r="F640" s="510">
        <v>3</v>
      </c>
      <c r="G640" s="510">
        <v>1350000</v>
      </c>
      <c r="H640" s="510">
        <v>0</v>
      </c>
      <c r="I640" s="510">
        <v>0</v>
      </c>
      <c r="J640" s="712">
        <v>1</v>
      </c>
      <c r="K640" s="712"/>
      <c r="L640" s="510">
        <v>450000</v>
      </c>
      <c r="M640" s="510">
        <v>2</v>
      </c>
      <c r="N640" s="510">
        <v>900000</v>
      </c>
    </row>
    <row r="641" spans="1:14" ht="24.75" customHeight="1">
      <c r="A641" s="507">
        <v>2</v>
      </c>
      <c r="B641" s="508" t="s">
        <v>1689</v>
      </c>
      <c r="C641" s="508" t="s">
        <v>3166</v>
      </c>
      <c r="D641" s="509" t="s">
        <v>115</v>
      </c>
      <c r="E641" s="510">
        <v>550000</v>
      </c>
      <c r="F641" s="510">
        <v>3</v>
      </c>
      <c r="G641" s="510">
        <v>1650000</v>
      </c>
      <c r="H641" s="510">
        <v>0</v>
      </c>
      <c r="I641" s="510">
        <v>0</v>
      </c>
      <c r="J641" s="712">
        <v>1</v>
      </c>
      <c r="K641" s="712"/>
      <c r="L641" s="510">
        <v>550000</v>
      </c>
      <c r="M641" s="510">
        <v>2</v>
      </c>
      <c r="N641" s="510">
        <v>1100000</v>
      </c>
    </row>
    <row r="642" spans="1:14" ht="15.75" customHeight="1">
      <c r="A642" s="715" t="s">
        <v>3167</v>
      </c>
      <c r="B642" s="715"/>
      <c r="C642" s="715"/>
      <c r="D642" s="715"/>
      <c r="E642" s="715"/>
      <c r="F642" s="714">
        <v>516003519.14999974</v>
      </c>
      <c r="G642" s="714"/>
      <c r="H642" s="714">
        <v>136804465.34999999</v>
      </c>
      <c r="I642" s="714"/>
      <c r="J642" s="714">
        <v>121344004.81499976</v>
      </c>
      <c r="K642" s="714"/>
      <c r="L642" s="714"/>
      <c r="M642" s="714">
        <v>531463979.685</v>
      </c>
      <c r="N642" s="714"/>
    </row>
    <row r="643" spans="1:14" ht="15.75" customHeight="1">
      <c r="A643" s="507">
        <v>1</v>
      </c>
      <c r="B643" s="508" t="s">
        <v>3168</v>
      </c>
      <c r="C643" s="508" t="s">
        <v>3169</v>
      </c>
      <c r="D643" s="509" t="s">
        <v>3170</v>
      </c>
      <c r="E643" s="510">
        <v>48888</v>
      </c>
      <c r="F643" s="510">
        <v>50</v>
      </c>
      <c r="G643" s="510">
        <v>2444400</v>
      </c>
      <c r="H643" s="510">
        <v>0</v>
      </c>
      <c r="I643" s="510">
        <v>0</v>
      </c>
      <c r="J643" s="712">
        <v>0</v>
      </c>
      <c r="K643" s="712"/>
      <c r="L643" s="510">
        <v>0</v>
      </c>
      <c r="M643" s="510">
        <v>50</v>
      </c>
      <c r="N643" s="510">
        <v>2444400</v>
      </c>
    </row>
    <row r="644" spans="1:14" ht="15.75" customHeight="1">
      <c r="A644" s="507">
        <v>2</v>
      </c>
      <c r="B644" s="508" t="s">
        <v>3171</v>
      </c>
      <c r="C644" s="508" t="s">
        <v>3172</v>
      </c>
      <c r="D644" s="509" t="s">
        <v>3135</v>
      </c>
      <c r="E644" s="510">
        <v>180789</v>
      </c>
      <c r="F644" s="510">
        <v>17.5</v>
      </c>
      <c r="G644" s="510">
        <v>3163807.5</v>
      </c>
      <c r="H644" s="510">
        <v>0</v>
      </c>
      <c r="I644" s="510">
        <v>0</v>
      </c>
      <c r="J644" s="712">
        <v>0</v>
      </c>
      <c r="K644" s="712"/>
      <c r="L644" s="510">
        <v>0</v>
      </c>
      <c r="M644" s="510">
        <v>17.5</v>
      </c>
      <c r="N644" s="510">
        <v>3163807.5</v>
      </c>
    </row>
    <row r="645" spans="1:14" ht="24.75" customHeight="1">
      <c r="A645" s="507">
        <v>3</v>
      </c>
      <c r="B645" s="508" t="s">
        <v>3173</v>
      </c>
      <c r="C645" s="508" t="s">
        <v>3174</v>
      </c>
      <c r="D645" s="509" t="s">
        <v>3170</v>
      </c>
      <c r="E645" s="510">
        <v>289926</v>
      </c>
      <c r="F645" s="510">
        <v>100</v>
      </c>
      <c r="G645" s="510">
        <v>28992600</v>
      </c>
      <c r="H645" s="510">
        <v>0</v>
      </c>
      <c r="I645" s="510">
        <v>0</v>
      </c>
      <c r="J645" s="712">
        <v>0</v>
      </c>
      <c r="K645" s="712"/>
      <c r="L645" s="510">
        <v>0</v>
      </c>
      <c r="M645" s="510">
        <v>100</v>
      </c>
      <c r="N645" s="510">
        <v>28992600</v>
      </c>
    </row>
    <row r="646" spans="1:14" ht="15" customHeight="1">
      <c r="A646" s="507">
        <v>4</v>
      </c>
      <c r="B646" s="508" t="s">
        <v>3175</v>
      </c>
      <c r="C646" s="508" t="s">
        <v>3176</v>
      </c>
      <c r="D646" s="509" t="s">
        <v>3177</v>
      </c>
      <c r="E646" s="510">
        <v>26145</v>
      </c>
      <c r="F646" s="510">
        <v>0</v>
      </c>
      <c r="G646" s="510">
        <v>0</v>
      </c>
      <c r="H646" s="510">
        <v>400</v>
      </c>
      <c r="I646" s="510">
        <v>10458000</v>
      </c>
      <c r="J646" s="712">
        <v>0</v>
      </c>
      <c r="K646" s="712"/>
      <c r="L646" s="510">
        <v>0</v>
      </c>
      <c r="M646" s="510">
        <v>400</v>
      </c>
      <c r="N646" s="510">
        <v>10458000</v>
      </c>
    </row>
    <row r="647" spans="1:14" ht="24.75" customHeight="1">
      <c r="A647" s="507">
        <v>5</v>
      </c>
      <c r="B647" s="508" t="s">
        <v>3178</v>
      </c>
      <c r="C647" s="508" t="s">
        <v>3179</v>
      </c>
      <c r="D647" s="509" t="s">
        <v>3177</v>
      </c>
      <c r="E647" s="510">
        <v>87087</v>
      </c>
      <c r="F647" s="510">
        <v>50</v>
      </c>
      <c r="G647" s="510">
        <v>4354350</v>
      </c>
      <c r="H647" s="510">
        <v>0</v>
      </c>
      <c r="I647" s="510">
        <v>0</v>
      </c>
      <c r="J647" s="712">
        <v>0</v>
      </c>
      <c r="K647" s="712"/>
      <c r="L647" s="510">
        <v>0</v>
      </c>
      <c r="M647" s="510">
        <v>50</v>
      </c>
      <c r="N647" s="510">
        <v>4354350</v>
      </c>
    </row>
    <row r="648" spans="1:14" ht="24.75" customHeight="1">
      <c r="A648" s="507">
        <v>6</v>
      </c>
      <c r="B648" s="508" t="s">
        <v>3180</v>
      </c>
      <c r="C648" s="508" t="s">
        <v>3181</v>
      </c>
      <c r="D648" s="509" t="s">
        <v>3135</v>
      </c>
      <c r="E648" s="510">
        <v>482181</v>
      </c>
      <c r="F648" s="510">
        <v>7</v>
      </c>
      <c r="G648" s="510">
        <v>3375267</v>
      </c>
      <c r="H648" s="510">
        <v>0</v>
      </c>
      <c r="I648" s="510">
        <v>0</v>
      </c>
      <c r="J648" s="712">
        <v>0</v>
      </c>
      <c r="K648" s="712"/>
      <c r="L648" s="510">
        <v>0</v>
      </c>
      <c r="M648" s="510">
        <v>7</v>
      </c>
      <c r="N648" s="510">
        <v>3375267</v>
      </c>
    </row>
    <row r="649" spans="1:14" ht="24.75" customHeight="1">
      <c r="A649" s="507">
        <v>7</v>
      </c>
      <c r="B649" s="508" t="s">
        <v>3182</v>
      </c>
      <c r="C649" s="508" t="s">
        <v>3183</v>
      </c>
      <c r="D649" s="509" t="s">
        <v>3177</v>
      </c>
      <c r="E649" s="510">
        <v>43659</v>
      </c>
      <c r="F649" s="510">
        <v>250</v>
      </c>
      <c r="G649" s="510">
        <v>10914750</v>
      </c>
      <c r="H649" s="510">
        <v>400</v>
      </c>
      <c r="I649" s="510">
        <v>17463600</v>
      </c>
      <c r="J649" s="712">
        <v>0</v>
      </c>
      <c r="K649" s="712"/>
      <c r="L649" s="510">
        <v>0</v>
      </c>
      <c r="M649" s="510">
        <v>650</v>
      </c>
      <c r="N649" s="510">
        <v>28378350</v>
      </c>
    </row>
    <row r="650" spans="1:14" ht="15.75" customHeight="1">
      <c r="A650" s="507">
        <v>8</v>
      </c>
      <c r="B650" s="508" t="s">
        <v>3184</v>
      </c>
      <c r="C650" s="508" t="s">
        <v>3185</v>
      </c>
      <c r="D650" s="509" t="s">
        <v>3135</v>
      </c>
      <c r="E650" s="510">
        <v>281400</v>
      </c>
      <c r="F650" s="510">
        <v>0</v>
      </c>
      <c r="G650" s="510">
        <v>0</v>
      </c>
      <c r="H650" s="510">
        <v>8.5</v>
      </c>
      <c r="I650" s="510">
        <v>2391900</v>
      </c>
      <c r="J650" s="712">
        <v>0</v>
      </c>
      <c r="K650" s="712"/>
      <c r="L650" s="510">
        <v>0</v>
      </c>
      <c r="M650" s="510">
        <v>8.5</v>
      </c>
      <c r="N650" s="510">
        <v>2391900</v>
      </c>
    </row>
    <row r="651" spans="1:14" ht="24.75" customHeight="1">
      <c r="A651" s="507">
        <v>9</v>
      </c>
      <c r="B651" s="508" t="s">
        <v>3186</v>
      </c>
      <c r="C651" s="508" t="s">
        <v>3187</v>
      </c>
      <c r="D651" s="509" t="s">
        <v>3177</v>
      </c>
      <c r="E651" s="510">
        <v>58674</v>
      </c>
      <c r="F651" s="510">
        <v>50</v>
      </c>
      <c r="G651" s="510">
        <v>2933700</v>
      </c>
      <c r="H651" s="510">
        <v>0</v>
      </c>
      <c r="I651" s="510">
        <v>0</v>
      </c>
      <c r="J651" s="712">
        <v>0</v>
      </c>
      <c r="K651" s="712"/>
      <c r="L651" s="510">
        <v>0</v>
      </c>
      <c r="M651" s="510">
        <v>50</v>
      </c>
      <c r="N651" s="510">
        <v>2933700</v>
      </c>
    </row>
    <row r="652" spans="1:14" ht="24.75" customHeight="1">
      <c r="A652" s="507">
        <v>10</v>
      </c>
      <c r="B652" s="508" t="s">
        <v>3188</v>
      </c>
      <c r="C652" s="508" t="s">
        <v>3189</v>
      </c>
      <c r="D652" s="509" t="s">
        <v>207</v>
      </c>
      <c r="E652" s="510">
        <v>2436</v>
      </c>
      <c r="F652" s="510">
        <v>0</v>
      </c>
      <c r="G652" s="510">
        <v>0</v>
      </c>
      <c r="H652" s="510">
        <v>3136</v>
      </c>
      <c r="I652" s="510">
        <v>7639296</v>
      </c>
      <c r="J652" s="712">
        <v>0</v>
      </c>
      <c r="K652" s="712"/>
      <c r="L652" s="510">
        <v>0</v>
      </c>
      <c r="M652" s="510">
        <v>3136</v>
      </c>
      <c r="N652" s="510">
        <v>7639296</v>
      </c>
    </row>
    <row r="653" spans="1:14" ht="24.75" customHeight="1">
      <c r="A653" s="507">
        <v>11</v>
      </c>
      <c r="B653" s="508" t="s">
        <v>3190</v>
      </c>
      <c r="C653" s="508" t="s">
        <v>3191</v>
      </c>
      <c r="D653" s="509" t="s">
        <v>3192</v>
      </c>
      <c r="E653" s="510">
        <v>472626</v>
      </c>
      <c r="F653" s="510">
        <v>15</v>
      </c>
      <c r="G653" s="510">
        <v>7089390</v>
      </c>
      <c r="H653" s="510">
        <v>0</v>
      </c>
      <c r="I653" s="510">
        <v>0</v>
      </c>
      <c r="J653" s="712">
        <v>0</v>
      </c>
      <c r="K653" s="712"/>
      <c r="L653" s="510">
        <v>0</v>
      </c>
      <c r="M653" s="510">
        <v>15</v>
      </c>
      <c r="N653" s="510">
        <v>7089390</v>
      </c>
    </row>
    <row r="654" spans="1:14" ht="24.75" customHeight="1">
      <c r="A654" s="507">
        <v>12</v>
      </c>
      <c r="B654" s="508" t="s">
        <v>3193</v>
      </c>
      <c r="C654" s="508" t="s">
        <v>3194</v>
      </c>
      <c r="D654" s="509" t="s">
        <v>3135</v>
      </c>
      <c r="E654" s="510">
        <v>20706</v>
      </c>
      <c r="F654" s="510">
        <v>390</v>
      </c>
      <c r="G654" s="510">
        <v>8075340</v>
      </c>
      <c r="H654" s="510">
        <v>0</v>
      </c>
      <c r="I654" s="510">
        <v>0</v>
      </c>
      <c r="J654" s="712">
        <v>0</v>
      </c>
      <c r="K654" s="712"/>
      <c r="L654" s="510">
        <v>0</v>
      </c>
      <c r="M654" s="510">
        <v>390</v>
      </c>
      <c r="N654" s="510">
        <v>8075340</v>
      </c>
    </row>
    <row r="655" spans="1:14" ht="24" customHeight="1">
      <c r="A655" s="507">
        <v>13</v>
      </c>
      <c r="B655" s="508" t="s">
        <v>3195</v>
      </c>
      <c r="C655" s="508" t="s">
        <v>3196</v>
      </c>
      <c r="D655" s="509" t="s">
        <v>3135</v>
      </c>
      <c r="E655" s="510">
        <v>733425</v>
      </c>
      <c r="F655" s="510">
        <v>12</v>
      </c>
      <c r="G655" s="510">
        <v>8801100</v>
      </c>
      <c r="H655" s="510">
        <v>0</v>
      </c>
      <c r="I655" s="510">
        <v>0</v>
      </c>
      <c r="J655" s="712">
        <v>0</v>
      </c>
      <c r="K655" s="712"/>
      <c r="L655" s="510">
        <v>0</v>
      </c>
      <c r="M655" s="510">
        <v>12</v>
      </c>
      <c r="N655" s="510">
        <v>8801100</v>
      </c>
    </row>
    <row r="656" spans="1:14" ht="15.75" customHeight="1">
      <c r="A656" s="507">
        <v>14</v>
      </c>
      <c r="B656" s="508" t="s">
        <v>3197</v>
      </c>
      <c r="C656" s="508" t="s">
        <v>3198</v>
      </c>
      <c r="D656" s="509" t="s">
        <v>3135</v>
      </c>
      <c r="E656" s="510">
        <v>357</v>
      </c>
      <c r="F656" s="510">
        <v>39000</v>
      </c>
      <c r="G656" s="510">
        <v>13923000</v>
      </c>
      <c r="H656" s="510">
        <v>19500</v>
      </c>
      <c r="I656" s="510">
        <v>6961500</v>
      </c>
      <c r="J656" s="712">
        <v>7800</v>
      </c>
      <c r="K656" s="712"/>
      <c r="L656" s="510">
        <v>2784600</v>
      </c>
      <c r="M656" s="510">
        <v>50700</v>
      </c>
      <c r="N656" s="510">
        <v>18099900</v>
      </c>
    </row>
    <row r="657" spans="1:14" ht="24.75" customHeight="1">
      <c r="A657" s="507">
        <v>15</v>
      </c>
      <c r="B657" s="508" t="s">
        <v>3199</v>
      </c>
      <c r="C657" s="508" t="s">
        <v>3200</v>
      </c>
      <c r="D657" s="509" t="s">
        <v>3201</v>
      </c>
      <c r="E657" s="510">
        <v>120000.09</v>
      </c>
      <c r="F657" s="510">
        <v>5</v>
      </c>
      <c r="G657" s="510">
        <v>600000.44999999995</v>
      </c>
      <c r="H657" s="510">
        <v>0</v>
      </c>
      <c r="I657" s="510">
        <v>0</v>
      </c>
      <c r="J657" s="712">
        <v>1</v>
      </c>
      <c r="K657" s="712"/>
      <c r="L657" s="510">
        <v>120000.09</v>
      </c>
      <c r="M657" s="510">
        <v>4</v>
      </c>
      <c r="N657" s="510">
        <v>480000.36</v>
      </c>
    </row>
    <row r="658" spans="1:14" ht="33.75" customHeight="1">
      <c r="A658" s="507">
        <v>16</v>
      </c>
      <c r="B658" s="508" t="s">
        <v>3202</v>
      </c>
      <c r="C658" s="508" t="s">
        <v>3203</v>
      </c>
      <c r="D658" s="509" t="s">
        <v>3135</v>
      </c>
      <c r="E658" s="510">
        <v>4441.9999944872998</v>
      </c>
      <c r="F658" s="510">
        <v>9070</v>
      </c>
      <c r="G658" s="510">
        <v>40288939.949999809</v>
      </c>
      <c r="H658" s="510">
        <v>0</v>
      </c>
      <c r="I658" s="510">
        <v>0</v>
      </c>
      <c r="J658" s="712">
        <v>9070</v>
      </c>
      <c r="K658" s="712"/>
      <c r="L658" s="510">
        <v>40288939.949999809</v>
      </c>
      <c r="M658" s="510">
        <v>0</v>
      </c>
      <c r="N658" s="510">
        <v>0</v>
      </c>
    </row>
    <row r="659" spans="1:14" ht="24.75" customHeight="1">
      <c r="A659" s="507">
        <v>17</v>
      </c>
      <c r="B659" s="508" t="s">
        <v>3204</v>
      </c>
      <c r="C659" s="508" t="s">
        <v>3205</v>
      </c>
      <c r="D659" s="509" t="s">
        <v>3135</v>
      </c>
      <c r="E659" s="510">
        <v>2814</v>
      </c>
      <c r="F659" s="510">
        <v>6480</v>
      </c>
      <c r="G659" s="510">
        <v>18234720</v>
      </c>
      <c r="H659" s="510">
        <v>0</v>
      </c>
      <c r="I659" s="510">
        <v>0</v>
      </c>
      <c r="J659" s="712">
        <v>0</v>
      </c>
      <c r="K659" s="712"/>
      <c r="L659" s="510">
        <v>0</v>
      </c>
      <c r="M659" s="510">
        <v>6480</v>
      </c>
      <c r="N659" s="510">
        <v>18234720</v>
      </c>
    </row>
    <row r="660" spans="1:14" ht="33.75" customHeight="1">
      <c r="A660" s="507">
        <v>18</v>
      </c>
      <c r="B660" s="508" t="s">
        <v>3206</v>
      </c>
      <c r="C660" s="508" t="s">
        <v>3207</v>
      </c>
      <c r="D660" s="509" t="s">
        <v>3135</v>
      </c>
      <c r="E660" s="510">
        <v>378375.11249999999</v>
      </c>
      <c r="F660" s="510">
        <v>0</v>
      </c>
      <c r="G660" s="510">
        <v>0</v>
      </c>
      <c r="H660" s="510">
        <v>4</v>
      </c>
      <c r="I660" s="510">
        <v>1513500.45</v>
      </c>
      <c r="J660" s="712">
        <v>0</v>
      </c>
      <c r="K660" s="712"/>
      <c r="L660" s="510">
        <v>0</v>
      </c>
      <c r="M660" s="510">
        <v>4</v>
      </c>
      <c r="N660" s="510">
        <v>1513500.45</v>
      </c>
    </row>
    <row r="661" spans="1:14" ht="33.75" customHeight="1">
      <c r="A661" s="507">
        <v>19</v>
      </c>
      <c r="B661" s="508" t="s">
        <v>3208</v>
      </c>
      <c r="C661" s="508" t="s">
        <v>3209</v>
      </c>
      <c r="D661" s="509" t="s">
        <v>3135</v>
      </c>
      <c r="E661" s="510">
        <v>378375.11249999999</v>
      </c>
      <c r="F661" s="510">
        <v>0</v>
      </c>
      <c r="G661" s="510">
        <v>0</v>
      </c>
      <c r="H661" s="510">
        <v>4</v>
      </c>
      <c r="I661" s="510">
        <v>1513500.45</v>
      </c>
      <c r="J661" s="712">
        <v>0</v>
      </c>
      <c r="K661" s="712"/>
      <c r="L661" s="510">
        <v>0</v>
      </c>
      <c r="M661" s="510">
        <v>4</v>
      </c>
      <c r="N661" s="510">
        <v>1513500.45</v>
      </c>
    </row>
    <row r="662" spans="1:14" ht="24.75" customHeight="1">
      <c r="A662" s="507">
        <v>20</v>
      </c>
      <c r="B662" s="508" t="s">
        <v>3210</v>
      </c>
      <c r="C662" s="508" t="s">
        <v>3211</v>
      </c>
      <c r="D662" s="509" t="s">
        <v>3135</v>
      </c>
      <c r="E662" s="510">
        <v>2898</v>
      </c>
      <c r="F662" s="510">
        <v>9875</v>
      </c>
      <c r="G662" s="510">
        <v>28617750</v>
      </c>
      <c r="H662" s="510">
        <v>0</v>
      </c>
      <c r="I662" s="510">
        <v>0</v>
      </c>
      <c r="J662" s="712">
        <v>9875</v>
      </c>
      <c r="K662" s="712"/>
      <c r="L662" s="510">
        <v>28617750</v>
      </c>
      <c r="M662" s="510">
        <v>0</v>
      </c>
      <c r="N662" s="510">
        <v>0</v>
      </c>
    </row>
    <row r="663" spans="1:14" ht="33.75" customHeight="1">
      <c r="A663" s="507">
        <v>21</v>
      </c>
      <c r="B663" s="508" t="s">
        <v>3212</v>
      </c>
      <c r="C663" s="508" t="s">
        <v>3213</v>
      </c>
      <c r="D663" s="509" t="s">
        <v>3135</v>
      </c>
      <c r="E663" s="510">
        <v>776.00009174310003</v>
      </c>
      <c r="F663" s="510">
        <v>5450</v>
      </c>
      <c r="G663" s="510">
        <v>4229200.4999998948</v>
      </c>
      <c r="H663" s="510">
        <v>0</v>
      </c>
      <c r="I663" s="510">
        <v>0</v>
      </c>
      <c r="J663" s="712">
        <v>2725</v>
      </c>
      <c r="K663" s="712"/>
      <c r="L663" s="510">
        <v>2114600.2499999474</v>
      </c>
      <c r="M663" s="510">
        <v>2725</v>
      </c>
      <c r="N663" s="510">
        <v>2114600.2499999474</v>
      </c>
    </row>
    <row r="664" spans="1:14" ht="33.75" customHeight="1">
      <c r="A664" s="507">
        <v>22</v>
      </c>
      <c r="B664" s="508" t="s">
        <v>3214</v>
      </c>
      <c r="C664" s="508" t="s">
        <v>3215</v>
      </c>
      <c r="D664" s="509" t="s">
        <v>3135</v>
      </c>
      <c r="E664" s="510">
        <v>378375.11249999999</v>
      </c>
      <c r="F664" s="510">
        <v>0</v>
      </c>
      <c r="G664" s="510">
        <v>0</v>
      </c>
      <c r="H664" s="510">
        <v>4</v>
      </c>
      <c r="I664" s="510">
        <v>1513500.45</v>
      </c>
      <c r="J664" s="712">
        <v>0</v>
      </c>
      <c r="K664" s="712"/>
      <c r="L664" s="510">
        <v>0</v>
      </c>
      <c r="M664" s="510">
        <v>4</v>
      </c>
      <c r="N664" s="510">
        <v>1513500.45</v>
      </c>
    </row>
    <row r="665" spans="1:14" ht="24.75" customHeight="1">
      <c r="A665" s="507">
        <v>23</v>
      </c>
      <c r="B665" s="508" t="s">
        <v>3216</v>
      </c>
      <c r="C665" s="508" t="s">
        <v>3217</v>
      </c>
      <c r="D665" s="509" t="s">
        <v>3135</v>
      </c>
      <c r="E665" s="510">
        <v>303.00000499999999</v>
      </c>
      <c r="F665" s="510">
        <v>60000</v>
      </c>
      <c r="G665" s="510">
        <v>18180000.300000001</v>
      </c>
      <c r="H665" s="510">
        <v>0</v>
      </c>
      <c r="I665" s="510">
        <v>0</v>
      </c>
      <c r="J665" s="712">
        <v>60000</v>
      </c>
      <c r="K665" s="712"/>
      <c r="L665" s="510">
        <v>18180000.300000001</v>
      </c>
      <c r="M665" s="510">
        <v>0</v>
      </c>
      <c r="N665" s="510">
        <v>0</v>
      </c>
    </row>
    <row r="666" spans="1:14" ht="15.75" customHeight="1">
      <c r="A666" s="507">
        <v>24</v>
      </c>
      <c r="B666" s="508" t="s">
        <v>3218</v>
      </c>
      <c r="C666" s="508" t="s">
        <v>3219</v>
      </c>
      <c r="D666" s="509" t="s">
        <v>3135</v>
      </c>
      <c r="E666" s="510">
        <v>11970</v>
      </c>
      <c r="F666" s="510">
        <v>300</v>
      </c>
      <c r="G666" s="510">
        <v>3591000</v>
      </c>
      <c r="H666" s="510">
        <v>600</v>
      </c>
      <c r="I666" s="510">
        <v>7182000</v>
      </c>
      <c r="J666" s="712">
        <v>0</v>
      </c>
      <c r="K666" s="712"/>
      <c r="L666" s="510">
        <v>0</v>
      </c>
      <c r="M666" s="510">
        <v>900</v>
      </c>
      <c r="N666" s="510">
        <v>10773000</v>
      </c>
    </row>
    <row r="667" spans="1:14" ht="24" customHeight="1">
      <c r="A667" s="507">
        <v>25</v>
      </c>
      <c r="B667" s="508" t="s">
        <v>3220</v>
      </c>
      <c r="C667" s="508" t="s">
        <v>3221</v>
      </c>
      <c r="D667" s="509" t="s">
        <v>3135</v>
      </c>
      <c r="E667" s="510">
        <v>62370</v>
      </c>
      <c r="F667" s="510">
        <v>5</v>
      </c>
      <c r="G667" s="510">
        <v>311850</v>
      </c>
      <c r="H667" s="510">
        <v>0</v>
      </c>
      <c r="I667" s="510">
        <v>0</v>
      </c>
      <c r="J667" s="712">
        <v>0</v>
      </c>
      <c r="K667" s="712"/>
      <c r="L667" s="510">
        <v>0</v>
      </c>
      <c r="M667" s="510">
        <v>5</v>
      </c>
      <c r="N667" s="510">
        <v>311850</v>
      </c>
    </row>
    <row r="668" spans="1:14" ht="24.75" customHeight="1">
      <c r="A668" s="507">
        <v>26</v>
      </c>
      <c r="B668" s="508" t="s">
        <v>3222</v>
      </c>
      <c r="C668" s="508" t="s">
        <v>3223</v>
      </c>
      <c r="D668" s="509" t="s">
        <v>3135</v>
      </c>
      <c r="E668" s="510">
        <v>95550</v>
      </c>
      <c r="F668" s="510">
        <v>5</v>
      </c>
      <c r="G668" s="510">
        <v>477750</v>
      </c>
      <c r="H668" s="510">
        <v>0</v>
      </c>
      <c r="I668" s="510">
        <v>0</v>
      </c>
      <c r="J668" s="712">
        <v>0</v>
      </c>
      <c r="K668" s="712"/>
      <c r="L668" s="510">
        <v>0</v>
      </c>
      <c r="M668" s="510">
        <v>5</v>
      </c>
      <c r="N668" s="510">
        <v>477750</v>
      </c>
    </row>
    <row r="669" spans="1:14" ht="24.75" customHeight="1">
      <c r="A669" s="507">
        <v>27</v>
      </c>
      <c r="B669" s="508" t="s">
        <v>3224</v>
      </c>
      <c r="C669" s="508" t="s">
        <v>3225</v>
      </c>
      <c r="D669" s="509" t="s">
        <v>3135</v>
      </c>
      <c r="E669" s="510">
        <v>95550</v>
      </c>
      <c r="F669" s="510">
        <v>5</v>
      </c>
      <c r="G669" s="510">
        <v>477750</v>
      </c>
      <c r="H669" s="510">
        <v>0</v>
      </c>
      <c r="I669" s="510">
        <v>0</v>
      </c>
      <c r="J669" s="712">
        <v>0</v>
      </c>
      <c r="K669" s="712"/>
      <c r="L669" s="510">
        <v>0</v>
      </c>
      <c r="M669" s="510">
        <v>5</v>
      </c>
      <c r="N669" s="510">
        <v>477750</v>
      </c>
    </row>
    <row r="670" spans="1:14" ht="24.75" customHeight="1">
      <c r="A670" s="507">
        <v>28</v>
      </c>
      <c r="B670" s="508" t="s">
        <v>3226</v>
      </c>
      <c r="C670" s="508" t="s">
        <v>3227</v>
      </c>
      <c r="D670" s="509" t="s">
        <v>3135</v>
      </c>
      <c r="E670" s="510">
        <v>9870</v>
      </c>
      <c r="F670" s="510">
        <v>10</v>
      </c>
      <c r="G670" s="510">
        <v>98700</v>
      </c>
      <c r="H670" s="510">
        <v>0</v>
      </c>
      <c r="I670" s="510">
        <v>0</v>
      </c>
      <c r="J670" s="712">
        <v>0</v>
      </c>
      <c r="K670" s="712"/>
      <c r="L670" s="510">
        <v>0</v>
      </c>
      <c r="M670" s="510">
        <v>10</v>
      </c>
      <c r="N670" s="510">
        <v>98700</v>
      </c>
    </row>
    <row r="671" spans="1:14" ht="24.75" customHeight="1">
      <c r="A671" s="507">
        <v>29</v>
      </c>
      <c r="B671" s="508" t="s">
        <v>3228</v>
      </c>
      <c r="C671" s="508" t="s">
        <v>3229</v>
      </c>
      <c r="D671" s="509" t="s">
        <v>3135</v>
      </c>
      <c r="E671" s="510">
        <v>9870</v>
      </c>
      <c r="F671" s="510">
        <v>10</v>
      </c>
      <c r="G671" s="510">
        <v>98700</v>
      </c>
      <c r="H671" s="510">
        <v>0</v>
      </c>
      <c r="I671" s="510">
        <v>0</v>
      </c>
      <c r="J671" s="712">
        <v>0</v>
      </c>
      <c r="K671" s="712"/>
      <c r="L671" s="510">
        <v>0</v>
      </c>
      <c r="M671" s="510">
        <v>10</v>
      </c>
      <c r="N671" s="510">
        <v>98700</v>
      </c>
    </row>
    <row r="672" spans="1:14" ht="24.75" customHeight="1">
      <c r="A672" s="507">
        <v>30</v>
      </c>
      <c r="B672" s="508" t="s">
        <v>3230</v>
      </c>
      <c r="C672" s="508" t="s">
        <v>3231</v>
      </c>
      <c r="D672" s="509" t="s">
        <v>3135</v>
      </c>
      <c r="E672" s="510">
        <v>17094</v>
      </c>
      <c r="F672" s="510">
        <v>10</v>
      </c>
      <c r="G672" s="510">
        <v>170940</v>
      </c>
      <c r="H672" s="510">
        <v>0</v>
      </c>
      <c r="I672" s="510">
        <v>0</v>
      </c>
      <c r="J672" s="712">
        <v>0</v>
      </c>
      <c r="K672" s="712"/>
      <c r="L672" s="510">
        <v>0</v>
      </c>
      <c r="M672" s="510">
        <v>10</v>
      </c>
      <c r="N672" s="510">
        <v>170940</v>
      </c>
    </row>
    <row r="673" spans="1:14" ht="15.75" customHeight="1">
      <c r="A673" s="507">
        <v>31</v>
      </c>
      <c r="B673" s="508" t="s">
        <v>3232</v>
      </c>
      <c r="C673" s="508" t="s">
        <v>3233</v>
      </c>
      <c r="D673" s="509" t="s">
        <v>3135</v>
      </c>
      <c r="E673" s="510">
        <v>18669</v>
      </c>
      <c r="F673" s="510">
        <v>600</v>
      </c>
      <c r="G673" s="510">
        <v>11201400</v>
      </c>
      <c r="H673" s="510">
        <v>0</v>
      </c>
      <c r="I673" s="510">
        <v>0</v>
      </c>
      <c r="J673" s="712">
        <v>0</v>
      </c>
      <c r="K673" s="712"/>
      <c r="L673" s="510">
        <v>0</v>
      </c>
      <c r="M673" s="510">
        <v>600</v>
      </c>
      <c r="N673" s="510">
        <v>11201400</v>
      </c>
    </row>
    <row r="674" spans="1:14" ht="24.75" customHeight="1">
      <c r="A674" s="507">
        <v>32</v>
      </c>
      <c r="B674" s="508" t="s">
        <v>3234</v>
      </c>
      <c r="C674" s="508" t="s">
        <v>3235</v>
      </c>
      <c r="D674" s="509" t="s">
        <v>3135</v>
      </c>
      <c r="E674" s="510">
        <v>3439.3333333332998</v>
      </c>
      <c r="F674" s="510">
        <v>30</v>
      </c>
      <c r="G674" s="510">
        <v>103179.999999999</v>
      </c>
      <c r="H674" s="510">
        <v>0</v>
      </c>
      <c r="I674" s="510">
        <v>0</v>
      </c>
      <c r="J674" s="712">
        <v>0</v>
      </c>
      <c r="K674" s="712"/>
      <c r="L674" s="510">
        <v>0</v>
      </c>
      <c r="M674" s="510">
        <v>30</v>
      </c>
      <c r="N674" s="510">
        <v>103179.999999999</v>
      </c>
    </row>
    <row r="675" spans="1:14" ht="24.75" customHeight="1">
      <c r="A675" s="507">
        <v>33</v>
      </c>
      <c r="B675" s="508" t="s">
        <v>3236</v>
      </c>
      <c r="C675" s="508" t="s">
        <v>3237</v>
      </c>
      <c r="D675" s="509" t="s">
        <v>3135</v>
      </c>
      <c r="E675" s="510">
        <v>616.875</v>
      </c>
      <c r="F675" s="510">
        <v>800</v>
      </c>
      <c r="G675" s="510">
        <v>493500</v>
      </c>
      <c r="H675" s="510">
        <v>0</v>
      </c>
      <c r="I675" s="510">
        <v>0</v>
      </c>
      <c r="J675" s="712">
        <v>400</v>
      </c>
      <c r="K675" s="712"/>
      <c r="L675" s="510">
        <v>246750</v>
      </c>
      <c r="M675" s="510">
        <v>400</v>
      </c>
      <c r="N675" s="510">
        <v>246750</v>
      </c>
    </row>
    <row r="676" spans="1:14" ht="24" customHeight="1">
      <c r="A676" s="507">
        <v>34</v>
      </c>
      <c r="B676" s="508" t="s">
        <v>3238</v>
      </c>
      <c r="C676" s="508" t="s">
        <v>3239</v>
      </c>
      <c r="D676" s="509" t="s">
        <v>3135</v>
      </c>
      <c r="E676" s="510">
        <v>50190</v>
      </c>
      <c r="F676" s="510">
        <v>116</v>
      </c>
      <c r="G676" s="510">
        <v>5822040</v>
      </c>
      <c r="H676" s="510">
        <v>0</v>
      </c>
      <c r="I676" s="510">
        <v>0</v>
      </c>
      <c r="J676" s="712">
        <v>0</v>
      </c>
      <c r="K676" s="712"/>
      <c r="L676" s="510">
        <v>0</v>
      </c>
      <c r="M676" s="510">
        <v>116</v>
      </c>
      <c r="N676" s="510">
        <v>5822040</v>
      </c>
    </row>
    <row r="677" spans="1:14" ht="24.75" customHeight="1">
      <c r="A677" s="507">
        <v>35</v>
      </c>
      <c r="B677" s="508" t="s">
        <v>3240</v>
      </c>
      <c r="C677" s="508" t="s">
        <v>3241</v>
      </c>
      <c r="D677" s="509" t="s">
        <v>3135</v>
      </c>
      <c r="E677" s="510">
        <v>31164</v>
      </c>
      <c r="F677" s="510">
        <v>270</v>
      </c>
      <c r="G677" s="510">
        <v>8414280</v>
      </c>
      <c r="H677" s="510">
        <v>0</v>
      </c>
      <c r="I677" s="510">
        <v>0</v>
      </c>
      <c r="J677" s="712">
        <v>0</v>
      </c>
      <c r="K677" s="712"/>
      <c r="L677" s="510">
        <v>0</v>
      </c>
      <c r="M677" s="510">
        <v>270</v>
      </c>
      <c r="N677" s="510">
        <v>8414280</v>
      </c>
    </row>
    <row r="678" spans="1:14" ht="24.75" customHeight="1">
      <c r="A678" s="507">
        <v>36</v>
      </c>
      <c r="B678" s="508" t="s">
        <v>3242</v>
      </c>
      <c r="C678" s="508" t="s">
        <v>3243</v>
      </c>
      <c r="D678" s="509" t="s">
        <v>3192</v>
      </c>
      <c r="E678" s="510">
        <v>270000</v>
      </c>
      <c r="F678" s="510">
        <v>2</v>
      </c>
      <c r="G678" s="510">
        <v>540000</v>
      </c>
      <c r="H678" s="510">
        <v>0</v>
      </c>
      <c r="I678" s="510">
        <v>0</v>
      </c>
      <c r="J678" s="712">
        <v>0</v>
      </c>
      <c r="K678" s="712"/>
      <c r="L678" s="510">
        <v>0</v>
      </c>
      <c r="M678" s="510">
        <v>2</v>
      </c>
      <c r="N678" s="510">
        <v>540000</v>
      </c>
    </row>
    <row r="679" spans="1:14" ht="24.75" customHeight="1">
      <c r="A679" s="507">
        <v>37</v>
      </c>
      <c r="B679" s="508" t="s">
        <v>3244</v>
      </c>
      <c r="C679" s="508" t="s">
        <v>3245</v>
      </c>
      <c r="D679" s="509" t="s">
        <v>3135</v>
      </c>
      <c r="E679" s="510">
        <v>126000</v>
      </c>
      <c r="F679" s="510">
        <v>15</v>
      </c>
      <c r="G679" s="510">
        <v>1890000</v>
      </c>
      <c r="H679" s="510">
        <v>0</v>
      </c>
      <c r="I679" s="510">
        <v>0</v>
      </c>
      <c r="J679" s="712">
        <v>10</v>
      </c>
      <c r="K679" s="712"/>
      <c r="L679" s="510">
        <v>1260000</v>
      </c>
      <c r="M679" s="510">
        <v>5</v>
      </c>
      <c r="N679" s="510">
        <v>630000</v>
      </c>
    </row>
    <row r="680" spans="1:14" ht="24.75" customHeight="1">
      <c r="A680" s="507">
        <v>38</v>
      </c>
      <c r="B680" s="508" t="s">
        <v>3246</v>
      </c>
      <c r="C680" s="508" t="s">
        <v>3247</v>
      </c>
      <c r="D680" s="509" t="s">
        <v>3135</v>
      </c>
      <c r="E680" s="510">
        <v>126630</v>
      </c>
      <c r="F680" s="510">
        <v>15</v>
      </c>
      <c r="G680" s="510">
        <v>1899450</v>
      </c>
      <c r="H680" s="510">
        <v>0</v>
      </c>
      <c r="I680" s="510">
        <v>0</v>
      </c>
      <c r="J680" s="712">
        <v>10</v>
      </c>
      <c r="K680" s="712"/>
      <c r="L680" s="510">
        <v>1266300</v>
      </c>
      <c r="M680" s="510">
        <v>5</v>
      </c>
      <c r="N680" s="510">
        <v>633150</v>
      </c>
    </row>
    <row r="681" spans="1:14" ht="24.75" customHeight="1">
      <c r="A681" s="507">
        <v>39</v>
      </c>
      <c r="B681" s="508" t="s">
        <v>3248</v>
      </c>
      <c r="C681" s="508" t="s">
        <v>3249</v>
      </c>
      <c r="D681" s="509" t="s">
        <v>3135</v>
      </c>
      <c r="E681" s="510">
        <v>5922</v>
      </c>
      <c r="F681" s="510">
        <v>714</v>
      </c>
      <c r="G681" s="510">
        <v>4228308</v>
      </c>
      <c r="H681" s="510">
        <v>0</v>
      </c>
      <c r="I681" s="510">
        <v>0</v>
      </c>
      <c r="J681" s="712">
        <v>0</v>
      </c>
      <c r="K681" s="712"/>
      <c r="L681" s="510">
        <v>0</v>
      </c>
      <c r="M681" s="510">
        <v>714</v>
      </c>
      <c r="N681" s="510">
        <v>4228308</v>
      </c>
    </row>
    <row r="682" spans="1:14" ht="24.75" customHeight="1">
      <c r="A682" s="507">
        <v>40</v>
      </c>
      <c r="B682" s="508" t="s">
        <v>3250</v>
      </c>
      <c r="C682" s="508" t="s">
        <v>3251</v>
      </c>
      <c r="D682" s="509" t="s">
        <v>3135</v>
      </c>
      <c r="E682" s="510">
        <v>67620</v>
      </c>
      <c r="F682" s="510">
        <v>0</v>
      </c>
      <c r="G682" s="510">
        <v>0</v>
      </c>
      <c r="H682" s="510">
        <v>240</v>
      </c>
      <c r="I682" s="510">
        <v>16228800</v>
      </c>
      <c r="J682" s="712">
        <v>0</v>
      </c>
      <c r="K682" s="712"/>
      <c r="L682" s="510">
        <v>0</v>
      </c>
      <c r="M682" s="510">
        <v>240</v>
      </c>
      <c r="N682" s="510">
        <v>16228800</v>
      </c>
    </row>
    <row r="683" spans="1:14" ht="24.75" customHeight="1">
      <c r="A683" s="507">
        <v>41</v>
      </c>
      <c r="B683" s="508" t="s">
        <v>3252</v>
      </c>
      <c r="C683" s="508" t="s">
        <v>3253</v>
      </c>
      <c r="D683" s="509" t="s">
        <v>3135</v>
      </c>
      <c r="E683" s="510">
        <v>1081605</v>
      </c>
      <c r="F683" s="510">
        <v>10</v>
      </c>
      <c r="G683" s="510">
        <v>10816050</v>
      </c>
      <c r="H683" s="510">
        <v>0</v>
      </c>
      <c r="I683" s="510">
        <v>0</v>
      </c>
      <c r="J683" s="712">
        <v>0</v>
      </c>
      <c r="K683" s="712"/>
      <c r="L683" s="510">
        <v>0</v>
      </c>
      <c r="M683" s="510">
        <v>10</v>
      </c>
      <c r="N683" s="510">
        <v>10816050</v>
      </c>
    </row>
    <row r="684" spans="1:14" ht="15.75" customHeight="1">
      <c r="A684" s="507">
        <v>42</v>
      </c>
      <c r="B684" s="508" t="s">
        <v>3254</v>
      </c>
      <c r="C684" s="508" t="s">
        <v>3255</v>
      </c>
      <c r="D684" s="509" t="s">
        <v>3256</v>
      </c>
      <c r="E684" s="510">
        <v>1800</v>
      </c>
      <c r="F684" s="510">
        <v>48</v>
      </c>
      <c r="G684" s="510">
        <v>86400</v>
      </c>
      <c r="H684" s="510">
        <v>0</v>
      </c>
      <c r="I684" s="510">
        <v>0</v>
      </c>
      <c r="J684" s="712">
        <v>0</v>
      </c>
      <c r="K684" s="712"/>
      <c r="L684" s="510">
        <v>0</v>
      </c>
      <c r="M684" s="510">
        <v>48</v>
      </c>
      <c r="N684" s="510">
        <v>86400</v>
      </c>
    </row>
    <row r="685" spans="1:14" ht="24.75" customHeight="1">
      <c r="A685" s="507">
        <v>43</v>
      </c>
      <c r="B685" s="508" t="s">
        <v>3257</v>
      </c>
      <c r="C685" s="508" t="s">
        <v>3258</v>
      </c>
      <c r="D685" s="509" t="s">
        <v>3259</v>
      </c>
      <c r="E685" s="510">
        <v>1800</v>
      </c>
      <c r="F685" s="510">
        <v>50</v>
      </c>
      <c r="G685" s="510">
        <v>90000</v>
      </c>
      <c r="H685" s="510">
        <v>0</v>
      </c>
      <c r="I685" s="510">
        <v>0</v>
      </c>
      <c r="J685" s="712">
        <v>0</v>
      </c>
      <c r="K685" s="712"/>
      <c r="L685" s="510">
        <v>0</v>
      </c>
      <c r="M685" s="510">
        <v>50</v>
      </c>
      <c r="N685" s="510">
        <v>90000</v>
      </c>
    </row>
    <row r="686" spans="1:14" ht="24" customHeight="1">
      <c r="A686" s="507">
        <v>44</v>
      </c>
      <c r="B686" s="508" t="s">
        <v>3260</v>
      </c>
      <c r="C686" s="508" t="s">
        <v>3261</v>
      </c>
      <c r="D686" s="509" t="s">
        <v>3256</v>
      </c>
      <c r="E686" s="510">
        <v>1800</v>
      </c>
      <c r="F686" s="510">
        <v>48</v>
      </c>
      <c r="G686" s="510">
        <v>86400</v>
      </c>
      <c r="H686" s="510">
        <v>0</v>
      </c>
      <c r="I686" s="510">
        <v>0</v>
      </c>
      <c r="J686" s="712">
        <v>0</v>
      </c>
      <c r="K686" s="712"/>
      <c r="L686" s="510">
        <v>0</v>
      </c>
      <c r="M686" s="510">
        <v>48</v>
      </c>
      <c r="N686" s="510">
        <v>86400</v>
      </c>
    </row>
    <row r="687" spans="1:14" ht="15.75" customHeight="1">
      <c r="A687" s="507">
        <v>45</v>
      </c>
      <c r="B687" s="508" t="s">
        <v>3262</v>
      </c>
      <c r="C687" s="508" t="s">
        <v>3263</v>
      </c>
      <c r="D687" s="509" t="s">
        <v>3256</v>
      </c>
      <c r="E687" s="510">
        <v>1800</v>
      </c>
      <c r="F687" s="510">
        <v>49</v>
      </c>
      <c r="G687" s="510">
        <v>88200</v>
      </c>
      <c r="H687" s="510">
        <v>0</v>
      </c>
      <c r="I687" s="510">
        <v>0</v>
      </c>
      <c r="J687" s="712">
        <v>0</v>
      </c>
      <c r="K687" s="712"/>
      <c r="L687" s="510">
        <v>0</v>
      </c>
      <c r="M687" s="510">
        <v>49</v>
      </c>
      <c r="N687" s="510">
        <v>88200</v>
      </c>
    </row>
    <row r="688" spans="1:14" ht="24.75" customHeight="1">
      <c r="A688" s="507">
        <v>46</v>
      </c>
      <c r="B688" s="508" t="s">
        <v>3264</v>
      </c>
      <c r="C688" s="508" t="s">
        <v>3265</v>
      </c>
      <c r="D688" s="509" t="s">
        <v>3256</v>
      </c>
      <c r="E688" s="510">
        <v>1800</v>
      </c>
      <c r="F688" s="510">
        <v>50</v>
      </c>
      <c r="G688" s="510">
        <v>90000</v>
      </c>
      <c r="H688" s="510">
        <v>0</v>
      </c>
      <c r="I688" s="510">
        <v>0</v>
      </c>
      <c r="J688" s="712">
        <v>0</v>
      </c>
      <c r="K688" s="712"/>
      <c r="L688" s="510">
        <v>0</v>
      </c>
      <c r="M688" s="510">
        <v>50</v>
      </c>
      <c r="N688" s="510">
        <v>90000</v>
      </c>
    </row>
    <row r="689" spans="1:14" ht="24.75" customHeight="1">
      <c r="A689" s="507">
        <v>47</v>
      </c>
      <c r="B689" s="508" t="s">
        <v>3266</v>
      </c>
      <c r="C689" s="508" t="s">
        <v>3267</v>
      </c>
      <c r="D689" s="509" t="s">
        <v>3256</v>
      </c>
      <c r="E689" s="510">
        <v>1800</v>
      </c>
      <c r="F689" s="510">
        <v>48</v>
      </c>
      <c r="G689" s="510">
        <v>86400</v>
      </c>
      <c r="H689" s="510">
        <v>0</v>
      </c>
      <c r="I689" s="510">
        <v>0</v>
      </c>
      <c r="J689" s="712">
        <v>0</v>
      </c>
      <c r="K689" s="712"/>
      <c r="L689" s="510">
        <v>0</v>
      </c>
      <c r="M689" s="510">
        <v>48</v>
      </c>
      <c r="N689" s="510">
        <v>86400</v>
      </c>
    </row>
    <row r="690" spans="1:14" ht="24.75" customHeight="1">
      <c r="A690" s="507">
        <v>48</v>
      </c>
      <c r="B690" s="508" t="s">
        <v>3268</v>
      </c>
      <c r="C690" s="508" t="s">
        <v>3269</v>
      </c>
      <c r="D690" s="509" t="s">
        <v>3256</v>
      </c>
      <c r="E690" s="510">
        <v>1800</v>
      </c>
      <c r="F690" s="510">
        <v>48</v>
      </c>
      <c r="G690" s="510">
        <v>86400</v>
      </c>
      <c r="H690" s="510">
        <v>0</v>
      </c>
      <c r="I690" s="510">
        <v>0</v>
      </c>
      <c r="J690" s="712">
        <v>0</v>
      </c>
      <c r="K690" s="712"/>
      <c r="L690" s="510">
        <v>0</v>
      </c>
      <c r="M690" s="510">
        <v>48</v>
      </c>
      <c r="N690" s="510">
        <v>86400</v>
      </c>
    </row>
    <row r="691" spans="1:14" ht="24.75" customHeight="1">
      <c r="A691" s="507">
        <v>49</v>
      </c>
      <c r="B691" s="508" t="s">
        <v>3270</v>
      </c>
      <c r="C691" s="508" t="s">
        <v>3271</v>
      </c>
      <c r="D691" s="509" t="s">
        <v>3256</v>
      </c>
      <c r="E691" s="510">
        <v>1800</v>
      </c>
      <c r="F691" s="510">
        <v>48</v>
      </c>
      <c r="G691" s="510">
        <v>86400</v>
      </c>
      <c r="H691" s="510">
        <v>0</v>
      </c>
      <c r="I691" s="510">
        <v>0</v>
      </c>
      <c r="J691" s="712">
        <v>0</v>
      </c>
      <c r="K691" s="712"/>
      <c r="L691" s="510">
        <v>0</v>
      </c>
      <c r="M691" s="510">
        <v>48</v>
      </c>
      <c r="N691" s="510">
        <v>86400</v>
      </c>
    </row>
    <row r="692" spans="1:14" ht="33.75" customHeight="1">
      <c r="A692" s="507">
        <v>50</v>
      </c>
      <c r="B692" s="508" t="s">
        <v>3272</v>
      </c>
      <c r="C692" s="508" t="s">
        <v>3273</v>
      </c>
      <c r="D692" s="509" t="s">
        <v>3256</v>
      </c>
      <c r="E692" s="510">
        <v>1738</v>
      </c>
      <c r="F692" s="510">
        <v>50</v>
      </c>
      <c r="G692" s="510">
        <v>86900</v>
      </c>
      <c r="H692" s="510">
        <v>0</v>
      </c>
      <c r="I692" s="510">
        <v>0</v>
      </c>
      <c r="J692" s="712">
        <v>0</v>
      </c>
      <c r="K692" s="712"/>
      <c r="L692" s="510">
        <v>0</v>
      </c>
      <c r="M692" s="510">
        <v>50</v>
      </c>
      <c r="N692" s="510">
        <v>86900</v>
      </c>
    </row>
    <row r="693" spans="1:14" ht="24.75" customHeight="1">
      <c r="A693" s="507">
        <v>51</v>
      </c>
      <c r="B693" s="508" t="s">
        <v>3274</v>
      </c>
      <c r="C693" s="508" t="s">
        <v>3275</v>
      </c>
      <c r="D693" s="509" t="s">
        <v>3256</v>
      </c>
      <c r="E693" s="510">
        <v>1738</v>
      </c>
      <c r="F693" s="510">
        <v>50</v>
      </c>
      <c r="G693" s="510">
        <v>86900</v>
      </c>
      <c r="H693" s="510">
        <v>0</v>
      </c>
      <c r="I693" s="510">
        <v>0</v>
      </c>
      <c r="J693" s="712">
        <v>0</v>
      </c>
      <c r="K693" s="712"/>
      <c r="L693" s="510">
        <v>0</v>
      </c>
      <c r="M693" s="510">
        <v>50</v>
      </c>
      <c r="N693" s="510">
        <v>86900</v>
      </c>
    </row>
    <row r="694" spans="1:14" ht="24.75" customHeight="1">
      <c r="A694" s="507">
        <v>52</v>
      </c>
      <c r="B694" s="508" t="s">
        <v>3276</v>
      </c>
      <c r="C694" s="508" t="s">
        <v>3277</v>
      </c>
      <c r="D694" s="509" t="s">
        <v>3278</v>
      </c>
      <c r="E694" s="510">
        <v>1738</v>
      </c>
      <c r="F694" s="510">
        <v>50</v>
      </c>
      <c r="G694" s="510">
        <v>86900</v>
      </c>
      <c r="H694" s="510">
        <v>0</v>
      </c>
      <c r="I694" s="510">
        <v>0</v>
      </c>
      <c r="J694" s="712">
        <v>0</v>
      </c>
      <c r="K694" s="712"/>
      <c r="L694" s="510">
        <v>0</v>
      </c>
      <c r="M694" s="510">
        <v>50</v>
      </c>
      <c r="N694" s="510">
        <v>86900</v>
      </c>
    </row>
    <row r="695" spans="1:14" ht="24.75" customHeight="1">
      <c r="A695" s="507">
        <v>53</v>
      </c>
      <c r="B695" s="508" t="s">
        <v>3279</v>
      </c>
      <c r="C695" s="508" t="s">
        <v>3280</v>
      </c>
      <c r="D695" s="509" t="s">
        <v>3281</v>
      </c>
      <c r="E695" s="510">
        <v>1738</v>
      </c>
      <c r="F695" s="510">
        <v>50</v>
      </c>
      <c r="G695" s="510">
        <v>86900</v>
      </c>
      <c r="H695" s="510">
        <v>0</v>
      </c>
      <c r="I695" s="510">
        <v>0</v>
      </c>
      <c r="J695" s="712">
        <v>0</v>
      </c>
      <c r="K695" s="712"/>
      <c r="L695" s="510">
        <v>0</v>
      </c>
      <c r="M695" s="510">
        <v>50</v>
      </c>
      <c r="N695" s="510">
        <v>86900</v>
      </c>
    </row>
    <row r="696" spans="1:14" ht="15" customHeight="1">
      <c r="A696" s="507">
        <v>54</v>
      </c>
      <c r="B696" s="508" t="s">
        <v>3282</v>
      </c>
      <c r="C696" s="508" t="s">
        <v>3283</v>
      </c>
      <c r="D696" s="509" t="s">
        <v>3256</v>
      </c>
      <c r="E696" s="510">
        <v>1800</v>
      </c>
      <c r="F696" s="510">
        <v>49</v>
      </c>
      <c r="G696" s="510">
        <v>88200</v>
      </c>
      <c r="H696" s="510">
        <v>0</v>
      </c>
      <c r="I696" s="510">
        <v>0</v>
      </c>
      <c r="J696" s="712">
        <v>0</v>
      </c>
      <c r="K696" s="712"/>
      <c r="L696" s="510">
        <v>0</v>
      </c>
      <c r="M696" s="510">
        <v>49</v>
      </c>
      <c r="N696" s="510">
        <v>88200</v>
      </c>
    </row>
    <row r="697" spans="1:14" ht="24.75" customHeight="1">
      <c r="A697" s="507">
        <v>55</v>
      </c>
      <c r="B697" s="508" t="s">
        <v>3284</v>
      </c>
      <c r="C697" s="508" t="s">
        <v>3285</v>
      </c>
      <c r="D697" s="509" t="s">
        <v>3256</v>
      </c>
      <c r="E697" s="510">
        <v>1800</v>
      </c>
      <c r="F697" s="510">
        <v>48</v>
      </c>
      <c r="G697" s="510">
        <v>86400</v>
      </c>
      <c r="H697" s="510">
        <v>0</v>
      </c>
      <c r="I697" s="510">
        <v>0</v>
      </c>
      <c r="J697" s="712">
        <v>0</v>
      </c>
      <c r="K697" s="712"/>
      <c r="L697" s="510">
        <v>0</v>
      </c>
      <c r="M697" s="510">
        <v>48</v>
      </c>
      <c r="N697" s="510">
        <v>86400</v>
      </c>
    </row>
    <row r="698" spans="1:14" ht="24.75" customHeight="1">
      <c r="A698" s="507">
        <v>56</v>
      </c>
      <c r="B698" s="508" t="s">
        <v>3286</v>
      </c>
      <c r="C698" s="508" t="s">
        <v>3287</v>
      </c>
      <c r="D698" s="509" t="s">
        <v>3256</v>
      </c>
      <c r="E698" s="510">
        <v>1800</v>
      </c>
      <c r="F698" s="510">
        <v>46</v>
      </c>
      <c r="G698" s="510">
        <v>82800</v>
      </c>
      <c r="H698" s="510">
        <v>0</v>
      </c>
      <c r="I698" s="510">
        <v>0</v>
      </c>
      <c r="J698" s="712">
        <v>0</v>
      </c>
      <c r="K698" s="712"/>
      <c r="L698" s="510">
        <v>0</v>
      </c>
      <c r="M698" s="510">
        <v>46</v>
      </c>
      <c r="N698" s="510">
        <v>82800</v>
      </c>
    </row>
    <row r="699" spans="1:14" ht="24.75" customHeight="1">
      <c r="A699" s="507">
        <v>57</v>
      </c>
      <c r="B699" s="508" t="s">
        <v>3288</v>
      </c>
      <c r="C699" s="508" t="s">
        <v>3289</v>
      </c>
      <c r="D699" s="509" t="s">
        <v>2028</v>
      </c>
      <c r="E699" s="510">
        <v>35000</v>
      </c>
      <c r="F699" s="510">
        <v>20</v>
      </c>
      <c r="G699" s="510">
        <v>700000</v>
      </c>
      <c r="H699" s="510">
        <v>0</v>
      </c>
      <c r="I699" s="510">
        <v>0</v>
      </c>
      <c r="J699" s="712">
        <v>0</v>
      </c>
      <c r="K699" s="712"/>
      <c r="L699" s="510">
        <v>0</v>
      </c>
      <c r="M699" s="510">
        <v>20</v>
      </c>
      <c r="N699" s="510">
        <v>700000</v>
      </c>
    </row>
    <row r="700" spans="1:14" ht="24.75" customHeight="1">
      <c r="A700" s="507">
        <v>58</v>
      </c>
      <c r="B700" s="508" t="s">
        <v>3290</v>
      </c>
      <c r="C700" s="508" t="s">
        <v>3291</v>
      </c>
      <c r="D700" s="509" t="s">
        <v>3135</v>
      </c>
      <c r="E700" s="510">
        <v>1440.00045</v>
      </c>
      <c r="F700" s="510">
        <v>1000</v>
      </c>
      <c r="G700" s="510">
        <v>1440000.45</v>
      </c>
      <c r="H700" s="510">
        <v>0</v>
      </c>
      <c r="I700" s="510">
        <v>0</v>
      </c>
      <c r="J700" s="712">
        <v>500</v>
      </c>
      <c r="K700" s="712"/>
      <c r="L700" s="510">
        <v>720000.22499999998</v>
      </c>
      <c r="M700" s="510">
        <v>500</v>
      </c>
      <c r="N700" s="510">
        <v>720000.22499999998</v>
      </c>
    </row>
    <row r="701" spans="1:14" ht="24.75" customHeight="1">
      <c r="A701" s="507">
        <v>59</v>
      </c>
      <c r="B701" s="508" t="s">
        <v>3292</v>
      </c>
      <c r="C701" s="508" t="s">
        <v>3293</v>
      </c>
      <c r="D701" s="509" t="s">
        <v>3135</v>
      </c>
      <c r="E701" s="510">
        <v>62769</v>
      </c>
      <c r="F701" s="510">
        <v>102</v>
      </c>
      <c r="G701" s="510">
        <v>6402438</v>
      </c>
      <c r="H701" s="510">
        <v>0</v>
      </c>
      <c r="I701" s="510">
        <v>0</v>
      </c>
      <c r="J701" s="712">
        <v>0</v>
      </c>
      <c r="K701" s="712"/>
      <c r="L701" s="510">
        <v>0</v>
      </c>
      <c r="M701" s="510">
        <v>102</v>
      </c>
      <c r="N701" s="510">
        <v>6402438</v>
      </c>
    </row>
    <row r="702" spans="1:14" ht="24.75" customHeight="1">
      <c r="A702" s="507">
        <v>60</v>
      </c>
      <c r="B702" s="508" t="s">
        <v>3294</v>
      </c>
      <c r="C702" s="508" t="s">
        <v>3295</v>
      </c>
      <c r="D702" s="509" t="s">
        <v>3135</v>
      </c>
      <c r="E702" s="510">
        <v>16590</v>
      </c>
      <c r="F702" s="510">
        <v>0</v>
      </c>
      <c r="G702" s="510">
        <v>0</v>
      </c>
      <c r="H702" s="510">
        <v>160</v>
      </c>
      <c r="I702" s="510">
        <v>2654400</v>
      </c>
      <c r="J702" s="712">
        <v>0</v>
      </c>
      <c r="K702" s="712"/>
      <c r="L702" s="510">
        <v>0</v>
      </c>
      <c r="M702" s="510">
        <v>160</v>
      </c>
      <c r="N702" s="510">
        <v>2654400</v>
      </c>
    </row>
    <row r="703" spans="1:14" ht="24.75" customHeight="1">
      <c r="A703" s="507">
        <v>61</v>
      </c>
      <c r="B703" s="508" t="s">
        <v>3296</v>
      </c>
      <c r="C703" s="508" t="s">
        <v>3297</v>
      </c>
      <c r="D703" s="509" t="s">
        <v>3135</v>
      </c>
      <c r="E703" s="510">
        <v>15939</v>
      </c>
      <c r="F703" s="510">
        <v>320</v>
      </c>
      <c r="G703" s="510">
        <v>5100480</v>
      </c>
      <c r="H703" s="510">
        <v>0</v>
      </c>
      <c r="I703" s="510">
        <v>0</v>
      </c>
      <c r="J703" s="712">
        <v>80</v>
      </c>
      <c r="K703" s="712"/>
      <c r="L703" s="510">
        <v>1275120</v>
      </c>
      <c r="M703" s="510">
        <v>240</v>
      </c>
      <c r="N703" s="510">
        <v>3825360</v>
      </c>
    </row>
    <row r="704" spans="1:14" ht="24.75" customHeight="1">
      <c r="A704" s="507">
        <v>62</v>
      </c>
      <c r="B704" s="508" t="s">
        <v>3298</v>
      </c>
      <c r="C704" s="508" t="s">
        <v>3299</v>
      </c>
      <c r="D704" s="509" t="s">
        <v>3192</v>
      </c>
      <c r="E704" s="510">
        <v>187047</v>
      </c>
      <c r="F704" s="510">
        <v>422</v>
      </c>
      <c r="G704" s="510">
        <v>78933834</v>
      </c>
      <c r="H704" s="510">
        <v>0</v>
      </c>
      <c r="I704" s="510">
        <v>0</v>
      </c>
      <c r="J704" s="712">
        <v>0</v>
      </c>
      <c r="K704" s="712"/>
      <c r="L704" s="510">
        <v>0</v>
      </c>
      <c r="M704" s="510">
        <v>422</v>
      </c>
      <c r="N704" s="510">
        <v>78933834</v>
      </c>
    </row>
    <row r="705" spans="1:14" ht="24" customHeight="1">
      <c r="A705" s="507">
        <v>63</v>
      </c>
      <c r="B705" s="508" t="s">
        <v>3300</v>
      </c>
      <c r="C705" s="508" t="s">
        <v>3301</v>
      </c>
      <c r="D705" s="509" t="s">
        <v>3177</v>
      </c>
      <c r="E705" s="510">
        <v>21000</v>
      </c>
      <c r="F705" s="510">
        <v>50</v>
      </c>
      <c r="G705" s="510">
        <v>1050000</v>
      </c>
      <c r="H705" s="510">
        <v>0</v>
      </c>
      <c r="I705" s="510">
        <v>0</v>
      </c>
      <c r="J705" s="712">
        <v>0</v>
      </c>
      <c r="K705" s="712"/>
      <c r="L705" s="510">
        <v>0</v>
      </c>
      <c r="M705" s="510">
        <v>50</v>
      </c>
      <c r="N705" s="510">
        <v>1050000</v>
      </c>
    </row>
    <row r="706" spans="1:14" ht="24.75" customHeight="1">
      <c r="A706" s="507">
        <v>64</v>
      </c>
      <c r="B706" s="508" t="s">
        <v>3302</v>
      </c>
      <c r="C706" s="508" t="s">
        <v>3303</v>
      </c>
      <c r="D706" s="509" t="s">
        <v>3135</v>
      </c>
      <c r="E706" s="510">
        <v>71085</v>
      </c>
      <c r="F706" s="510">
        <v>205.8</v>
      </c>
      <c r="G706" s="510">
        <v>14629293</v>
      </c>
      <c r="H706" s="510">
        <v>0</v>
      </c>
      <c r="I706" s="510">
        <v>0</v>
      </c>
      <c r="J706" s="712">
        <v>0</v>
      </c>
      <c r="K706" s="712"/>
      <c r="L706" s="510">
        <v>0</v>
      </c>
      <c r="M706" s="510">
        <v>205.8</v>
      </c>
      <c r="N706" s="510">
        <v>14629293</v>
      </c>
    </row>
    <row r="707" spans="1:14" ht="24.75" customHeight="1">
      <c r="A707" s="507">
        <v>65</v>
      </c>
      <c r="B707" s="508" t="s">
        <v>3302</v>
      </c>
      <c r="C707" s="508" t="s">
        <v>3303</v>
      </c>
      <c r="D707" s="509" t="s">
        <v>3135</v>
      </c>
      <c r="E707" s="510">
        <v>74130</v>
      </c>
      <c r="F707" s="510">
        <v>0</v>
      </c>
      <c r="G707" s="510">
        <v>0</v>
      </c>
      <c r="H707" s="510">
        <v>273.60000000000002</v>
      </c>
      <c r="I707" s="510">
        <v>20281968</v>
      </c>
      <c r="J707" s="712">
        <v>0</v>
      </c>
      <c r="K707" s="712"/>
      <c r="L707" s="510">
        <v>0</v>
      </c>
      <c r="M707" s="510">
        <v>273.60000000000002</v>
      </c>
      <c r="N707" s="510">
        <v>20281968</v>
      </c>
    </row>
    <row r="708" spans="1:14" ht="24.75" customHeight="1">
      <c r="A708" s="507">
        <v>66</v>
      </c>
      <c r="B708" s="508" t="s">
        <v>3304</v>
      </c>
      <c r="C708" s="508" t="s">
        <v>3305</v>
      </c>
      <c r="D708" s="509" t="s">
        <v>3135</v>
      </c>
      <c r="E708" s="510">
        <v>122000</v>
      </c>
      <c r="F708" s="510">
        <v>64</v>
      </c>
      <c r="G708" s="510">
        <v>7808000</v>
      </c>
      <c r="H708" s="510">
        <v>0</v>
      </c>
      <c r="I708" s="510">
        <v>0</v>
      </c>
      <c r="J708" s="712">
        <v>0</v>
      </c>
      <c r="K708" s="712"/>
      <c r="L708" s="510">
        <v>0</v>
      </c>
      <c r="M708" s="510">
        <v>64</v>
      </c>
      <c r="N708" s="510">
        <v>7808000</v>
      </c>
    </row>
    <row r="709" spans="1:14" ht="24.75" customHeight="1">
      <c r="A709" s="507">
        <v>67</v>
      </c>
      <c r="B709" s="508" t="s">
        <v>3306</v>
      </c>
      <c r="C709" s="508" t="s">
        <v>3307</v>
      </c>
      <c r="D709" s="509" t="s">
        <v>3135</v>
      </c>
      <c r="E709" s="510">
        <v>170583</v>
      </c>
      <c r="F709" s="510">
        <v>15</v>
      </c>
      <c r="G709" s="510">
        <v>2558745</v>
      </c>
      <c r="H709" s="510">
        <v>0</v>
      </c>
      <c r="I709" s="510">
        <v>0</v>
      </c>
      <c r="J709" s="712">
        <v>0</v>
      </c>
      <c r="K709" s="712"/>
      <c r="L709" s="510">
        <v>0</v>
      </c>
      <c r="M709" s="510">
        <v>15</v>
      </c>
      <c r="N709" s="510">
        <v>2558745</v>
      </c>
    </row>
    <row r="710" spans="1:14" ht="24.75" customHeight="1">
      <c r="A710" s="507">
        <v>68</v>
      </c>
      <c r="B710" s="508" t="s">
        <v>3308</v>
      </c>
      <c r="C710" s="508" t="s">
        <v>3309</v>
      </c>
      <c r="D710" s="509" t="s">
        <v>3135</v>
      </c>
      <c r="E710" s="510">
        <v>27762</v>
      </c>
      <c r="F710" s="510">
        <v>30</v>
      </c>
      <c r="G710" s="510">
        <v>832860</v>
      </c>
      <c r="H710" s="510">
        <v>0</v>
      </c>
      <c r="I710" s="510">
        <v>0</v>
      </c>
      <c r="J710" s="712">
        <v>0</v>
      </c>
      <c r="K710" s="712"/>
      <c r="L710" s="510">
        <v>0</v>
      </c>
      <c r="M710" s="510">
        <v>30</v>
      </c>
      <c r="N710" s="510">
        <v>832860</v>
      </c>
    </row>
    <row r="711" spans="1:14" ht="15.75" customHeight="1">
      <c r="A711" s="507">
        <v>69</v>
      </c>
      <c r="B711" s="508" t="s">
        <v>3310</v>
      </c>
      <c r="C711" s="508" t="s">
        <v>3311</v>
      </c>
      <c r="D711" s="509" t="s">
        <v>3135</v>
      </c>
      <c r="E711" s="510">
        <v>735</v>
      </c>
      <c r="F711" s="510">
        <v>4000</v>
      </c>
      <c r="G711" s="510">
        <v>2940000</v>
      </c>
      <c r="H711" s="510">
        <v>0</v>
      </c>
      <c r="I711" s="510">
        <v>0</v>
      </c>
      <c r="J711" s="712">
        <v>2000</v>
      </c>
      <c r="K711" s="712"/>
      <c r="L711" s="510">
        <v>1470000</v>
      </c>
      <c r="M711" s="510">
        <v>2000</v>
      </c>
      <c r="N711" s="510">
        <v>1470000</v>
      </c>
    </row>
    <row r="712" spans="1:14" ht="15.75" customHeight="1">
      <c r="A712" s="507">
        <v>70</v>
      </c>
      <c r="B712" s="508" t="s">
        <v>3312</v>
      </c>
      <c r="C712" s="508" t="s">
        <v>3313</v>
      </c>
      <c r="D712" s="509" t="s">
        <v>3135</v>
      </c>
      <c r="E712" s="510">
        <v>966</v>
      </c>
      <c r="F712" s="510">
        <v>4000</v>
      </c>
      <c r="G712" s="510">
        <v>3864000</v>
      </c>
      <c r="H712" s="510">
        <v>0</v>
      </c>
      <c r="I712" s="510">
        <v>0</v>
      </c>
      <c r="J712" s="712">
        <v>2000</v>
      </c>
      <c r="K712" s="712"/>
      <c r="L712" s="510">
        <v>1932000</v>
      </c>
      <c r="M712" s="510">
        <v>2000</v>
      </c>
      <c r="N712" s="510">
        <v>1932000</v>
      </c>
    </row>
    <row r="713" spans="1:14" ht="15" customHeight="1">
      <c r="A713" s="507">
        <v>71</v>
      </c>
      <c r="B713" s="508" t="s">
        <v>3314</v>
      </c>
      <c r="C713" s="508" t="s">
        <v>3315</v>
      </c>
      <c r="D713" s="509" t="s">
        <v>3135</v>
      </c>
      <c r="E713" s="510">
        <v>1735650</v>
      </c>
      <c r="F713" s="510">
        <v>2</v>
      </c>
      <c r="G713" s="510">
        <v>3471300</v>
      </c>
      <c r="H713" s="510">
        <v>0</v>
      </c>
      <c r="I713" s="510">
        <v>0</v>
      </c>
      <c r="J713" s="712">
        <v>0</v>
      </c>
      <c r="K713" s="712"/>
      <c r="L713" s="510">
        <v>0</v>
      </c>
      <c r="M713" s="510">
        <v>2</v>
      </c>
      <c r="N713" s="510">
        <v>3471300</v>
      </c>
    </row>
    <row r="714" spans="1:14" ht="15.75" customHeight="1">
      <c r="A714" s="507">
        <v>72</v>
      </c>
      <c r="B714" s="508" t="s">
        <v>3316</v>
      </c>
      <c r="C714" s="508" t="s">
        <v>3317</v>
      </c>
      <c r="D714" s="509" t="s">
        <v>3135</v>
      </c>
      <c r="E714" s="510">
        <v>1735650</v>
      </c>
      <c r="F714" s="510">
        <v>2</v>
      </c>
      <c r="G714" s="510">
        <v>3471300</v>
      </c>
      <c r="H714" s="510">
        <v>0</v>
      </c>
      <c r="I714" s="510">
        <v>0</v>
      </c>
      <c r="J714" s="712">
        <v>0</v>
      </c>
      <c r="K714" s="712"/>
      <c r="L714" s="510">
        <v>0</v>
      </c>
      <c r="M714" s="510">
        <v>2</v>
      </c>
      <c r="N714" s="510">
        <v>3471300</v>
      </c>
    </row>
    <row r="715" spans="1:14" ht="24.75" customHeight="1">
      <c r="A715" s="507">
        <v>73</v>
      </c>
      <c r="B715" s="508" t="s">
        <v>3318</v>
      </c>
      <c r="C715" s="508" t="s">
        <v>3319</v>
      </c>
      <c r="D715" s="509" t="s">
        <v>3192</v>
      </c>
      <c r="E715" s="510">
        <v>632730</v>
      </c>
      <c r="F715" s="510">
        <v>5</v>
      </c>
      <c r="G715" s="510">
        <v>3163650</v>
      </c>
      <c r="H715" s="510">
        <v>0</v>
      </c>
      <c r="I715" s="510">
        <v>0</v>
      </c>
      <c r="J715" s="712">
        <v>0</v>
      </c>
      <c r="K715" s="712"/>
      <c r="L715" s="510">
        <v>0</v>
      </c>
      <c r="M715" s="510">
        <v>5</v>
      </c>
      <c r="N715" s="510">
        <v>3163650</v>
      </c>
    </row>
    <row r="716" spans="1:14" ht="24.75" customHeight="1">
      <c r="A716" s="507">
        <v>74</v>
      </c>
      <c r="B716" s="508" t="s">
        <v>3320</v>
      </c>
      <c r="C716" s="508" t="s">
        <v>3321</v>
      </c>
      <c r="D716" s="509" t="s">
        <v>3192</v>
      </c>
      <c r="E716" s="510">
        <v>632730</v>
      </c>
      <c r="F716" s="510">
        <v>5</v>
      </c>
      <c r="G716" s="510">
        <v>3163650</v>
      </c>
      <c r="H716" s="510">
        <v>0</v>
      </c>
      <c r="I716" s="510">
        <v>0</v>
      </c>
      <c r="J716" s="712">
        <v>0</v>
      </c>
      <c r="K716" s="712"/>
      <c r="L716" s="510">
        <v>0</v>
      </c>
      <c r="M716" s="510">
        <v>5</v>
      </c>
      <c r="N716" s="510">
        <v>3163650</v>
      </c>
    </row>
    <row r="717" spans="1:14" ht="24.75" customHeight="1">
      <c r="A717" s="507">
        <v>75</v>
      </c>
      <c r="B717" s="508" t="s">
        <v>3322</v>
      </c>
      <c r="C717" s="508" t="s">
        <v>3323</v>
      </c>
      <c r="D717" s="509" t="s">
        <v>3192</v>
      </c>
      <c r="E717" s="510">
        <v>632730</v>
      </c>
      <c r="F717" s="510">
        <v>5</v>
      </c>
      <c r="G717" s="510">
        <v>3163650</v>
      </c>
      <c r="H717" s="510">
        <v>0</v>
      </c>
      <c r="I717" s="510">
        <v>0</v>
      </c>
      <c r="J717" s="712">
        <v>0</v>
      </c>
      <c r="K717" s="712"/>
      <c r="L717" s="510">
        <v>0</v>
      </c>
      <c r="M717" s="510">
        <v>5</v>
      </c>
      <c r="N717" s="510">
        <v>3163650</v>
      </c>
    </row>
    <row r="718" spans="1:14" ht="24.75" customHeight="1">
      <c r="A718" s="507">
        <v>76</v>
      </c>
      <c r="B718" s="508" t="s">
        <v>3324</v>
      </c>
      <c r="C718" s="508" t="s">
        <v>3325</v>
      </c>
      <c r="D718" s="509" t="s">
        <v>3135</v>
      </c>
      <c r="E718" s="510">
        <v>48573</v>
      </c>
      <c r="F718" s="510">
        <v>30</v>
      </c>
      <c r="G718" s="510">
        <v>1457190</v>
      </c>
      <c r="H718" s="510">
        <v>0</v>
      </c>
      <c r="I718" s="510">
        <v>0</v>
      </c>
      <c r="J718" s="712">
        <v>0</v>
      </c>
      <c r="K718" s="712"/>
      <c r="L718" s="510">
        <v>0</v>
      </c>
      <c r="M718" s="510">
        <v>30</v>
      </c>
      <c r="N718" s="510">
        <v>1457190</v>
      </c>
    </row>
    <row r="719" spans="1:14" ht="24.75" customHeight="1">
      <c r="A719" s="507">
        <v>77</v>
      </c>
      <c r="B719" s="508" t="s">
        <v>3326</v>
      </c>
      <c r="C719" s="508" t="s">
        <v>3327</v>
      </c>
      <c r="D719" s="509" t="s">
        <v>121</v>
      </c>
      <c r="E719" s="510">
        <v>9378000</v>
      </c>
      <c r="F719" s="510">
        <v>1</v>
      </c>
      <c r="G719" s="510">
        <v>9378000</v>
      </c>
      <c r="H719" s="510">
        <v>0</v>
      </c>
      <c r="I719" s="510">
        <v>0</v>
      </c>
      <c r="J719" s="712">
        <v>1</v>
      </c>
      <c r="K719" s="712"/>
      <c r="L719" s="510">
        <v>9378000</v>
      </c>
      <c r="M719" s="510">
        <v>0</v>
      </c>
      <c r="N719" s="510">
        <v>0</v>
      </c>
    </row>
    <row r="720" spans="1:14" ht="15.75" customHeight="1">
      <c r="A720" s="507">
        <v>78</v>
      </c>
      <c r="B720" s="508" t="s">
        <v>3328</v>
      </c>
      <c r="C720" s="508" t="s">
        <v>3329</v>
      </c>
      <c r="D720" s="509" t="s">
        <v>2023</v>
      </c>
      <c r="E720" s="510">
        <v>12000</v>
      </c>
      <c r="F720" s="510">
        <v>10</v>
      </c>
      <c r="G720" s="510">
        <v>120000</v>
      </c>
      <c r="H720" s="510">
        <v>0</v>
      </c>
      <c r="I720" s="510">
        <v>0</v>
      </c>
      <c r="J720" s="712">
        <v>0</v>
      </c>
      <c r="K720" s="712"/>
      <c r="L720" s="510">
        <v>0</v>
      </c>
      <c r="M720" s="510">
        <v>10</v>
      </c>
      <c r="N720" s="510">
        <v>120000</v>
      </c>
    </row>
    <row r="721" spans="1:14" ht="24.75" customHeight="1">
      <c r="A721" s="507">
        <v>79</v>
      </c>
      <c r="B721" s="508" t="s">
        <v>3330</v>
      </c>
      <c r="C721" s="508" t="s">
        <v>3331</v>
      </c>
      <c r="D721" s="509" t="s">
        <v>3170</v>
      </c>
      <c r="E721" s="510">
        <v>12600</v>
      </c>
      <c r="F721" s="510">
        <v>500</v>
      </c>
      <c r="G721" s="510">
        <v>6300000</v>
      </c>
      <c r="H721" s="510">
        <v>0</v>
      </c>
      <c r="I721" s="510">
        <v>0</v>
      </c>
      <c r="J721" s="712">
        <v>1</v>
      </c>
      <c r="K721" s="712"/>
      <c r="L721" s="510">
        <v>12600</v>
      </c>
      <c r="M721" s="510">
        <v>499</v>
      </c>
      <c r="N721" s="510">
        <v>6287400</v>
      </c>
    </row>
    <row r="722" spans="1:14" ht="15" customHeight="1">
      <c r="A722" s="507">
        <v>80</v>
      </c>
      <c r="B722" s="508" t="s">
        <v>3332</v>
      </c>
      <c r="C722" s="508" t="s">
        <v>3333</v>
      </c>
      <c r="D722" s="509" t="s">
        <v>3135</v>
      </c>
      <c r="E722" s="510">
        <v>79000</v>
      </c>
      <c r="F722" s="510">
        <v>40</v>
      </c>
      <c r="G722" s="510">
        <v>3160000</v>
      </c>
      <c r="H722" s="510">
        <v>0</v>
      </c>
      <c r="I722" s="510">
        <v>0</v>
      </c>
      <c r="J722" s="712">
        <v>0</v>
      </c>
      <c r="K722" s="712"/>
      <c r="L722" s="510">
        <v>0</v>
      </c>
      <c r="M722" s="510">
        <v>40</v>
      </c>
      <c r="N722" s="510">
        <v>3160000</v>
      </c>
    </row>
    <row r="723" spans="1:14" ht="24.75" customHeight="1">
      <c r="A723" s="507">
        <v>81</v>
      </c>
      <c r="B723" s="508" t="s">
        <v>3334</v>
      </c>
      <c r="C723" s="508" t="s">
        <v>3335</v>
      </c>
      <c r="D723" s="509" t="s">
        <v>3336</v>
      </c>
      <c r="E723" s="510">
        <v>72000</v>
      </c>
      <c r="F723" s="510">
        <v>49</v>
      </c>
      <c r="G723" s="510">
        <v>3528000</v>
      </c>
      <c r="H723" s="510">
        <v>0</v>
      </c>
      <c r="I723" s="510">
        <v>0</v>
      </c>
      <c r="J723" s="712">
        <v>0</v>
      </c>
      <c r="K723" s="712"/>
      <c r="L723" s="510">
        <v>0</v>
      </c>
      <c r="M723" s="510">
        <v>49</v>
      </c>
      <c r="N723" s="510">
        <v>3528000</v>
      </c>
    </row>
    <row r="724" spans="1:14" ht="24.75" customHeight="1">
      <c r="A724" s="507">
        <v>82</v>
      </c>
      <c r="B724" s="508" t="s">
        <v>3337</v>
      </c>
      <c r="C724" s="508" t="s">
        <v>3338</v>
      </c>
      <c r="D724" s="509" t="s">
        <v>3177</v>
      </c>
      <c r="E724" s="510">
        <v>8883</v>
      </c>
      <c r="F724" s="510">
        <v>5000</v>
      </c>
      <c r="G724" s="510">
        <v>44415000</v>
      </c>
      <c r="H724" s="510">
        <v>3000</v>
      </c>
      <c r="I724" s="510">
        <v>26649000</v>
      </c>
      <c r="J724" s="712">
        <v>1000</v>
      </c>
      <c r="K724" s="712"/>
      <c r="L724" s="510">
        <v>8883000</v>
      </c>
      <c r="M724" s="510">
        <v>7000</v>
      </c>
      <c r="N724" s="510">
        <v>62181000</v>
      </c>
    </row>
    <row r="725" spans="1:14" ht="24.75" customHeight="1">
      <c r="A725" s="507">
        <v>83</v>
      </c>
      <c r="B725" s="508" t="s">
        <v>3339</v>
      </c>
      <c r="C725" s="508" t="s">
        <v>3340</v>
      </c>
      <c r="D725" s="509" t="s">
        <v>3135</v>
      </c>
      <c r="E725" s="510">
        <v>111300</v>
      </c>
      <c r="F725" s="510">
        <v>20</v>
      </c>
      <c r="G725" s="510">
        <v>2226000</v>
      </c>
      <c r="H725" s="510">
        <v>0</v>
      </c>
      <c r="I725" s="510">
        <v>0</v>
      </c>
      <c r="J725" s="712">
        <v>0</v>
      </c>
      <c r="K725" s="712"/>
      <c r="L725" s="510">
        <v>0</v>
      </c>
      <c r="M725" s="510">
        <v>20</v>
      </c>
      <c r="N725" s="510">
        <v>2226000</v>
      </c>
    </row>
    <row r="726" spans="1:14" ht="24.75" customHeight="1">
      <c r="A726" s="507">
        <v>84</v>
      </c>
      <c r="B726" s="508" t="s">
        <v>3341</v>
      </c>
      <c r="C726" s="508" t="s">
        <v>3342</v>
      </c>
      <c r="D726" s="509" t="s">
        <v>3256</v>
      </c>
      <c r="E726" s="510">
        <v>21000</v>
      </c>
      <c r="F726" s="510">
        <v>20</v>
      </c>
      <c r="G726" s="510">
        <v>420000</v>
      </c>
      <c r="H726" s="510">
        <v>0</v>
      </c>
      <c r="I726" s="510">
        <v>0</v>
      </c>
      <c r="J726" s="712">
        <v>0</v>
      </c>
      <c r="K726" s="712"/>
      <c r="L726" s="510">
        <v>0</v>
      </c>
      <c r="M726" s="510">
        <v>20</v>
      </c>
      <c r="N726" s="510">
        <v>420000</v>
      </c>
    </row>
    <row r="727" spans="1:14" ht="24.75" customHeight="1">
      <c r="A727" s="507">
        <v>85</v>
      </c>
      <c r="B727" s="508" t="s">
        <v>3343</v>
      </c>
      <c r="C727" s="508" t="s">
        <v>3344</v>
      </c>
      <c r="D727" s="509" t="s">
        <v>3256</v>
      </c>
      <c r="E727" s="510">
        <v>17500</v>
      </c>
      <c r="F727" s="510">
        <v>20</v>
      </c>
      <c r="G727" s="510">
        <v>350000</v>
      </c>
      <c r="H727" s="510">
        <v>0</v>
      </c>
      <c r="I727" s="510">
        <v>0</v>
      </c>
      <c r="J727" s="712">
        <v>0</v>
      </c>
      <c r="K727" s="712"/>
      <c r="L727" s="510">
        <v>0</v>
      </c>
      <c r="M727" s="510">
        <v>20</v>
      </c>
      <c r="N727" s="510">
        <v>350000</v>
      </c>
    </row>
    <row r="728" spans="1:14" ht="24.75" customHeight="1">
      <c r="A728" s="507">
        <v>86</v>
      </c>
      <c r="B728" s="508" t="s">
        <v>3345</v>
      </c>
      <c r="C728" s="508" t="s">
        <v>3346</v>
      </c>
      <c r="D728" s="509" t="s">
        <v>3256</v>
      </c>
      <c r="E728" s="510">
        <v>17500</v>
      </c>
      <c r="F728" s="510">
        <v>30</v>
      </c>
      <c r="G728" s="510">
        <v>525000</v>
      </c>
      <c r="H728" s="510">
        <v>0</v>
      </c>
      <c r="I728" s="510">
        <v>0</v>
      </c>
      <c r="J728" s="712">
        <v>0</v>
      </c>
      <c r="K728" s="712"/>
      <c r="L728" s="510">
        <v>0</v>
      </c>
      <c r="M728" s="510">
        <v>30</v>
      </c>
      <c r="N728" s="510">
        <v>525000</v>
      </c>
    </row>
    <row r="729" spans="1:14" ht="15.75" customHeight="1">
      <c r="A729" s="507">
        <v>87</v>
      </c>
      <c r="B729" s="508" t="s">
        <v>3347</v>
      </c>
      <c r="C729" s="508" t="s">
        <v>3348</v>
      </c>
      <c r="D729" s="509" t="s">
        <v>3135</v>
      </c>
      <c r="E729" s="510">
        <v>100000</v>
      </c>
      <c r="F729" s="510">
        <v>15</v>
      </c>
      <c r="G729" s="510">
        <v>1500000</v>
      </c>
      <c r="H729" s="510">
        <v>0</v>
      </c>
      <c r="I729" s="510">
        <v>0</v>
      </c>
      <c r="J729" s="712">
        <v>0</v>
      </c>
      <c r="K729" s="712"/>
      <c r="L729" s="510">
        <v>0</v>
      </c>
      <c r="M729" s="510">
        <v>15</v>
      </c>
      <c r="N729" s="510">
        <v>1500000</v>
      </c>
    </row>
    <row r="730" spans="1:14" ht="15" customHeight="1">
      <c r="A730" s="507">
        <v>88</v>
      </c>
      <c r="B730" s="508" t="s">
        <v>3349</v>
      </c>
      <c r="C730" s="508" t="s">
        <v>3350</v>
      </c>
      <c r="D730" s="509" t="s">
        <v>3135</v>
      </c>
      <c r="E730" s="510">
        <v>25494</v>
      </c>
      <c r="F730" s="510">
        <v>250</v>
      </c>
      <c r="G730" s="510">
        <v>6373500</v>
      </c>
      <c r="H730" s="510">
        <v>250</v>
      </c>
      <c r="I730" s="510">
        <v>6373500</v>
      </c>
      <c r="J730" s="712">
        <v>0</v>
      </c>
      <c r="K730" s="712"/>
      <c r="L730" s="510">
        <v>0</v>
      </c>
      <c r="M730" s="510">
        <v>500</v>
      </c>
      <c r="N730" s="510">
        <v>12747000</v>
      </c>
    </row>
    <row r="731" spans="1:14" ht="24.75" customHeight="1">
      <c r="A731" s="507">
        <v>89</v>
      </c>
      <c r="B731" s="508" t="s">
        <v>3351</v>
      </c>
      <c r="C731" s="508" t="s">
        <v>3352</v>
      </c>
      <c r="D731" s="509" t="s">
        <v>3135</v>
      </c>
      <c r="E731" s="510">
        <v>16947</v>
      </c>
      <c r="F731" s="510">
        <v>527</v>
      </c>
      <c r="G731" s="510">
        <v>8931069</v>
      </c>
      <c r="H731" s="510">
        <v>0</v>
      </c>
      <c r="I731" s="510">
        <v>0</v>
      </c>
      <c r="J731" s="712">
        <v>0</v>
      </c>
      <c r="K731" s="712"/>
      <c r="L731" s="510">
        <v>0</v>
      </c>
      <c r="M731" s="510">
        <v>527</v>
      </c>
      <c r="N731" s="510">
        <v>8931069</v>
      </c>
    </row>
    <row r="732" spans="1:14" ht="15.75" customHeight="1">
      <c r="A732" s="507">
        <v>90</v>
      </c>
      <c r="B732" s="508" t="s">
        <v>3353</v>
      </c>
      <c r="C732" s="508" t="s">
        <v>3354</v>
      </c>
      <c r="D732" s="509" t="s">
        <v>3135</v>
      </c>
      <c r="E732" s="510">
        <v>33600</v>
      </c>
      <c r="F732" s="510">
        <v>60</v>
      </c>
      <c r="G732" s="510">
        <v>2016000</v>
      </c>
      <c r="H732" s="510">
        <v>0</v>
      </c>
      <c r="I732" s="510">
        <v>0</v>
      </c>
      <c r="J732" s="712">
        <v>60</v>
      </c>
      <c r="K732" s="712"/>
      <c r="L732" s="510">
        <v>2016000</v>
      </c>
      <c r="M732" s="510">
        <v>0</v>
      </c>
      <c r="N732" s="510">
        <v>0</v>
      </c>
    </row>
    <row r="733" spans="1:14" ht="33.75" customHeight="1">
      <c r="A733" s="507">
        <v>91</v>
      </c>
      <c r="B733" s="508" t="s">
        <v>3355</v>
      </c>
      <c r="C733" s="508" t="s">
        <v>3356</v>
      </c>
      <c r="D733" s="509" t="s">
        <v>3135</v>
      </c>
      <c r="E733" s="510">
        <v>32431</v>
      </c>
      <c r="F733" s="510">
        <v>36</v>
      </c>
      <c r="G733" s="510">
        <v>1167516</v>
      </c>
      <c r="H733" s="510">
        <v>0</v>
      </c>
      <c r="I733" s="510">
        <v>0</v>
      </c>
      <c r="J733" s="712">
        <v>12</v>
      </c>
      <c r="K733" s="712"/>
      <c r="L733" s="510">
        <v>389172</v>
      </c>
      <c r="M733" s="510">
        <v>24</v>
      </c>
      <c r="N733" s="510">
        <v>778344</v>
      </c>
    </row>
    <row r="734" spans="1:14" ht="33.75" customHeight="1">
      <c r="A734" s="507">
        <v>92</v>
      </c>
      <c r="B734" s="508" t="s">
        <v>3357</v>
      </c>
      <c r="C734" s="508" t="s">
        <v>3358</v>
      </c>
      <c r="D734" s="509" t="s">
        <v>3135</v>
      </c>
      <c r="E734" s="510">
        <v>32431</v>
      </c>
      <c r="F734" s="510">
        <v>36</v>
      </c>
      <c r="G734" s="510">
        <v>1167516</v>
      </c>
      <c r="H734" s="510">
        <v>0</v>
      </c>
      <c r="I734" s="510">
        <v>0</v>
      </c>
      <c r="J734" s="712">
        <v>12</v>
      </c>
      <c r="K734" s="712"/>
      <c r="L734" s="510">
        <v>389172</v>
      </c>
      <c r="M734" s="510">
        <v>24</v>
      </c>
      <c r="N734" s="510">
        <v>778344</v>
      </c>
    </row>
    <row r="735" spans="1:14" ht="24.75" customHeight="1">
      <c r="A735" s="507">
        <v>93</v>
      </c>
      <c r="B735" s="508" t="s">
        <v>3359</v>
      </c>
      <c r="C735" s="508" t="s">
        <v>3360</v>
      </c>
      <c r="D735" s="509" t="s">
        <v>3135</v>
      </c>
      <c r="E735" s="510">
        <v>84546</v>
      </c>
      <c r="F735" s="510">
        <v>74</v>
      </c>
      <c r="G735" s="510">
        <v>6256404</v>
      </c>
      <c r="H735" s="510">
        <v>0</v>
      </c>
      <c r="I735" s="510">
        <v>0</v>
      </c>
      <c r="J735" s="712">
        <v>0</v>
      </c>
      <c r="K735" s="712"/>
      <c r="L735" s="510">
        <v>0</v>
      </c>
      <c r="M735" s="510">
        <v>74</v>
      </c>
      <c r="N735" s="510">
        <v>6256404</v>
      </c>
    </row>
    <row r="736" spans="1:14" ht="24.75" customHeight="1">
      <c r="A736" s="507">
        <v>94</v>
      </c>
      <c r="B736" s="508" t="s">
        <v>3361</v>
      </c>
      <c r="C736" s="508" t="s">
        <v>3362</v>
      </c>
      <c r="D736" s="509" t="s">
        <v>3135</v>
      </c>
      <c r="E736" s="510">
        <v>1504755</v>
      </c>
      <c r="F736" s="510">
        <v>10</v>
      </c>
      <c r="G736" s="510">
        <v>15047550</v>
      </c>
      <c r="H736" s="510">
        <v>0</v>
      </c>
      <c r="I736" s="510">
        <v>0</v>
      </c>
      <c r="J736" s="712">
        <v>0</v>
      </c>
      <c r="K736" s="712"/>
      <c r="L736" s="510">
        <v>0</v>
      </c>
      <c r="M736" s="510">
        <v>10</v>
      </c>
      <c r="N736" s="510">
        <v>15047550</v>
      </c>
    </row>
    <row r="737" spans="1:14" ht="24.75" customHeight="1">
      <c r="A737" s="507">
        <v>95</v>
      </c>
      <c r="B737" s="508" t="s">
        <v>3363</v>
      </c>
      <c r="C737" s="508" t="s">
        <v>3364</v>
      </c>
      <c r="D737" s="509" t="s">
        <v>3135</v>
      </c>
      <c r="E737" s="510">
        <v>798</v>
      </c>
      <c r="F737" s="510">
        <v>0</v>
      </c>
      <c r="G737" s="510">
        <v>0</v>
      </c>
      <c r="H737" s="510">
        <v>10000</v>
      </c>
      <c r="I737" s="510">
        <v>7980000</v>
      </c>
      <c r="J737" s="712">
        <v>0</v>
      </c>
      <c r="K737" s="712"/>
      <c r="L737" s="510">
        <v>0</v>
      </c>
      <c r="M737" s="510">
        <v>10000</v>
      </c>
      <c r="N737" s="510">
        <v>7980000</v>
      </c>
    </row>
    <row r="738" spans="1:14" ht="24.75" customHeight="1">
      <c r="A738" s="507">
        <v>96</v>
      </c>
      <c r="B738" s="508" t="s">
        <v>3365</v>
      </c>
      <c r="C738" s="508" t="s">
        <v>3366</v>
      </c>
      <c r="D738" s="509" t="s">
        <v>3135</v>
      </c>
      <c r="E738" s="510">
        <v>70329</v>
      </c>
      <c r="F738" s="510">
        <v>40</v>
      </c>
      <c r="G738" s="510">
        <v>2813160</v>
      </c>
      <c r="H738" s="510">
        <v>0</v>
      </c>
      <c r="I738" s="510">
        <v>0</v>
      </c>
      <c r="J738" s="712">
        <v>0</v>
      </c>
      <c r="K738" s="712"/>
      <c r="L738" s="510">
        <v>0</v>
      </c>
      <c r="M738" s="510">
        <v>40</v>
      </c>
      <c r="N738" s="510">
        <v>2813160</v>
      </c>
    </row>
    <row r="739" spans="1:14" ht="15.75" customHeight="1">
      <c r="A739" s="715" t="s">
        <v>3367</v>
      </c>
      <c r="B739" s="715"/>
      <c r="C739" s="715"/>
      <c r="D739" s="715"/>
      <c r="E739" s="715"/>
      <c r="F739" s="714">
        <v>176249304.19999999</v>
      </c>
      <c r="G739" s="714"/>
      <c r="H739" s="714">
        <v>21743401.050000001</v>
      </c>
      <c r="I739" s="714"/>
      <c r="J739" s="714">
        <v>14004020.125</v>
      </c>
      <c r="K739" s="714"/>
      <c r="L739" s="714"/>
      <c r="M739" s="714">
        <v>183988685.125</v>
      </c>
      <c r="N739" s="714"/>
    </row>
    <row r="740" spans="1:14" ht="24" customHeight="1">
      <c r="A740" s="507">
        <v>1</v>
      </c>
      <c r="B740" s="508" t="s">
        <v>3368</v>
      </c>
      <c r="C740" s="508" t="s">
        <v>3369</v>
      </c>
      <c r="D740" s="509" t="s">
        <v>3170</v>
      </c>
      <c r="E740" s="510">
        <v>71694</v>
      </c>
      <c r="F740" s="510">
        <v>50</v>
      </c>
      <c r="G740" s="510">
        <v>3584700</v>
      </c>
      <c r="H740" s="510">
        <v>0</v>
      </c>
      <c r="I740" s="510">
        <v>0</v>
      </c>
      <c r="J740" s="712">
        <v>0</v>
      </c>
      <c r="K740" s="712"/>
      <c r="L740" s="510">
        <v>0</v>
      </c>
      <c r="M740" s="510">
        <v>50</v>
      </c>
      <c r="N740" s="510">
        <v>3584700</v>
      </c>
    </row>
    <row r="741" spans="1:14" ht="15.75" customHeight="1">
      <c r="A741" s="507">
        <v>2</v>
      </c>
      <c r="B741" s="508" t="s">
        <v>3370</v>
      </c>
      <c r="C741" s="508" t="s">
        <v>3371</v>
      </c>
      <c r="D741" s="509" t="s">
        <v>3170</v>
      </c>
      <c r="E741" s="510">
        <v>37989</v>
      </c>
      <c r="F741" s="510">
        <v>750</v>
      </c>
      <c r="G741" s="510">
        <v>28491750</v>
      </c>
      <c r="H741" s="510">
        <v>0</v>
      </c>
      <c r="I741" s="510">
        <v>0</v>
      </c>
      <c r="J741" s="712">
        <v>0</v>
      </c>
      <c r="K741" s="712"/>
      <c r="L741" s="510">
        <v>0</v>
      </c>
      <c r="M741" s="510">
        <v>750</v>
      </c>
      <c r="N741" s="510">
        <v>28491750</v>
      </c>
    </row>
    <row r="742" spans="1:14" ht="15.75" customHeight="1">
      <c r="A742" s="507">
        <v>3</v>
      </c>
      <c r="B742" s="508" t="s">
        <v>3372</v>
      </c>
      <c r="C742" s="508" t="s">
        <v>3176</v>
      </c>
      <c r="D742" s="509" t="s">
        <v>3177</v>
      </c>
      <c r="E742" s="510">
        <v>25326</v>
      </c>
      <c r="F742" s="510">
        <v>50</v>
      </c>
      <c r="G742" s="510">
        <v>1266300</v>
      </c>
      <c r="H742" s="510">
        <v>0</v>
      </c>
      <c r="I742" s="510">
        <v>0</v>
      </c>
      <c r="J742" s="712">
        <v>0</v>
      </c>
      <c r="K742" s="712"/>
      <c r="L742" s="510">
        <v>0</v>
      </c>
      <c r="M742" s="510">
        <v>50</v>
      </c>
      <c r="N742" s="510">
        <v>1266300</v>
      </c>
    </row>
    <row r="743" spans="1:14" ht="24.75" customHeight="1">
      <c r="A743" s="507">
        <v>4</v>
      </c>
      <c r="B743" s="508" t="s">
        <v>3373</v>
      </c>
      <c r="C743" s="508" t="s">
        <v>3374</v>
      </c>
      <c r="D743" s="509" t="s">
        <v>3170</v>
      </c>
      <c r="E743" s="510">
        <v>102186</v>
      </c>
      <c r="F743" s="510">
        <v>300</v>
      </c>
      <c r="G743" s="510">
        <v>30655800</v>
      </c>
      <c r="H743" s="510">
        <v>0</v>
      </c>
      <c r="I743" s="510">
        <v>0</v>
      </c>
      <c r="J743" s="712">
        <v>0</v>
      </c>
      <c r="K743" s="712"/>
      <c r="L743" s="510">
        <v>0</v>
      </c>
      <c r="M743" s="510">
        <v>300</v>
      </c>
      <c r="N743" s="510">
        <v>30655800</v>
      </c>
    </row>
    <row r="744" spans="1:14" ht="15.75" customHeight="1">
      <c r="A744" s="507">
        <v>5</v>
      </c>
      <c r="B744" s="508" t="s">
        <v>3375</v>
      </c>
      <c r="C744" s="508" t="s">
        <v>3376</v>
      </c>
      <c r="D744" s="509" t="s">
        <v>3177</v>
      </c>
      <c r="E744" s="510">
        <v>68250</v>
      </c>
      <c r="F744" s="510">
        <v>100</v>
      </c>
      <c r="G744" s="510">
        <v>6825000</v>
      </c>
      <c r="H744" s="510">
        <v>0</v>
      </c>
      <c r="I744" s="510">
        <v>0</v>
      </c>
      <c r="J744" s="712">
        <v>0</v>
      </c>
      <c r="K744" s="712"/>
      <c r="L744" s="510">
        <v>0</v>
      </c>
      <c r="M744" s="510">
        <v>100</v>
      </c>
      <c r="N744" s="510">
        <v>6825000</v>
      </c>
    </row>
    <row r="745" spans="1:14" ht="15.75" customHeight="1">
      <c r="A745" s="507">
        <v>6</v>
      </c>
      <c r="B745" s="508" t="s">
        <v>3375</v>
      </c>
      <c r="C745" s="508" t="s">
        <v>3376</v>
      </c>
      <c r="D745" s="509" t="s">
        <v>3177</v>
      </c>
      <c r="E745" s="510">
        <v>70350</v>
      </c>
      <c r="F745" s="510">
        <v>0</v>
      </c>
      <c r="G745" s="510">
        <v>0</v>
      </c>
      <c r="H745" s="510">
        <v>100</v>
      </c>
      <c r="I745" s="510">
        <v>7035000</v>
      </c>
      <c r="J745" s="712">
        <v>0</v>
      </c>
      <c r="K745" s="712"/>
      <c r="L745" s="510">
        <v>0</v>
      </c>
      <c r="M745" s="510">
        <v>100</v>
      </c>
      <c r="N745" s="510">
        <v>7035000</v>
      </c>
    </row>
    <row r="746" spans="1:14" ht="24.75" customHeight="1">
      <c r="A746" s="507">
        <v>7</v>
      </c>
      <c r="B746" s="508" t="s">
        <v>3377</v>
      </c>
      <c r="C746" s="508" t="s">
        <v>3378</v>
      </c>
      <c r="D746" s="509" t="s">
        <v>3170</v>
      </c>
      <c r="E746" s="510">
        <v>57918</v>
      </c>
      <c r="F746" s="510">
        <v>150</v>
      </c>
      <c r="G746" s="510">
        <v>8687700</v>
      </c>
      <c r="H746" s="510">
        <v>0</v>
      </c>
      <c r="I746" s="510">
        <v>0</v>
      </c>
      <c r="J746" s="712">
        <v>0</v>
      </c>
      <c r="K746" s="712"/>
      <c r="L746" s="510">
        <v>0</v>
      </c>
      <c r="M746" s="510">
        <v>150</v>
      </c>
      <c r="N746" s="510">
        <v>8687700</v>
      </c>
    </row>
    <row r="747" spans="1:14" ht="24" customHeight="1">
      <c r="A747" s="507">
        <v>8</v>
      </c>
      <c r="B747" s="508" t="s">
        <v>3379</v>
      </c>
      <c r="C747" s="508" t="s">
        <v>3380</v>
      </c>
      <c r="D747" s="509" t="s">
        <v>3170</v>
      </c>
      <c r="E747" s="510">
        <v>45633</v>
      </c>
      <c r="F747" s="510">
        <v>150</v>
      </c>
      <c r="G747" s="510">
        <v>6844950</v>
      </c>
      <c r="H747" s="510">
        <v>0</v>
      </c>
      <c r="I747" s="510">
        <v>0</v>
      </c>
      <c r="J747" s="712">
        <v>0</v>
      </c>
      <c r="K747" s="712"/>
      <c r="L747" s="510">
        <v>0</v>
      </c>
      <c r="M747" s="510">
        <v>150</v>
      </c>
      <c r="N747" s="510">
        <v>6844950</v>
      </c>
    </row>
    <row r="748" spans="1:14" ht="24.75" customHeight="1">
      <c r="A748" s="507">
        <v>9</v>
      </c>
      <c r="B748" s="508" t="s">
        <v>3381</v>
      </c>
      <c r="C748" s="508" t="s">
        <v>3382</v>
      </c>
      <c r="D748" s="509" t="s">
        <v>3170</v>
      </c>
      <c r="E748" s="510">
        <v>91266</v>
      </c>
      <c r="F748" s="510">
        <v>50</v>
      </c>
      <c r="G748" s="510">
        <v>4563300</v>
      </c>
      <c r="H748" s="510">
        <v>0</v>
      </c>
      <c r="I748" s="510">
        <v>0</v>
      </c>
      <c r="J748" s="712">
        <v>0</v>
      </c>
      <c r="K748" s="712"/>
      <c r="L748" s="510">
        <v>0</v>
      </c>
      <c r="M748" s="510">
        <v>50</v>
      </c>
      <c r="N748" s="510">
        <v>4563300</v>
      </c>
    </row>
    <row r="749" spans="1:14" ht="24.75" customHeight="1">
      <c r="A749" s="507">
        <v>10</v>
      </c>
      <c r="B749" s="508" t="s">
        <v>3383</v>
      </c>
      <c r="C749" s="508" t="s">
        <v>3384</v>
      </c>
      <c r="D749" s="509" t="s">
        <v>3177</v>
      </c>
      <c r="E749" s="510">
        <v>25557</v>
      </c>
      <c r="F749" s="510">
        <v>700</v>
      </c>
      <c r="G749" s="510">
        <v>17889900</v>
      </c>
      <c r="H749" s="510">
        <v>0</v>
      </c>
      <c r="I749" s="510">
        <v>0</v>
      </c>
      <c r="J749" s="712">
        <v>0</v>
      </c>
      <c r="K749" s="712"/>
      <c r="L749" s="510">
        <v>0</v>
      </c>
      <c r="M749" s="510">
        <v>700</v>
      </c>
      <c r="N749" s="510">
        <v>17889900</v>
      </c>
    </row>
    <row r="750" spans="1:14" ht="24.75" customHeight="1">
      <c r="A750" s="507">
        <v>11</v>
      </c>
      <c r="B750" s="508" t="s">
        <v>3385</v>
      </c>
      <c r="C750" s="508" t="s">
        <v>3386</v>
      </c>
      <c r="D750" s="509" t="s">
        <v>5</v>
      </c>
      <c r="E750" s="510">
        <v>299985</v>
      </c>
      <c r="F750" s="510">
        <v>6</v>
      </c>
      <c r="G750" s="510">
        <v>1799910</v>
      </c>
      <c r="H750" s="510">
        <v>0</v>
      </c>
      <c r="I750" s="510">
        <v>0</v>
      </c>
      <c r="J750" s="712">
        <v>0</v>
      </c>
      <c r="K750" s="712"/>
      <c r="L750" s="510">
        <v>0</v>
      </c>
      <c r="M750" s="510">
        <v>6</v>
      </c>
      <c r="N750" s="510">
        <v>1799910</v>
      </c>
    </row>
    <row r="751" spans="1:14" ht="24.75" customHeight="1">
      <c r="A751" s="507">
        <v>12</v>
      </c>
      <c r="B751" s="508" t="s">
        <v>3387</v>
      </c>
      <c r="C751" s="508" t="s">
        <v>3388</v>
      </c>
      <c r="D751" s="509" t="s">
        <v>3</v>
      </c>
      <c r="E751" s="510">
        <v>59400</v>
      </c>
      <c r="F751" s="510">
        <v>1</v>
      </c>
      <c r="G751" s="510">
        <v>59400</v>
      </c>
      <c r="H751" s="510">
        <v>0</v>
      </c>
      <c r="I751" s="510">
        <v>0</v>
      </c>
      <c r="J751" s="712">
        <v>0</v>
      </c>
      <c r="K751" s="712"/>
      <c r="L751" s="510">
        <v>0</v>
      </c>
      <c r="M751" s="510">
        <v>1</v>
      </c>
      <c r="N751" s="510">
        <v>59400</v>
      </c>
    </row>
    <row r="752" spans="1:14" ht="24.75" customHeight="1">
      <c r="A752" s="507">
        <v>13</v>
      </c>
      <c r="B752" s="508" t="s">
        <v>3389</v>
      </c>
      <c r="C752" s="508" t="s">
        <v>3390</v>
      </c>
      <c r="D752" s="509" t="s">
        <v>3</v>
      </c>
      <c r="E752" s="510">
        <v>80</v>
      </c>
      <c r="F752" s="510">
        <v>10000</v>
      </c>
      <c r="G752" s="510">
        <v>800000</v>
      </c>
      <c r="H752" s="510">
        <v>0</v>
      </c>
      <c r="I752" s="510">
        <v>0</v>
      </c>
      <c r="J752" s="712">
        <v>1000</v>
      </c>
      <c r="K752" s="712"/>
      <c r="L752" s="510">
        <v>80000</v>
      </c>
      <c r="M752" s="510">
        <v>9000</v>
      </c>
      <c r="N752" s="510">
        <v>720000</v>
      </c>
    </row>
    <row r="753" spans="1:14" ht="24.75" customHeight="1">
      <c r="A753" s="507">
        <v>14</v>
      </c>
      <c r="B753" s="508" t="s">
        <v>3391</v>
      </c>
      <c r="C753" s="508" t="s">
        <v>3392</v>
      </c>
      <c r="D753" s="509" t="s">
        <v>3</v>
      </c>
      <c r="E753" s="510">
        <v>68750</v>
      </c>
      <c r="F753" s="510">
        <v>9</v>
      </c>
      <c r="G753" s="510">
        <v>618750</v>
      </c>
      <c r="H753" s="510">
        <v>0</v>
      </c>
      <c r="I753" s="510">
        <v>0</v>
      </c>
      <c r="J753" s="712">
        <v>0</v>
      </c>
      <c r="K753" s="712"/>
      <c r="L753" s="510">
        <v>0</v>
      </c>
      <c r="M753" s="510">
        <v>9</v>
      </c>
      <c r="N753" s="510">
        <v>618750</v>
      </c>
    </row>
    <row r="754" spans="1:14" ht="24.75" customHeight="1">
      <c r="A754" s="507">
        <v>15</v>
      </c>
      <c r="B754" s="508" t="s">
        <v>3393</v>
      </c>
      <c r="C754" s="508" t="s">
        <v>3394</v>
      </c>
      <c r="D754" s="509" t="s">
        <v>3278</v>
      </c>
      <c r="E754" s="510">
        <v>1738</v>
      </c>
      <c r="F754" s="510">
        <v>48</v>
      </c>
      <c r="G754" s="510">
        <v>83424</v>
      </c>
      <c r="H754" s="510">
        <v>0</v>
      </c>
      <c r="I754" s="510">
        <v>0</v>
      </c>
      <c r="J754" s="712">
        <v>0</v>
      </c>
      <c r="K754" s="712"/>
      <c r="L754" s="510">
        <v>0</v>
      </c>
      <c r="M754" s="510">
        <v>48</v>
      </c>
      <c r="N754" s="510">
        <v>83424</v>
      </c>
    </row>
    <row r="755" spans="1:14" ht="33.75" customHeight="1">
      <c r="A755" s="507">
        <v>16</v>
      </c>
      <c r="B755" s="508" t="s">
        <v>3395</v>
      </c>
      <c r="C755" s="508" t="s">
        <v>3396</v>
      </c>
      <c r="D755" s="509" t="s">
        <v>3170</v>
      </c>
      <c r="E755" s="510">
        <v>6090</v>
      </c>
      <c r="F755" s="510">
        <v>150</v>
      </c>
      <c r="G755" s="510">
        <v>913500</v>
      </c>
      <c r="H755" s="510">
        <v>0</v>
      </c>
      <c r="I755" s="510">
        <v>0</v>
      </c>
      <c r="J755" s="712">
        <v>0</v>
      </c>
      <c r="K755" s="712"/>
      <c r="L755" s="510">
        <v>0</v>
      </c>
      <c r="M755" s="510">
        <v>150</v>
      </c>
      <c r="N755" s="510">
        <v>913500</v>
      </c>
    </row>
    <row r="756" spans="1:14" ht="24.75" customHeight="1">
      <c r="A756" s="507">
        <v>17</v>
      </c>
      <c r="B756" s="508" t="s">
        <v>3397</v>
      </c>
      <c r="C756" s="508" t="s">
        <v>3398</v>
      </c>
      <c r="D756" s="509" t="s">
        <v>3170</v>
      </c>
      <c r="E756" s="510">
        <v>18900</v>
      </c>
      <c r="F756" s="510">
        <v>50</v>
      </c>
      <c r="G756" s="510">
        <v>945000</v>
      </c>
      <c r="H756" s="510">
        <v>0</v>
      </c>
      <c r="I756" s="510">
        <v>0</v>
      </c>
      <c r="J756" s="712">
        <v>0</v>
      </c>
      <c r="K756" s="712"/>
      <c r="L756" s="510">
        <v>0</v>
      </c>
      <c r="M756" s="510">
        <v>50</v>
      </c>
      <c r="N756" s="510">
        <v>945000</v>
      </c>
    </row>
    <row r="757" spans="1:14" ht="42.75" customHeight="1">
      <c r="A757" s="507">
        <v>18</v>
      </c>
      <c r="B757" s="508" t="s">
        <v>3399</v>
      </c>
      <c r="C757" s="508" t="s">
        <v>3400</v>
      </c>
      <c r="D757" s="509" t="s">
        <v>3170</v>
      </c>
      <c r="E757" s="510">
        <v>17325</v>
      </c>
      <c r="F757" s="510">
        <v>120</v>
      </c>
      <c r="G757" s="510">
        <v>2079000</v>
      </c>
      <c r="H757" s="510">
        <v>0</v>
      </c>
      <c r="I757" s="510">
        <v>0</v>
      </c>
      <c r="J757" s="712">
        <v>0</v>
      </c>
      <c r="K757" s="712"/>
      <c r="L757" s="510">
        <v>0</v>
      </c>
      <c r="M757" s="510">
        <v>120</v>
      </c>
      <c r="N757" s="510">
        <v>2079000</v>
      </c>
    </row>
    <row r="758" spans="1:14" ht="24.75" customHeight="1">
      <c r="A758" s="507">
        <v>19</v>
      </c>
      <c r="B758" s="508" t="s">
        <v>3401</v>
      </c>
      <c r="C758" s="508" t="s">
        <v>3402</v>
      </c>
      <c r="D758" s="509" t="s">
        <v>3</v>
      </c>
      <c r="E758" s="510">
        <v>199.99875</v>
      </c>
      <c r="F758" s="510">
        <v>0</v>
      </c>
      <c r="G758" s="510">
        <v>0</v>
      </c>
      <c r="H758" s="510">
        <v>200</v>
      </c>
      <c r="I758" s="510">
        <v>39999.75</v>
      </c>
      <c r="J758" s="712">
        <v>0</v>
      </c>
      <c r="K758" s="712"/>
      <c r="L758" s="510">
        <v>0</v>
      </c>
      <c r="M758" s="510">
        <v>200</v>
      </c>
      <c r="N758" s="510">
        <v>39999.75</v>
      </c>
    </row>
    <row r="759" spans="1:14" ht="15" customHeight="1">
      <c r="A759" s="507">
        <v>20</v>
      </c>
      <c r="B759" s="508" t="s">
        <v>3403</v>
      </c>
      <c r="C759" s="508" t="s">
        <v>3404</v>
      </c>
      <c r="D759" s="509" t="s">
        <v>116</v>
      </c>
      <c r="E759" s="510">
        <v>290</v>
      </c>
      <c r="F759" s="510">
        <v>936</v>
      </c>
      <c r="G759" s="510">
        <v>271440</v>
      </c>
      <c r="H759" s="510">
        <v>0</v>
      </c>
      <c r="I759" s="510">
        <v>0</v>
      </c>
      <c r="J759" s="712">
        <v>432</v>
      </c>
      <c r="K759" s="712"/>
      <c r="L759" s="510">
        <v>125280</v>
      </c>
      <c r="M759" s="510">
        <v>504</v>
      </c>
      <c r="N759" s="510">
        <v>146160</v>
      </c>
    </row>
    <row r="760" spans="1:14" ht="15.75" customHeight="1">
      <c r="A760" s="507">
        <v>21</v>
      </c>
      <c r="B760" s="508" t="s">
        <v>3405</v>
      </c>
      <c r="C760" s="508" t="s">
        <v>3406</v>
      </c>
      <c r="D760" s="509" t="s">
        <v>116</v>
      </c>
      <c r="E760" s="510">
        <v>300</v>
      </c>
      <c r="F760" s="510">
        <v>864</v>
      </c>
      <c r="G760" s="510">
        <v>259200</v>
      </c>
      <c r="H760" s="510">
        <v>0</v>
      </c>
      <c r="I760" s="510">
        <v>0</v>
      </c>
      <c r="J760" s="712">
        <v>72</v>
      </c>
      <c r="K760" s="712"/>
      <c r="L760" s="510">
        <v>21600</v>
      </c>
      <c r="M760" s="510">
        <v>792</v>
      </c>
      <c r="N760" s="510">
        <v>237600</v>
      </c>
    </row>
    <row r="761" spans="1:14" ht="24.75" customHeight="1">
      <c r="A761" s="507">
        <v>22</v>
      </c>
      <c r="B761" s="508" t="s">
        <v>3407</v>
      </c>
      <c r="C761" s="508" t="s">
        <v>3408</v>
      </c>
      <c r="D761" s="509" t="s">
        <v>2985</v>
      </c>
      <c r="E761" s="510">
        <v>147</v>
      </c>
      <c r="F761" s="510">
        <v>600</v>
      </c>
      <c r="G761" s="510">
        <v>88200</v>
      </c>
      <c r="H761" s="510">
        <v>0</v>
      </c>
      <c r="I761" s="510">
        <v>0</v>
      </c>
      <c r="J761" s="712">
        <v>0</v>
      </c>
      <c r="K761" s="712"/>
      <c r="L761" s="510">
        <v>0</v>
      </c>
      <c r="M761" s="510">
        <v>600</v>
      </c>
      <c r="N761" s="510">
        <v>88200</v>
      </c>
    </row>
    <row r="762" spans="1:14" ht="24.75" customHeight="1">
      <c r="A762" s="507">
        <v>23</v>
      </c>
      <c r="B762" s="508" t="s">
        <v>3409</v>
      </c>
      <c r="C762" s="508" t="s">
        <v>3410</v>
      </c>
      <c r="D762" s="509" t="s">
        <v>2023</v>
      </c>
      <c r="E762" s="510">
        <v>966</v>
      </c>
      <c r="F762" s="510">
        <v>3500</v>
      </c>
      <c r="G762" s="510">
        <v>3381000</v>
      </c>
      <c r="H762" s="510">
        <v>5000</v>
      </c>
      <c r="I762" s="510">
        <v>4830000</v>
      </c>
      <c r="J762" s="712">
        <v>1000</v>
      </c>
      <c r="K762" s="712"/>
      <c r="L762" s="510">
        <v>966000</v>
      </c>
      <c r="M762" s="510">
        <v>7500</v>
      </c>
      <c r="N762" s="510">
        <v>7245000</v>
      </c>
    </row>
    <row r="763" spans="1:14" ht="24.75" customHeight="1">
      <c r="A763" s="507">
        <v>24</v>
      </c>
      <c r="B763" s="508" t="s">
        <v>3411</v>
      </c>
      <c r="C763" s="508" t="s">
        <v>3412</v>
      </c>
      <c r="D763" s="509" t="s">
        <v>2023</v>
      </c>
      <c r="E763" s="510">
        <v>1570</v>
      </c>
      <c r="F763" s="510">
        <v>100</v>
      </c>
      <c r="G763" s="510">
        <v>157000</v>
      </c>
      <c r="H763" s="510">
        <v>0</v>
      </c>
      <c r="I763" s="510">
        <v>0</v>
      </c>
      <c r="J763" s="712">
        <v>0</v>
      </c>
      <c r="K763" s="712"/>
      <c r="L763" s="510">
        <v>0</v>
      </c>
      <c r="M763" s="510">
        <v>100</v>
      </c>
      <c r="N763" s="510">
        <v>157000</v>
      </c>
    </row>
    <row r="764" spans="1:14" ht="24.75" customHeight="1">
      <c r="A764" s="507">
        <v>25</v>
      </c>
      <c r="B764" s="508" t="s">
        <v>3413</v>
      </c>
      <c r="C764" s="508" t="s">
        <v>3414</v>
      </c>
      <c r="D764" s="509" t="s">
        <v>3170</v>
      </c>
      <c r="E764" s="510">
        <v>7350</v>
      </c>
      <c r="F764" s="510">
        <v>200</v>
      </c>
      <c r="G764" s="510">
        <v>1470000</v>
      </c>
      <c r="H764" s="510">
        <v>0</v>
      </c>
      <c r="I764" s="510">
        <v>0</v>
      </c>
      <c r="J764" s="712">
        <v>0</v>
      </c>
      <c r="K764" s="712"/>
      <c r="L764" s="510">
        <v>0</v>
      </c>
      <c r="M764" s="510">
        <v>200</v>
      </c>
      <c r="N764" s="510">
        <v>1470000</v>
      </c>
    </row>
    <row r="765" spans="1:14" ht="24.75" customHeight="1">
      <c r="A765" s="507">
        <v>26</v>
      </c>
      <c r="B765" s="508" t="s">
        <v>3415</v>
      </c>
      <c r="C765" s="508" t="s">
        <v>3416</v>
      </c>
      <c r="D765" s="509" t="s">
        <v>3170</v>
      </c>
      <c r="E765" s="510">
        <v>26775</v>
      </c>
      <c r="F765" s="510">
        <v>500</v>
      </c>
      <c r="G765" s="510">
        <v>13387500</v>
      </c>
      <c r="H765" s="510">
        <v>0</v>
      </c>
      <c r="I765" s="510">
        <v>0</v>
      </c>
      <c r="J765" s="712">
        <v>100</v>
      </c>
      <c r="K765" s="712"/>
      <c r="L765" s="510">
        <v>2677500</v>
      </c>
      <c r="M765" s="510">
        <v>400</v>
      </c>
      <c r="N765" s="510">
        <v>10710000</v>
      </c>
    </row>
    <row r="766" spans="1:14" ht="24.75" customHeight="1">
      <c r="A766" s="507">
        <v>27</v>
      </c>
      <c r="B766" s="508" t="s">
        <v>3417</v>
      </c>
      <c r="C766" s="508" t="s">
        <v>3418</v>
      </c>
      <c r="D766" s="509" t="s">
        <v>2028</v>
      </c>
      <c r="E766" s="510">
        <v>713.00250000000005</v>
      </c>
      <c r="F766" s="510">
        <v>0</v>
      </c>
      <c r="G766" s="510">
        <v>0</v>
      </c>
      <c r="H766" s="510">
        <v>200</v>
      </c>
      <c r="I766" s="510">
        <v>142600.5</v>
      </c>
      <c r="J766" s="712">
        <v>0</v>
      </c>
      <c r="K766" s="712"/>
      <c r="L766" s="510">
        <v>0</v>
      </c>
      <c r="M766" s="510">
        <v>200</v>
      </c>
      <c r="N766" s="510">
        <v>142600.5</v>
      </c>
    </row>
    <row r="767" spans="1:14" ht="24.75" customHeight="1">
      <c r="A767" s="507">
        <v>28</v>
      </c>
      <c r="B767" s="508" t="s">
        <v>3419</v>
      </c>
      <c r="C767" s="508" t="s">
        <v>3420</v>
      </c>
      <c r="D767" s="509" t="s">
        <v>2028</v>
      </c>
      <c r="E767" s="510">
        <v>652</v>
      </c>
      <c r="F767" s="510">
        <v>4800</v>
      </c>
      <c r="G767" s="510">
        <v>3129600</v>
      </c>
      <c r="H767" s="510">
        <v>0</v>
      </c>
      <c r="I767" s="510">
        <v>0</v>
      </c>
      <c r="J767" s="712">
        <v>0</v>
      </c>
      <c r="K767" s="712"/>
      <c r="L767" s="510">
        <v>0</v>
      </c>
      <c r="M767" s="510">
        <v>4800</v>
      </c>
      <c r="N767" s="510">
        <v>3129600</v>
      </c>
    </row>
    <row r="768" spans="1:14" ht="33" customHeight="1">
      <c r="A768" s="507">
        <v>29</v>
      </c>
      <c r="B768" s="508" t="s">
        <v>3421</v>
      </c>
      <c r="C768" s="508" t="s">
        <v>3422</v>
      </c>
      <c r="D768" s="509" t="s">
        <v>2028</v>
      </c>
      <c r="E768" s="510">
        <v>1099</v>
      </c>
      <c r="F768" s="510">
        <v>4800</v>
      </c>
      <c r="G768" s="510">
        <v>5275200</v>
      </c>
      <c r="H768" s="510">
        <v>4800</v>
      </c>
      <c r="I768" s="510">
        <v>5275200</v>
      </c>
      <c r="J768" s="712">
        <v>2400</v>
      </c>
      <c r="K768" s="712"/>
      <c r="L768" s="510">
        <v>2637600</v>
      </c>
      <c r="M768" s="510">
        <v>7200</v>
      </c>
      <c r="N768" s="510">
        <v>7912800</v>
      </c>
    </row>
    <row r="769" spans="1:14" ht="24.75" customHeight="1">
      <c r="A769" s="507">
        <v>30</v>
      </c>
      <c r="B769" s="508" t="s">
        <v>3423</v>
      </c>
      <c r="C769" s="508" t="s">
        <v>3424</v>
      </c>
      <c r="D769" s="509" t="s">
        <v>2028</v>
      </c>
      <c r="E769" s="510">
        <v>737.00003125000001</v>
      </c>
      <c r="F769" s="510">
        <v>4800</v>
      </c>
      <c r="G769" s="510">
        <v>3537600.15</v>
      </c>
      <c r="H769" s="510">
        <v>4800</v>
      </c>
      <c r="I769" s="510">
        <v>3537600.15</v>
      </c>
      <c r="J769" s="712">
        <v>2400</v>
      </c>
      <c r="K769" s="712"/>
      <c r="L769" s="510">
        <v>1768800.075</v>
      </c>
      <c r="M769" s="510">
        <v>7200</v>
      </c>
      <c r="N769" s="510">
        <v>5306400.2249999996</v>
      </c>
    </row>
    <row r="770" spans="1:14" ht="24.75" customHeight="1">
      <c r="A770" s="507">
        <v>31</v>
      </c>
      <c r="B770" s="508" t="s">
        <v>3425</v>
      </c>
      <c r="C770" s="508" t="s">
        <v>3426</v>
      </c>
      <c r="D770" s="509" t="s">
        <v>2028</v>
      </c>
      <c r="E770" s="510">
        <v>206.00055</v>
      </c>
      <c r="F770" s="510">
        <v>0</v>
      </c>
      <c r="G770" s="510">
        <v>0</v>
      </c>
      <c r="H770" s="510">
        <v>1000</v>
      </c>
      <c r="I770" s="510">
        <v>206000.55</v>
      </c>
      <c r="J770" s="712">
        <v>0</v>
      </c>
      <c r="K770" s="712"/>
      <c r="L770" s="510">
        <v>0</v>
      </c>
      <c r="M770" s="510">
        <v>1000</v>
      </c>
      <c r="N770" s="510">
        <v>206000.55</v>
      </c>
    </row>
    <row r="771" spans="1:14" ht="24.75" customHeight="1">
      <c r="A771" s="507">
        <v>32</v>
      </c>
      <c r="B771" s="508" t="s">
        <v>3427</v>
      </c>
      <c r="C771" s="508" t="s">
        <v>3428</v>
      </c>
      <c r="D771" s="509" t="s">
        <v>2028</v>
      </c>
      <c r="E771" s="510">
        <v>386</v>
      </c>
      <c r="F771" s="510">
        <v>7000</v>
      </c>
      <c r="G771" s="510">
        <v>2702000</v>
      </c>
      <c r="H771" s="510">
        <v>0</v>
      </c>
      <c r="I771" s="510">
        <v>0</v>
      </c>
      <c r="J771" s="712">
        <v>500</v>
      </c>
      <c r="K771" s="712"/>
      <c r="L771" s="510">
        <v>193000</v>
      </c>
      <c r="M771" s="510">
        <v>6500</v>
      </c>
      <c r="N771" s="510">
        <v>2509000</v>
      </c>
    </row>
    <row r="772" spans="1:14" ht="24.75" customHeight="1">
      <c r="A772" s="507">
        <v>33</v>
      </c>
      <c r="B772" s="508" t="s">
        <v>3429</v>
      </c>
      <c r="C772" s="508" t="s">
        <v>3430</v>
      </c>
      <c r="D772" s="509" t="s">
        <v>2028</v>
      </c>
      <c r="E772" s="510">
        <v>677.00009999999997</v>
      </c>
      <c r="F772" s="510">
        <v>2000</v>
      </c>
      <c r="G772" s="510">
        <v>1354000.2</v>
      </c>
      <c r="H772" s="510">
        <v>1000</v>
      </c>
      <c r="I772" s="510">
        <v>677000.1</v>
      </c>
      <c r="J772" s="712">
        <v>500</v>
      </c>
      <c r="K772" s="712"/>
      <c r="L772" s="510">
        <v>338500.05</v>
      </c>
      <c r="M772" s="510">
        <v>2500</v>
      </c>
      <c r="N772" s="510">
        <v>1692500.25</v>
      </c>
    </row>
    <row r="773" spans="1:14" ht="24.75" customHeight="1">
      <c r="A773" s="507">
        <v>34</v>
      </c>
      <c r="B773" s="508" t="s">
        <v>3431</v>
      </c>
      <c r="C773" s="508" t="s">
        <v>3432</v>
      </c>
      <c r="D773" s="509" t="s">
        <v>3170</v>
      </c>
      <c r="E773" s="510">
        <v>39900</v>
      </c>
      <c r="F773" s="510">
        <v>300</v>
      </c>
      <c r="G773" s="510">
        <v>11970000</v>
      </c>
      <c r="H773" s="510">
        <v>0</v>
      </c>
      <c r="I773" s="510">
        <v>0</v>
      </c>
      <c r="J773" s="712">
        <v>100</v>
      </c>
      <c r="K773" s="712"/>
      <c r="L773" s="510">
        <v>3990000</v>
      </c>
      <c r="M773" s="510">
        <v>200</v>
      </c>
      <c r="N773" s="510">
        <v>7980000</v>
      </c>
    </row>
    <row r="774" spans="1:14" ht="24.75" customHeight="1">
      <c r="A774" s="507">
        <v>35</v>
      </c>
      <c r="B774" s="508" t="s">
        <v>3433</v>
      </c>
      <c r="C774" s="508" t="s">
        <v>3434</v>
      </c>
      <c r="D774" s="509" t="s">
        <v>3170</v>
      </c>
      <c r="E774" s="510">
        <v>21000</v>
      </c>
      <c r="F774" s="510">
        <v>30</v>
      </c>
      <c r="G774" s="510">
        <v>630000</v>
      </c>
      <c r="H774" s="510">
        <v>0</v>
      </c>
      <c r="I774" s="510">
        <v>0</v>
      </c>
      <c r="J774" s="712">
        <v>0</v>
      </c>
      <c r="K774" s="712"/>
      <c r="L774" s="510">
        <v>0</v>
      </c>
      <c r="M774" s="510">
        <v>30</v>
      </c>
      <c r="N774" s="510">
        <v>630000</v>
      </c>
    </row>
    <row r="775" spans="1:14" ht="33.75" customHeight="1">
      <c r="A775" s="507">
        <v>36</v>
      </c>
      <c r="B775" s="508" t="s">
        <v>3435</v>
      </c>
      <c r="C775" s="508" t="s">
        <v>3436</v>
      </c>
      <c r="D775" s="509" t="s">
        <v>3170</v>
      </c>
      <c r="E775" s="510">
        <v>3140</v>
      </c>
      <c r="F775" s="510">
        <v>1837</v>
      </c>
      <c r="G775" s="510">
        <v>5768180</v>
      </c>
      <c r="H775" s="510">
        <v>0</v>
      </c>
      <c r="I775" s="510">
        <v>0</v>
      </c>
      <c r="J775" s="712">
        <v>91</v>
      </c>
      <c r="K775" s="712"/>
      <c r="L775" s="510">
        <v>285740</v>
      </c>
      <c r="M775" s="510">
        <v>1746</v>
      </c>
      <c r="N775" s="510">
        <v>5482440</v>
      </c>
    </row>
    <row r="776" spans="1:14" ht="24.75" customHeight="1">
      <c r="A776" s="507">
        <v>37</v>
      </c>
      <c r="B776" s="508" t="s">
        <v>3437</v>
      </c>
      <c r="C776" s="508" t="s">
        <v>3438</v>
      </c>
      <c r="D776" s="509" t="s">
        <v>3</v>
      </c>
      <c r="E776" s="510">
        <v>5399.9998500000002</v>
      </c>
      <c r="F776" s="510">
        <v>1000</v>
      </c>
      <c r="G776" s="510">
        <v>5399999.8499999996</v>
      </c>
      <c r="H776" s="510">
        <v>0</v>
      </c>
      <c r="I776" s="510">
        <v>0</v>
      </c>
      <c r="J776" s="712">
        <v>0</v>
      </c>
      <c r="K776" s="712"/>
      <c r="L776" s="510">
        <v>0</v>
      </c>
      <c r="M776" s="510">
        <v>1000</v>
      </c>
      <c r="N776" s="510">
        <v>5399999.8499999996</v>
      </c>
    </row>
    <row r="777" spans="1:14" ht="42.75" customHeight="1">
      <c r="A777" s="507">
        <v>38</v>
      </c>
      <c r="B777" s="508" t="s">
        <v>3439</v>
      </c>
      <c r="C777" s="508" t="s">
        <v>3440</v>
      </c>
      <c r="D777" s="509" t="s">
        <v>3170</v>
      </c>
      <c r="E777" s="510">
        <v>8000</v>
      </c>
      <c r="F777" s="510">
        <v>170</v>
      </c>
      <c r="G777" s="510">
        <v>1360000</v>
      </c>
      <c r="H777" s="510">
        <v>0</v>
      </c>
      <c r="I777" s="510">
        <v>0</v>
      </c>
      <c r="J777" s="712">
        <v>115</v>
      </c>
      <c r="K777" s="712"/>
      <c r="L777" s="510">
        <v>920000</v>
      </c>
      <c r="M777" s="510">
        <v>55</v>
      </c>
      <c r="N777" s="510">
        <v>440000</v>
      </c>
    </row>
    <row r="778" spans="1:14" ht="15.75" customHeight="1">
      <c r="A778" s="715" t="s">
        <v>3441</v>
      </c>
      <c r="B778" s="715"/>
      <c r="C778" s="715"/>
      <c r="D778" s="715"/>
      <c r="E778" s="715"/>
      <c r="F778" s="714">
        <v>37395299.961999997</v>
      </c>
      <c r="G778" s="714"/>
      <c r="H778" s="714">
        <v>0</v>
      </c>
      <c r="I778" s="714"/>
      <c r="J778" s="714">
        <v>9987500.0020000003</v>
      </c>
      <c r="K778" s="714"/>
      <c r="L778" s="714"/>
      <c r="M778" s="714">
        <v>27407799.960000001</v>
      </c>
      <c r="N778" s="714"/>
    </row>
    <row r="779" spans="1:14" ht="24.75" customHeight="1">
      <c r="A779" s="507">
        <v>1</v>
      </c>
      <c r="B779" s="508" t="s">
        <v>3442</v>
      </c>
      <c r="C779" s="508" t="s">
        <v>3443</v>
      </c>
      <c r="D779" s="509" t="s">
        <v>2257</v>
      </c>
      <c r="E779" s="510">
        <v>64000</v>
      </c>
      <c r="F779" s="510">
        <v>2</v>
      </c>
      <c r="G779" s="510">
        <v>128000</v>
      </c>
      <c r="H779" s="510">
        <v>0</v>
      </c>
      <c r="I779" s="510">
        <v>0</v>
      </c>
      <c r="J779" s="712">
        <v>0</v>
      </c>
      <c r="K779" s="712"/>
      <c r="L779" s="510">
        <v>0</v>
      </c>
      <c r="M779" s="510">
        <v>2</v>
      </c>
      <c r="N779" s="510">
        <v>128000</v>
      </c>
    </row>
    <row r="780" spans="1:14" ht="24" customHeight="1">
      <c r="A780" s="507">
        <v>2</v>
      </c>
      <c r="B780" s="508" t="s">
        <v>3444</v>
      </c>
      <c r="C780" s="508" t="s">
        <v>3445</v>
      </c>
      <c r="D780" s="509" t="s">
        <v>3201</v>
      </c>
      <c r="E780" s="510">
        <v>345000.04</v>
      </c>
      <c r="F780" s="510">
        <v>10</v>
      </c>
      <c r="G780" s="510">
        <v>3450000.4</v>
      </c>
      <c r="H780" s="510">
        <v>0</v>
      </c>
      <c r="I780" s="510">
        <v>0</v>
      </c>
      <c r="J780" s="712">
        <v>5</v>
      </c>
      <c r="K780" s="712"/>
      <c r="L780" s="510">
        <v>1725000.2</v>
      </c>
      <c r="M780" s="510">
        <v>5</v>
      </c>
      <c r="N780" s="510">
        <v>1725000.2</v>
      </c>
    </row>
    <row r="781" spans="1:14" ht="24.75" customHeight="1">
      <c r="A781" s="507">
        <v>3</v>
      </c>
      <c r="B781" s="508" t="s">
        <v>3446</v>
      </c>
      <c r="C781" s="508" t="s">
        <v>3447</v>
      </c>
      <c r="D781" s="509" t="s">
        <v>3201</v>
      </c>
      <c r="E781" s="510">
        <v>285000.01250000001</v>
      </c>
      <c r="F781" s="510">
        <v>4</v>
      </c>
      <c r="G781" s="510">
        <v>1140000.05</v>
      </c>
      <c r="H781" s="510">
        <v>0</v>
      </c>
      <c r="I781" s="510">
        <v>0</v>
      </c>
      <c r="J781" s="712">
        <v>0</v>
      </c>
      <c r="K781" s="712"/>
      <c r="L781" s="510">
        <v>0</v>
      </c>
      <c r="M781" s="510">
        <v>4</v>
      </c>
      <c r="N781" s="510">
        <v>1140000.05</v>
      </c>
    </row>
    <row r="782" spans="1:14" ht="15.75" customHeight="1">
      <c r="A782" s="507">
        <v>4</v>
      </c>
      <c r="B782" s="508" t="s">
        <v>3448</v>
      </c>
      <c r="C782" s="508" t="s">
        <v>3449</v>
      </c>
      <c r="D782" s="509" t="s">
        <v>115</v>
      </c>
      <c r="E782" s="510">
        <v>98000</v>
      </c>
      <c r="F782" s="510">
        <v>6</v>
      </c>
      <c r="G782" s="510">
        <v>588000</v>
      </c>
      <c r="H782" s="510">
        <v>0</v>
      </c>
      <c r="I782" s="510">
        <v>0</v>
      </c>
      <c r="J782" s="712">
        <v>2</v>
      </c>
      <c r="K782" s="712"/>
      <c r="L782" s="510">
        <v>196000</v>
      </c>
      <c r="M782" s="510">
        <v>4</v>
      </c>
      <c r="N782" s="510">
        <v>392000</v>
      </c>
    </row>
    <row r="783" spans="1:14" ht="15.75" customHeight="1">
      <c r="A783" s="507">
        <v>5</v>
      </c>
      <c r="B783" s="508" t="s">
        <v>3450</v>
      </c>
      <c r="C783" s="508" t="s">
        <v>3451</v>
      </c>
      <c r="D783" s="509" t="s">
        <v>116</v>
      </c>
      <c r="E783" s="510">
        <v>2100</v>
      </c>
      <c r="F783" s="510">
        <v>150</v>
      </c>
      <c r="G783" s="510">
        <v>315000</v>
      </c>
      <c r="H783" s="510">
        <v>0</v>
      </c>
      <c r="I783" s="510">
        <v>0</v>
      </c>
      <c r="J783" s="712">
        <v>100</v>
      </c>
      <c r="K783" s="712"/>
      <c r="L783" s="510">
        <v>210000</v>
      </c>
      <c r="M783" s="510">
        <v>50</v>
      </c>
      <c r="N783" s="510">
        <v>105000</v>
      </c>
    </row>
    <row r="784" spans="1:14" ht="24.75" customHeight="1">
      <c r="A784" s="507">
        <v>6</v>
      </c>
      <c r="B784" s="508" t="s">
        <v>3452</v>
      </c>
      <c r="C784" s="508" t="s">
        <v>3453</v>
      </c>
      <c r="D784" s="509" t="s">
        <v>3201</v>
      </c>
      <c r="E784" s="510">
        <v>29700</v>
      </c>
      <c r="F784" s="510">
        <v>440</v>
      </c>
      <c r="G784" s="510">
        <v>13068000</v>
      </c>
      <c r="H784" s="510">
        <v>0</v>
      </c>
      <c r="I784" s="510">
        <v>0</v>
      </c>
      <c r="J784" s="712">
        <v>25</v>
      </c>
      <c r="K784" s="712"/>
      <c r="L784" s="510">
        <v>742500</v>
      </c>
      <c r="M784" s="510">
        <v>415</v>
      </c>
      <c r="N784" s="510">
        <v>12325500</v>
      </c>
    </row>
    <row r="785" spans="1:14" ht="24.75" customHeight="1">
      <c r="A785" s="507">
        <v>7</v>
      </c>
      <c r="B785" s="508" t="s">
        <v>3454</v>
      </c>
      <c r="C785" s="508" t="s">
        <v>3455</v>
      </c>
      <c r="D785" s="509" t="s">
        <v>3201</v>
      </c>
      <c r="E785" s="510">
        <v>33000</v>
      </c>
      <c r="F785" s="510">
        <v>1</v>
      </c>
      <c r="G785" s="510">
        <v>33000</v>
      </c>
      <c r="H785" s="510">
        <v>0</v>
      </c>
      <c r="I785" s="510">
        <v>0</v>
      </c>
      <c r="J785" s="712">
        <v>0</v>
      </c>
      <c r="K785" s="712"/>
      <c r="L785" s="510">
        <v>0</v>
      </c>
      <c r="M785" s="510">
        <v>1</v>
      </c>
      <c r="N785" s="510">
        <v>33000</v>
      </c>
    </row>
    <row r="786" spans="1:14" ht="24.75" customHeight="1">
      <c r="A786" s="507">
        <v>8</v>
      </c>
      <c r="B786" s="508" t="s">
        <v>3456</v>
      </c>
      <c r="C786" s="508" t="s">
        <v>3457</v>
      </c>
      <c r="D786" s="509" t="s">
        <v>3201</v>
      </c>
      <c r="E786" s="510">
        <v>55000</v>
      </c>
      <c r="F786" s="510">
        <v>25</v>
      </c>
      <c r="G786" s="510">
        <v>1375000</v>
      </c>
      <c r="H786" s="510">
        <v>0</v>
      </c>
      <c r="I786" s="510">
        <v>0</v>
      </c>
      <c r="J786" s="712">
        <v>0</v>
      </c>
      <c r="K786" s="712"/>
      <c r="L786" s="510">
        <v>0</v>
      </c>
      <c r="M786" s="510">
        <v>25</v>
      </c>
      <c r="N786" s="510">
        <v>1375000</v>
      </c>
    </row>
    <row r="787" spans="1:14" ht="24.75" customHeight="1">
      <c r="A787" s="507">
        <v>9</v>
      </c>
      <c r="B787" s="508" t="s">
        <v>3458</v>
      </c>
      <c r="C787" s="508" t="s">
        <v>3459</v>
      </c>
      <c r="D787" s="509" t="s">
        <v>1998</v>
      </c>
      <c r="E787" s="510">
        <v>4299.9984999999997</v>
      </c>
      <c r="F787" s="510">
        <v>300</v>
      </c>
      <c r="G787" s="510">
        <v>1289999.55</v>
      </c>
      <c r="H787" s="510">
        <v>0</v>
      </c>
      <c r="I787" s="510">
        <v>0</v>
      </c>
      <c r="J787" s="712">
        <v>200</v>
      </c>
      <c r="K787" s="712"/>
      <c r="L787" s="510">
        <v>859999.7</v>
      </c>
      <c r="M787" s="510">
        <v>100</v>
      </c>
      <c r="N787" s="510">
        <v>429999.85</v>
      </c>
    </row>
    <row r="788" spans="1:14" ht="24.75" customHeight="1">
      <c r="A788" s="507">
        <v>10</v>
      </c>
      <c r="B788" s="508" t="s">
        <v>3458</v>
      </c>
      <c r="C788" s="508" t="s">
        <v>3459</v>
      </c>
      <c r="D788" s="509" t="s">
        <v>1998</v>
      </c>
      <c r="E788" s="510">
        <v>4299.9998999999998</v>
      </c>
      <c r="F788" s="510">
        <v>100</v>
      </c>
      <c r="G788" s="510">
        <v>429999.99</v>
      </c>
      <c r="H788" s="510">
        <v>0</v>
      </c>
      <c r="I788" s="510">
        <v>0</v>
      </c>
      <c r="J788" s="712">
        <v>100</v>
      </c>
      <c r="K788" s="712"/>
      <c r="L788" s="510">
        <v>429999.99</v>
      </c>
      <c r="M788" s="510">
        <v>0</v>
      </c>
      <c r="N788" s="510">
        <v>0</v>
      </c>
    </row>
    <row r="789" spans="1:14" ht="42.75" customHeight="1">
      <c r="A789" s="507">
        <v>11</v>
      </c>
      <c r="B789" s="508" t="s">
        <v>3460</v>
      </c>
      <c r="C789" s="508" t="s">
        <v>3461</v>
      </c>
      <c r="D789" s="509" t="s">
        <v>116</v>
      </c>
      <c r="E789" s="510">
        <v>3500.0007000000001</v>
      </c>
      <c r="F789" s="510">
        <v>100</v>
      </c>
      <c r="G789" s="510">
        <v>350000.07</v>
      </c>
      <c r="H789" s="510">
        <v>0</v>
      </c>
      <c r="I789" s="510">
        <v>0</v>
      </c>
      <c r="J789" s="712">
        <v>100</v>
      </c>
      <c r="K789" s="712"/>
      <c r="L789" s="510">
        <v>350000.07</v>
      </c>
      <c r="M789" s="510">
        <v>0</v>
      </c>
      <c r="N789" s="510">
        <v>0</v>
      </c>
    </row>
    <row r="790" spans="1:14" ht="24" customHeight="1">
      <c r="A790" s="507">
        <v>12</v>
      </c>
      <c r="B790" s="508" t="s">
        <v>3462</v>
      </c>
      <c r="C790" s="508" t="s">
        <v>3463</v>
      </c>
      <c r="D790" s="509" t="s">
        <v>3201</v>
      </c>
      <c r="E790" s="510">
        <v>246599.95499999999</v>
      </c>
      <c r="F790" s="510">
        <v>10</v>
      </c>
      <c r="G790" s="510">
        <v>2465999.5499999998</v>
      </c>
      <c r="H790" s="510">
        <v>0</v>
      </c>
      <c r="I790" s="510">
        <v>0</v>
      </c>
      <c r="J790" s="712">
        <v>0</v>
      </c>
      <c r="K790" s="712"/>
      <c r="L790" s="510">
        <v>0</v>
      </c>
      <c r="M790" s="510">
        <v>10</v>
      </c>
      <c r="N790" s="510">
        <v>2465999.5499999998</v>
      </c>
    </row>
    <row r="791" spans="1:14" ht="24.75" customHeight="1">
      <c r="A791" s="507">
        <v>13</v>
      </c>
      <c r="B791" s="508" t="s">
        <v>3462</v>
      </c>
      <c r="C791" s="508" t="s">
        <v>3463</v>
      </c>
      <c r="D791" s="509" t="s">
        <v>3201</v>
      </c>
      <c r="E791" s="510">
        <v>246599.99</v>
      </c>
      <c r="F791" s="510">
        <v>10</v>
      </c>
      <c r="G791" s="510">
        <v>2465999.9</v>
      </c>
      <c r="H791" s="510">
        <v>0</v>
      </c>
      <c r="I791" s="510">
        <v>0</v>
      </c>
      <c r="J791" s="712">
        <v>10</v>
      </c>
      <c r="K791" s="712"/>
      <c r="L791" s="510">
        <v>2465999.9</v>
      </c>
      <c r="M791" s="510">
        <v>0</v>
      </c>
      <c r="N791" s="510">
        <v>0</v>
      </c>
    </row>
    <row r="792" spans="1:14" ht="24.75" customHeight="1">
      <c r="A792" s="507">
        <v>14</v>
      </c>
      <c r="B792" s="508" t="s">
        <v>3464</v>
      </c>
      <c r="C792" s="508" t="s">
        <v>3465</v>
      </c>
      <c r="D792" s="509" t="s">
        <v>3201</v>
      </c>
      <c r="E792" s="510">
        <v>128100</v>
      </c>
      <c r="F792" s="510">
        <v>40</v>
      </c>
      <c r="G792" s="510">
        <v>5124000</v>
      </c>
      <c r="H792" s="510">
        <v>0</v>
      </c>
      <c r="I792" s="510">
        <v>0</v>
      </c>
      <c r="J792" s="712">
        <v>20</v>
      </c>
      <c r="K792" s="712"/>
      <c r="L792" s="510">
        <v>2562000</v>
      </c>
      <c r="M792" s="510">
        <v>20</v>
      </c>
      <c r="N792" s="510">
        <v>2562000</v>
      </c>
    </row>
    <row r="793" spans="1:14" ht="24.75" customHeight="1">
      <c r="A793" s="507">
        <v>15</v>
      </c>
      <c r="B793" s="508" t="s">
        <v>3466</v>
      </c>
      <c r="C793" s="508" t="s">
        <v>3465</v>
      </c>
      <c r="D793" s="509" t="s">
        <v>3201</v>
      </c>
      <c r="E793" s="510">
        <v>144060</v>
      </c>
      <c r="F793" s="510">
        <v>5</v>
      </c>
      <c r="G793" s="510">
        <v>720300</v>
      </c>
      <c r="H793" s="510">
        <v>0</v>
      </c>
      <c r="I793" s="510">
        <v>0</v>
      </c>
      <c r="J793" s="712">
        <v>0</v>
      </c>
      <c r="K793" s="712"/>
      <c r="L793" s="510">
        <v>0</v>
      </c>
      <c r="M793" s="510">
        <v>5</v>
      </c>
      <c r="N793" s="510">
        <v>720300</v>
      </c>
    </row>
    <row r="794" spans="1:14" ht="24.75" customHeight="1">
      <c r="A794" s="507">
        <v>16</v>
      </c>
      <c r="B794" s="508" t="s">
        <v>3467</v>
      </c>
      <c r="C794" s="508" t="s">
        <v>3468</v>
      </c>
      <c r="D794" s="509" t="s">
        <v>3201</v>
      </c>
      <c r="E794" s="510">
        <v>8800</v>
      </c>
      <c r="F794" s="510">
        <v>95</v>
      </c>
      <c r="G794" s="510">
        <v>836000</v>
      </c>
      <c r="H794" s="510">
        <v>0</v>
      </c>
      <c r="I794" s="510">
        <v>0</v>
      </c>
      <c r="J794" s="712">
        <v>0</v>
      </c>
      <c r="K794" s="712"/>
      <c r="L794" s="510">
        <v>0</v>
      </c>
      <c r="M794" s="510">
        <v>95</v>
      </c>
      <c r="N794" s="510">
        <v>836000</v>
      </c>
    </row>
    <row r="795" spans="1:14" ht="24.75" customHeight="1">
      <c r="A795" s="507">
        <v>17</v>
      </c>
      <c r="B795" s="508" t="s">
        <v>3469</v>
      </c>
      <c r="C795" s="508" t="s">
        <v>3470</v>
      </c>
      <c r="D795" s="509" t="s">
        <v>2257</v>
      </c>
      <c r="E795" s="510">
        <v>3500.0070000000001</v>
      </c>
      <c r="F795" s="510">
        <v>36</v>
      </c>
      <c r="G795" s="510">
        <v>126000.25199999999</v>
      </c>
      <c r="H795" s="510">
        <v>0</v>
      </c>
      <c r="I795" s="510">
        <v>0</v>
      </c>
      <c r="J795" s="712">
        <v>6</v>
      </c>
      <c r="K795" s="712"/>
      <c r="L795" s="510">
        <v>21000.042000000001</v>
      </c>
      <c r="M795" s="510">
        <v>30</v>
      </c>
      <c r="N795" s="510">
        <v>105000.21</v>
      </c>
    </row>
    <row r="796" spans="1:14" ht="24.75" customHeight="1">
      <c r="A796" s="507">
        <v>18</v>
      </c>
      <c r="B796" s="508" t="s">
        <v>3471</v>
      </c>
      <c r="C796" s="508" t="s">
        <v>3472</v>
      </c>
      <c r="D796" s="509" t="s">
        <v>3201</v>
      </c>
      <c r="E796" s="510">
        <v>85000.02</v>
      </c>
      <c r="F796" s="510">
        <v>10</v>
      </c>
      <c r="G796" s="510">
        <v>850000.2</v>
      </c>
      <c r="H796" s="510">
        <v>0</v>
      </c>
      <c r="I796" s="510">
        <v>0</v>
      </c>
      <c r="J796" s="712">
        <v>5</v>
      </c>
      <c r="K796" s="712"/>
      <c r="L796" s="510">
        <v>425000.1</v>
      </c>
      <c r="M796" s="510">
        <v>5</v>
      </c>
      <c r="N796" s="510">
        <v>425000.1</v>
      </c>
    </row>
    <row r="797" spans="1:14" ht="33.75" customHeight="1">
      <c r="A797" s="507">
        <v>19</v>
      </c>
      <c r="B797" s="508" t="s">
        <v>3473</v>
      </c>
      <c r="C797" s="508" t="s">
        <v>3474</v>
      </c>
      <c r="D797" s="509" t="s">
        <v>3201</v>
      </c>
      <c r="E797" s="510">
        <v>132000</v>
      </c>
      <c r="F797" s="510">
        <v>20</v>
      </c>
      <c r="G797" s="510">
        <v>2640000</v>
      </c>
      <c r="H797" s="510">
        <v>0</v>
      </c>
      <c r="I797" s="510">
        <v>0</v>
      </c>
      <c r="J797" s="712">
        <v>0</v>
      </c>
      <c r="K797" s="712"/>
      <c r="L797" s="510">
        <v>0</v>
      </c>
      <c r="M797" s="510">
        <v>20</v>
      </c>
      <c r="N797" s="510">
        <v>2640000</v>
      </c>
    </row>
    <row r="798" spans="1:14" ht="15.75" customHeight="1">
      <c r="A798" s="715" t="s">
        <v>3475</v>
      </c>
      <c r="B798" s="715"/>
      <c r="C798" s="715"/>
      <c r="D798" s="715"/>
      <c r="E798" s="715"/>
      <c r="F798" s="714">
        <v>195465982</v>
      </c>
      <c r="G798" s="714"/>
      <c r="H798" s="714">
        <v>0</v>
      </c>
      <c r="I798" s="714"/>
      <c r="J798" s="714">
        <v>1463000</v>
      </c>
      <c r="K798" s="714"/>
      <c r="L798" s="714"/>
      <c r="M798" s="714">
        <v>194002982</v>
      </c>
      <c r="N798" s="714"/>
    </row>
    <row r="799" spans="1:14" ht="24.75" customHeight="1">
      <c r="A799" s="507">
        <v>1</v>
      </c>
      <c r="B799" s="508" t="s">
        <v>3476</v>
      </c>
      <c r="C799" s="508" t="s">
        <v>3477</v>
      </c>
      <c r="D799" s="509" t="s">
        <v>2023</v>
      </c>
      <c r="E799" s="510">
        <v>1095938</v>
      </c>
      <c r="F799" s="510">
        <v>4</v>
      </c>
      <c r="G799" s="510">
        <v>4383752</v>
      </c>
      <c r="H799" s="510">
        <v>0</v>
      </c>
      <c r="I799" s="510">
        <v>0</v>
      </c>
      <c r="J799" s="712">
        <v>0</v>
      </c>
      <c r="K799" s="712"/>
      <c r="L799" s="510">
        <v>0</v>
      </c>
      <c r="M799" s="510">
        <v>4</v>
      </c>
      <c r="N799" s="510">
        <v>4383752</v>
      </c>
    </row>
    <row r="800" spans="1:14" ht="24" customHeight="1">
      <c r="A800" s="507">
        <v>2</v>
      </c>
      <c r="B800" s="508" t="s">
        <v>3478</v>
      </c>
      <c r="C800" s="508" t="s">
        <v>3479</v>
      </c>
      <c r="D800" s="509" t="s">
        <v>3480</v>
      </c>
      <c r="E800" s="510">
        <v>632500</v>
      </c>
      <c r="F800" s="510">
        <v>2</v>
      </c>
      <c r="G800" s="510">
        <v>1265000</v>
      </c>
      <c r="H800" s="510">
        <v>0</v>
      </c>
      <c r="I800" s="510">
        <v>0</v>
      </c>
      <c r="J800" s="712">
        <v>0</v>
      </c>
      <c r="K800" s="712"/>
      <c r="L800" s="510">
        <v>0</v>
      </c>
      <c r="M800" s="510">
        <v>2</v>
      </c>
      <c r="N800" s="510">
        <v>1265000</v>
      </c>
    </row>
    <row r="801" spans="1:14" ht="24.75" customHeight="1">
      <c r="A801" s="507">
        <v>3</v>
      </c>
      <c r="B801" s="508" t="s">
        <v>3481</v>
      </c>
      <c r="C801" s="508" t="s">
        <v>3482</v>
      </c>
      <c r="D801" s="509" t="s">
        <v>2031</v>
      </c>
      <c r="E801" s="510">
        <v>57500</v>
      </c>
      <c r="F801" s="510">
        <v>95</v>
      </c>
      <c r="G801" s="510">
        <v>5462500</v>
      </c>
      <c r="H801" s="510">
        <v>0</v>
      </c>
      <c r="I801" s="510">
        <v>0</v>
      </c>
      <c r="J801" s="712">
        <v>4</v>
      </c>
      <c r="K801" s="712"/>
      <c r="L801" s="510">
        <v>230000</v>
      </c>
      <c r="M801" s="510">
        <v>91</v>
      </c>
      <c r="N801" s="510">
        <v>5232500</v>
      </c>
    </row>
    <row r="802" spans="1:14" ht="33.75" customHeight="1">
      <c r="A802" s="507">
        <v>4</v>
      </c>
      <c r="B802" s="508" t="s">
        <v>3483</v>
      </c>
      <c r="C802" s="508" t="s">
        <v>3484</v>
      </c>
      <c r="D802" s="509" t="s">
        <v>3485</v>
      </c>
      <c r="E802" s="510">
        <v>1050000</v>
      </c>
      <c r="F802" s="510">
        <v>5</v>
      </c>
      <c r="G802" s="510">
        <v>5250000</v>
      </c>
      <c r="H802" s="510">
        <v>0</v>
      </c>
      <c r="I802" s="510">
        <v>0</v>
      </c>
      <c r="J802" s="712">
        <v>0</v>
      </c>
      <c r="K802" s="712"/>
      <c r="L802" s="510">
        <v>0</v>
      </c>
      <c r="M802" s="510">
        <v>5</v>
      </c>
      <c r="N802" s="510">
        <v>5250000</v>
      </c>
    </row>
    <row r="803" spans="1:14" ht="24.75" customHeight="1">
      <c r="A803" s="507">
        <v>5</v>
      </c>
      <c r="B803" s="508" t="s">
        <v>3486</v>
      </c>
      <c r="C803" s="508" t="s">
        <v>3487</v>
      </c>
      <c r="D803" s="509" t="s">
        <v>3488</v>
      </c>
      <c r="E803" s="510">
        <v>169330</v>
      </c>
      <c r="F803" s="510">
        <v>6</v>
      </c>
      <c r="G803" s="510">
        <v>1015980</v>
      </c>
      <c r="H803" s="510">
        <v>0</v>
      </c>
      <c r="I803" s="510">
        <v>0</v>
      </c>
      <c r="J803" s="712">
        <v>0</v>
      </c>
      <c r="K803" s="712"/>
      <c r="L803" s="510">
        <v>0</v>
      </c>
      <c r="M803" s="510">
        <v>6</v>
      </c>
      <c r="N803" s="510">
        <v>1015980</v>
      </c>
    </row>
    <row r="804" spans="1:14" ht="24.75" customHeight="1">
      <c r="A804" s="507">
        <v>6</v>
      </c>
      <c r="B804" s="508" t="s">
        <v>3489</v>
      </c>
      <c r="C804" s="508" t="s">
        <v>3490</v>
      </c>
      <c r="D804" s="509" t="s">
        <v>2109</v>
      </c>
      <c r="E804" s="510">
        <v>195000</v>
      </c>
      <c r="F804" s="510">
        <v>9</v>
      </c>
      <c r="G804" s="510">
        <v>1755000</v>
      </c>
      <c r="H804" s="510">
        <v>0</v>
      </c>
      <c r="I804" s="510">
        <v>0</v>
      </c>
      <c r="J804" s="712">
        <v>0</v>
      </c>
      <c r="K804" s="712"/>
      <c r="L804" s="510">
        <v>0</v>
      </c>
      <c r="M804" s="510">
        <v>9</v>
      </c>
      <c r="N804" s="510">
        <v>1755000</v>
      </c>
    </row>
    <row r="805" spans="1:14" ht="33.75" customHeight="1">
      <c r="A805" s="507">
        <v>7</v>
      </c>
      <c r="B805" s="508" t="s">
        <v>3491</v>
      </c>
      <c r="C805" s="508" t="s">
        <v>3492</v>
      </c>
      <c r="D805" s="509" t="s">
        <v>3493</v>
      </c>
      <c r="E805" s="510">
        <v>695000</v>
      </c>
      <c r="F805" s="510">
        <v>9</v>
      </c>
      <c r="G805" s="510">
        <v>6255000</v>
      </c>
      <c r="H805" s="510">
        <v>0</v>
      </c>
      <c r="I805" s="510">
        <v>0</v>
      </c>
      <c r="J805" s="712">
        <v>0</v>
      </c>
      <c r="K805" s="712"/>
      <c r="L805" s="510">
        <v>0</v>
      </c>
      <c r="M805" s="510">
        <v>9</v>
      </c>
      <c r="N805" s="510">
        <v>6255000</v>
      </c>
    </row>
    <row r="806" spans="1:14" ht="24.75" customHeight="1">
      <c r="A806" s="507">
        <v>8</v>
      </c>
      <c r="B806" s="508" t="s">
        <v>3494</v>
      </c>
      <c r="C806" s="508" t="s">
        <v>3495</v>
      </c>
      <c r="D806" s="509" t="s">
        <v>2047</v>
      </c>
      <c r="E806" s="510">
        <v>333500</v>
      </c>
      <c r="F806" s="510">
        <v>13</v>
      </c>
      <c r="G806" s="510">
        <v>4335500</v>
      </c>
      <c r="H806" s="510">
        <v>0</v>
      </c>
      <c r="I806" s="510">
        <v>0</v>
      </c>
      <c r="J806" s="712">
        <v>0</v>
      </c>
      <c r="K806" s="712"/>
      <c r="L806" s="510">
        <v>0</v>
      </c>
      <c r="M806" s="510">
        <v>13</v>
      </c>
      <c r="N806" s="510">
        <v>4335500</v>
      </c>
    </row>
    <row r="807" spans="1:14" ht="24.75" customHeight="1">
      <c r="A807" s="507">
        <v>9</v>
      </c>
      <c r="B807" s="508" t="s">
        <v>3496</v>
      </c>
      <c r="C807" s="508" t="s">
        <v>3497</v>
      </c>
      <c r="D807" s="509" t="s">
        <v>3135</v>
      </c>
      <c r="E807" s="510">
        <v>2070</v>
      </c>
      <c r="F807" s="510">
        <v>400</v>
      </c>
      <c r="G807" s="510">
        <v>828000</v>
      </c>
      <c r="H807" s="510">
        <v>0</v>
      </c>
      <c r="I807" s="510">
        <v>0</v>
      </c>
      <c r="J807" s="712">
        <v>0</v>
      </c>
      <c r="K807" s="712"/>
      <c r="L807" s="510">
        <v>0</v>
      </c>
      <c r="M807" s="510">
        <v>400</v>
      </c>
      <c r="N807" s="510">
        <v>828000</v>
      </c>
    </row>
    <row r="808" spans="1:14" ht="24.75" customHeight="1">
      <c r="A808" s="507">
        <v>10</v>
      </c>
      <c r="B808" s="508" t="s">
        <v>3498</v>
      </c>
      <c r="C808" s="508" t="s">
        <v>3499</v>
      </c>
      <c r="D808" s="509" t="s">
        <v>2036</v>
      </c>
      <c r="E808" s="510">
        <v>69000</v>
      </c>
      <c r="F808" s="510">
        <v>9</v>
      </c>
      <c r="G808" s="510">
        <v>621000</v>
      </c>
      <c r="H808" s="510">
        <v>0</v>
      </c>
      <c r="I808" s="510">
        <v>0</v>
      </c>
      <c r="J808" s="712">
        <v>0</v>
      </c>
      <c r="K808" s="712"/>
      <c r="L808" s="510">
        <v>0</v>
      </c>
      <c r="M808" s="510">
        <v>9</v>
      </c>
      <c r="N808" s="510">
        <v>621000</v>
      </c>
    </row>
    <row r="809" spans="1:14" ht="24.75" customHeight="1">
      <c r="A809" s="507">
        <v>11</v>
      </c>
      <c r="B809" s="508" t="s">
        <v>3500</v>
      </c>
      <c r="C809" s="508" t="s">
        <v>3501</v>
      </c>
      <c r="D809" s="509" t="s">
        <v>2031</v>
      </c>
      <c r="E809" s="510">
        <v>220000</v>
      </c>
      <c r="F809" s="510">
        <v>225</v>
      </c>
      <c r="G809" s="510">
        <v>49500000</v>
      </c>
      <c r="H809" s="510">
        <v>0</v>
      </c>
      <c r="I809" s="510">
        <v>0</v>
      </c>
      <c r="J809" s="712">
        <v>5</v>
      </c>
      <c r="K809" s="712"/>
      <c r="L809" s="510">
        <v>1100000</v>
      </c>
      <c r="M809" s="510">
        <v>220</v>
      </c>
      <c r="N809" s="510">
        <v>48400000</v>
      </c>
    </row>
    <row r="810" spans="1:14" ht="24.75" customHeight="1">
      <c r="A810" s="507">
        <v>12</v>
      </c>
      <c r="B810" s="508" t="s">
        <v>3502</v>
      </c>
      <c r="C810" s="508" t="s">
        <v>3503</v>
      </c>
      <c r="D810" s="509" t="s">
        <v>3480</v>
      </c>
      <c r="E810" s="510">
        <v>1250000</v>
      </c>
      <c r="F810" s="510">
        <v>27</v>
      </c>
      <c r="G810" s="510">
        <v>33750000</v>
      </c>
      <c r="H810" s="510">
        <v>0</v>
      </c>
      <c r="I810" s="510">
        <v>0</v>
      </c>
      <c r="J810" s="712">
        <v>0</v>
      </c>
      <c r="K810" s="712"/>
      <c r="L810" s="510">
        <v>0</v>
      </c>
      <c r="M810" s="510">
        <v>27</v>
      </c>
      <c r="N810" s="510">
        <v>33750000</v>
      </c>
    </row>
    <row r="811" spans="1:14" ht="24.75" customHeight="1">
      <c r="A811" s="507">
        <v>13</v>
      </c>
      <c r="B811" s="508" t="s">
        <v>3504</v>
      </c>
      <c r="C811" s="508" t="s">
        <v>3505</v>
      </c>
      <c r="D811" s="509" t="s">
        <v>3480</v>
      </c>
      <c r="E811" s="510">
        <v>1650000</v>
      </c>
      <c r="F811" s="510">
        <v>4</v>
      </c>
      <c r="G811" s="510">
        <v>6600000</v>
      </c>
      <c r="H811" s="510">
        <v>0</v>
      </c>
      <c r="I811" s="510">
        <v>0</v>
      </c>
      <c r="J811" s="712">
        <v>0</v>
      </c>
      <c r="K811" s="712"/>
      <c r="L811" s="510">
        <v>0</v>
      </c>
      <c r="M811" s="510">
        <v>4</v>
      </c>
      <c r="N811" s="510">
        <v>6600000</v>
      </c>
    </row>
    <row r="812" spans="1:14" ht="24" customHeight="1">
      <c r="A812" s="507">
        <v>14</v>
      </c>
      <c r="B812" s="508" t="s">
        <v>3506</v>
      </c>
      <c r="C812" s="508" t="s">
        <v>3507</v>
      </c>
      <c r="D812" s="509" t="s">
        <v>2047</v>
      </c>
      <c r="E812" s="510">
        <v>220000</v>
      </c>
      <c r="F812" s="510">
        <v>15</v>
      </c>
      <c r="G812" s="510">
        <v>3300000</v>
      </c>
      <c r="H812" s="510">
        <v>0</v>
      </c>
      <c r="I812" s="510">
        <v>0</v>
      </c>
      <c r="J812" s="712">
        <v>0</v>
      </c>
      <c r="K812" s="712"/>
      <c r="L812" s="510">
        <v>0</v>
      </c>
      <c r="M812" s="510">
        <v>15</v>
      </c>
      <c r="N812" s="510">
        <v>3300000</v>
      </c>
    </row>
    <row r="813" spans="1:14" ht="24.75" customHeight="1">
      <c r="A813" s="507">
        <v>15</v>
      </c>
      <c r="B813" s="508" t="s">
        <v>3508</v>
      </c>
      <c r="C813" s="508" t="s">
        <v>3509</v>
      </c>
      <c r="D813" s="509" t="s">
        <v>3510</v>
      </c>
      <c r="E813" s="510">
        <v>47150</v>
      </c>
      <c r="F813" s="510">
        <v>15</v>
      </c>
      <c r="G813" s="510">
        <v>707250</v>
      </c>
      <c r="H813" s="510">
        <v>0</v>
      </c>
      <c r="I813" s="510">
        <v>0</v>
      </c>
      <c r="J813" s="712">
        <v>0</v>
      </c>
      <c r="K813" s="712"/>
      <c r="L813" s="510">
        <v>0</v>
      </c>
      <c r="M813" s="510">
        <v>15</v>
      </c>
      <c r="N813" s="510">
        <v>707250</v>
      </c>
    </row>
    <row r="814" spans="1:14" ht="24.75" customHeight="1">
      <c r="A814" s="507">
        <v>16</v>
      </c>
      <c r="B814" s="508" t="s">
        <v>3511</v>
      </c>
      <c r="C814" s="508" t="s">
        <v>3512</v>
      </c>
      <c r="D814" s="509" t="s">
        <v>207</v>
      </c>
      <c r="E814" s="510">
        <v>4000</v>
      </c>
      <c r="F814" s="510">
        <v>2400</v>
      </c>
      <c r="G814" s="510">
        <v>9600000</v>
      </c>
      <c r="H814" s="510">
        <v>0</v>
      </c>
      <c r="I814" s="510">
        <v>0</v>
      </c>
      <c r="J814" s="712">
        <v>0</v>
      </c>
      <c r="K814" s="712"/>
      <c r="L814" s="510">
        <v>0</v>
      </c>
      <c r="M814" s="510">
        <v>2400</v>
      </c>
      <c r="N814" s="510">
        <v>9600000</v>
      </c>
    </row>
    <row r="815" spans="1:14" ht="24.75" customHeight="1">
      <c r="A815" s="507">
        <v>17</v>
      </c>
      <c r="B815" s="508" t="s">
        <v>3513</v>
      </c>
      <c r="C815" s="508" t="s">
        <v>3514</v>
      </c>
      <c r="D815" s="509" t="s">
        <v>2036</v>
      </c>
      <c r="E815" s="510">
        <v>220000</v>
      </c>
      <c r="F815" s="510">
        <v>2</v>
      </c>
      <c r="G815" s="510">
        <v>440000</v>
      </c>
      <c r="H815" s="510">
        <v>0</v>
      </c>
      <c r="I815" s="510">
        <v>0</v>
      </c>
      <c r="J815" s="712">
        <v>0</v>
      </c>
      <c r="K815" s="712"/>
      <c r="L815" s="510">
        <v>0</v>
      </c>
      <c r="M815" s="510">
        <v>2</v>
      </c>
      <c r="N815" s="510">
        <v>440000</v>
      </c>
    </row>
    <row r="816" spans="1:14" ht="24.75" customHeight="1">
      <c r="A816" s="507">
        <v>18</v>
      </c>
      <c r="B816" s="508" t="s">
        <v>3515</v>
      </c>
      <c r="C816" s="508" t="s">
        <v>3516</v>
      </c>
      <c r="D816" s="509" t="s">
        <v>2023</v>
      </c>
      <c r="E816" s="510">
        <v>110000</v>
      </c>
      <c r="F816" s="510">
        <v>18</v>
      </c>
      <c r="G816" s="510">
        <v>1980000</v>
      </c>
      <c r="H816" s="510">
        <v>0</v>
      </c>
      <c r="I816" s="510">
        <v>0</v>
      </c>
      <c r="J816" s="712">
        <v>0</v>
      </c>
      <c r="K816" s="712"/>
      <c r="L816" s="510">
        <v>0</v>
      </c>
      <c r="M816" s="510">
        <v>18</v>
      </c>
      <c r="N816" s="510">
        <v>1980000</v>
      </c>
    </row>
    <row r="817" spans="1:14" ht="24.75" customHeight="1">
      <c r="A817" s="507">
        <v>19</v>
      </c>
      <c r="B817" s="508" t="s">
        <v>3517</v>
      </c>
      <c r="C817" s="508" t="s">
        <v>3518</v>
      </c>
      <c r="D817" s="509" t="s">
        <v>2023</v>
      </c>
      <c r="E817" s="510">
        <v>5000</v>
      </c>
      <c r="F817" s="510">
        <v>9</v>
      </c>
      <c r="G817" s="510">
        <v>45000</v>
      </c>
      <c r="H817" s="510">
        <v>0</v>
      </c>
      <c r="I817" s="510">
        <v>0</v>
      </c>
      <c r="J817" s="712">
        <v>0</v>
      </c>
      <c r="K817" s="712"/>
      <c r="L817" s="510">
        <v>0</v>
      </c>
      <c r="M817" s="510">
        <v>9</v>
      </c>
      <c r="N817" s="510">
        <v>45000</v>
      </c>
    </row>
    <row r="818" spans="1:14" ht="24.75" customHeight="1">
      <c r="A818" s="507">
        <v>20</v>
      </c>
      <c r="B818" s="508" t="s">
        <v>3519</v>
      </c>
      <c r="C818" s="508" t="s">
        <v>3520</v>
      </c>
      <c r="D818" s="509" t="s">
        <v>214</v>
      </c>
      <c r="E818" s="510">
        <v>133000</v>
      </c>
      <c r="F818" s="510">
        <v>37</v>
      </c>
      <c r="G818" s="510">
        <v>4921000</v>
      </c>
      <c r="H818" s="510">
        <v>0</v>
      </c>
      <c r="I818" s="510">
        <v>0</v>
      </c>
      <c r="J818" s="712">
        <v>1</v>
      </c>
      <c r="K818" s="712"/>
      <c r="L818" s="510">
        <v>133000</v>
      </c>
      <c r="M818" s="510">
        <v>36</v>
      </c>
      <c r="N818" s="510">
        <v>4788000</v>
      </c>
    </row>
    <row r="819" spans="1:14" ht="24.75" customHeight="1">
      <c r="A819" s="507">
        <v>21</v>
      </c>
      <c r="B819" s="508" t="s">
        <v>3521</v>
      </c>
      <c r="C819" s="508" t="s">
        <v>3522</v>
      </c>
      <c r="D819" s="509" t="s">
        <v>2036</v>
      </c>
      <c r="E819" s="510">
        <v>560000</v>
      </c>
      <c r="F819" s="510">
        <v>24</v>
      </c>
      <c r="G819" s="510">
        <v>13440000</v>
      </c>
      <c r="H819" s="510">
        <v>0</v>
      </c>
      <c r="I819" s="510">
        <v>0</v>
      </c>
      <c r="J819" s="712">
        <v>0</v>
      </c>
      <c r="K819" s="712"/>
      <c r="L819" s="510">
        <v>0</v>
      </c>
      <c r="M819" s="510">
        <v>24</v>
      </c>
      <c r="N819" s="510">
        <v>13440000</v>
      </c>
    </row>
    <row r="820" spans="1:14" ht="24.75" customHeight="1">
      <c r="A820" s="507">
        <v>22</v>
      </c>
      <c r="B820" s="508" t="s">
        <v>3523</v>
      </c>
      <c r="C820" s="508" t="s">
        <v>3524</v>
      </c>
      <c r="D820" s="509" t="s">
        <v>2031</v>
      </c>
      <c r="E820" s="510">
        <v>419000</v>
      </c>
      <c r="F820" s="510">
        <v>52</v>
      </c>
      <c r="G820" s="510">
        <v>21788000</v>
      </c>
      <c r="H820" s="510">
        <v>0</v>
      </c>
      <c r="I820" s="510">
        <v>0</v>
      </c>
      <c r="J820" s="712">
        <v>0</v>
      </c>
      <c r="K820" s="712"/>
      <c r="L820" s="510">
        <v>0</v>
      </c>
      <c r="M820" s="510">
        <v>52</v>
      </c>
      <c r="N820" s="510">
        <v>21788000</v>
      </c>
    </row>
    <row r="821" spans="1:14" ht="24.75" customHeight="1">
      <c r="A821" s="507">
        <v>23</v>
      </c>
      <c r="B821" s="508" t="s">
        <v>3525</v>
      </c>
      <c r="C821" s="508" t="s">
        <v>3526</v>
      </c>
      <c r="D821" s="509" t="s">
        <v>2031</v>
      </c>
      <c r="E821" s="510">
        <v>419500</v>
      </c>
      <c r="F821" s="510">
        <v>15</v>
      </c>
      <c r="G821" s="510">
        <v>6292500</v>
      </c>
      <c r="H821" s="510">
        <v>0</v>
      </c>
      <c r="I821" s="510">
        <v>0</v>
      </c>
      <c r="J821" s="712">
        <v>0</v>
      </c>
      <c r="K821" s="712"/>
      <c r="L821" s="510">
        <v>0</v>
      </c>
      <c r="M821" s="510">
        <v>15</v>
      </c>
      <c r="N821" s="510">
        <v>6292500</v>
      </c>
    </row>
    <row r="822" spans="1:14" ht="24" customHeight="1">
      <c r="A822" s="507">
        <v>24</v>
      </c>
      <c r="B822" s="508" t="s">
        <v>3527</v>
      </c>
      <c r="C822" s="508" t="s">
        <v>3528</v>
      </c>
      <c r="D822" s="509" t="s">
        <v>2031</v>
      </c>
      <c r="E822" s="510">
        <v>275000</v>
      </c>
      <c r="F822" s="510">
        <v>18</v>
      </c>
      <c r="G822" s="510">
        <v>4950000</v>
      </c>
      <c r="H822" s="510">
        <v>0</v>
      </c>
      <c r="I822" s="510">
        <v>0</v>
      </c>
      <c r="J822" s="712">
        <v>0</v>
      </c>
      <c r="K822" s="712"/>
      <c r="L822" s="510">
        <v>0</v>
      </c>
      <c r="M822" s="510">
        <v>18</v>
      </c>
      <c r="N822" s="510">
        <v>4950000</v>
      </c>
    </row>
    <row r="823" spans="1:14" ht="15.75" customHeight="1">
      <c r="A823" s="507">
        <v>25</v>
      </c>
      <c r="B823" s="508" t="s">
        <v>3529</v>
      </c>
      <c r="C823" s="508" t="s">
        <v>3530</v>
      </c>
      <c r="D823" s="509" t="s">
        <v>2036</v>
      </c>
      <c r="E823" s="510">
        <v>103500</v>
      </c>
      <c r="F823" s="510">
        <v>58</v>
      </c>
      <c r="G823" s="510">
        <v>6003000</v>
      </c>
      <c r="H823" s="510">
        <v>0</v>
      </c>
      <c r="I823" s="510">
        <v>0</v>
      </c>
      <c r="J823" s="712">
        <v>0</v>
      </c>
      <c r="K823" s="712"/>
      <c r="L823" s="510">
        <v>0</v>
      </c>
      <c r="M823" s="510">
        <v>58</v>
      </c>
      <c r="N823" s="510">
        <v>6003000</v>
      </c>
    </row>
    <row r="824" spans="1:14" ht="24.75" customHeight="1">
      <c r="A824" s="507">
        <v>26</v>
      </c>
      <c r="B824" s="508" t="s">
        <v>3531</v>
      </c>
      <c r="C824" s="508" t="s">
        <v>3532</v>
      </c>
      <c r="D824" s="509" t="s">
        <v>3480</v>
      </c>
      <c r="E824" s="510">
        <v>977500</v>
      </c>
      <c r="F824" s="510">
        <v>1</v>
      </c>
      <c r="G824" s="510">
        <v>977500</v>
      </c>
      <c r="H824" s="510">
        <v>0</v>
      </c>
      <c r="I824" s="510">
        <v>0</v>
      </c>
      <c r="J824" s="712">
        <v>0</v>
      </c>
      <c r="K824" s="712"/>
      <c r="L824" s="510">
        <v>0</v>
      </c>
      <c r="M824" s="510">
        <v>1</v>
      </c>
      <c r="N824" s="510">
        <v>977500</v>
      </c>
    </row>
    <row r="825" spans="1:14" ht="15.75" customHeight="1">
      <c r="A825" s="715" t="s">
        <v>3533</v>
      </c>
      <c r="B825" s="715"/>
      <c r="C825" s="715"/>
      <c r="D825" s="715"/>
      <c r="E825" s="715"/>
      <c r="F825" s="714">
        <v>271528279.32499999</v>
      </c>
      <c r="G825" s="714"/>
      <c r="H825" s="714">
        <v>0</v>
      </c>
      <c r="I825" s="714"/>
      <c r="J825" s="714">
        <v>2262150</v>
      </c>
      <c r="K825" s="714"/>
      <c r="L825" s="714"/>
      <c r="M825" s="714">
        <v>269266129.32499999</v>
      </c>
      <c r="N825" s="714"/>
    </row>
    <row r="826" spans="1:14" ht="24.75" customHeight="1">
      <c r="A826" s="507">
        <v>1</v>
      </c>
      <c r="B826" s="508" t="s">
        <v>3534</v>
      </c>
      <c r="C826" s="508" t="s">
        <v>3535</v>
      </c>
      <c r="D826" s="509" t="s">
        <v>3</v>
      </c>
      <c r="E826" s="510">
        <v>21000</v>
      </c>
      <c r="F826" s="510">
        <v>4</v>
      </c>
      <c r="G826" s="510">
        <v>84000</v>
      </c>
      <c r="H826" s="510">
        <v>0</v>
      </c>
      <c r="I826" s="510">
        <v>0</v>
      </c>
      <c r="J826" s="712">
        <v>0</v>
      </c>
      <c r="K826" s="712"/>
      <c r="L826" s="510">
        <v>0</v>
      </c>
      <c r="M826" s="510">
        <v>4</v>
      </c>
      <c r="N826" s="510">
        <v>84000</v>
      </c>
    </row>
    <row r="827" spans="1:14" ht="24.75" customHeight="1">
      <c r="A827" s="507">
        <v>2</v>
      </c>
      <c r="B827" s="508" t="s">
        <v>3536</v>
      </c>
      <c r="C827" s="508" t="s">
        <v>3537</v>
      </c>
      <c r="D827" s="509" t="s">
        <v>3</v>
      </c>
      <c r="E827" s="510">
        <v>2000</v>
      </c>
      <c r="F827" s="510">
        <v>200</v>
      </c>
      <c r="G827" s="510">
        <v>400000</v>
      </c>
      <c r="H827" s="510">
        <v>0</v>
      </c>
      <c r="I827" s="510">
        <v>0</v>
      </c>
      <c r="J827" s="712">
        <v>0</v>
      </c>
      <c r="K827" s="712"/>
      <c r="L827" s="510">
        <v>0</v>
      </c>
      <c r="M827" s="510">
        <v>200</v>
      </c>
      <c r="N827" s="510">
        <v>400000</v>
      </c>
    </row>
    <row r="828" spans="1:14" ht="24.75" customHeight="1">
      <c r="A828" s="507">
        <v>3</v>
      </c>
      <c r="B828" s="508" t="s">
        <v>3538</v>
      </c>
      <c r="C828" s="508" t="s">
        <v>3539</v>
      </c>
      <c r="D828" s="509" t="s">
        <v>2023</v>
      </c>
      <c r="E828" s="510">
        <v>550000</v>
      </c>
      <c r="F828" s="510">
        <v>19</v>
      </c>
      <c r="G828" s="510">
        <v>10450000</v>
      </c>
      <c r="H828" s="510">
        <v>0</v>
      </c>
      <c r="I828" s="510">
        <v>0</v>
      </c>
      <c r="J828" s="712">
        <v>0</v>
      </c>
      <c r="K828" s="712"/>
      <c r="L828" s="510">
        <v>0</v>
      </c>
      <c r="M828" s="510">
        <v>19</v>
      </c>
      <c r="N828" s="510">
        <v>10450000</v>
      </c>
    </row>
    <row r="829" spans="1:14" ht="24.75" customHeight="1">
      <c r="A829" s="507">
        <v>4</v>
      </c>
      <c r="B829" s="508" t="s">
        <v>3540</v>
      </c>
      <c r="C829" s="508" t="s">
        <v>3541</v>
      </c>
      <c r="D829" s="509" t="s">
        <v>115</v>
      </c>
      <c r="E829" s="510">
        <v>150000</v>
      </c>
      <c r="F829" s="510">
        <v>22</v>
      </c>
      <c r="G829" s="510">
        <v>3300000</v>
      </c>
      <c r="H829" s="510">
        <v>0</v>
      </c>
      <c r="I829" s="510">
        <v>0</v>
      </c>
      <c r="J829" s="712">
        <v>0</v>
      </c>
      <c r="K829" s="712"/>
      <c r="L829" s="510">
        <v>0</v>
      </c>
      <c r="M829" s="510">
        <v>22</v>
      </c>
      <c r="N829" s="510">
        <v>3300000</v>
      </c>
    </row>
    <row r="830" spans="1:14" ht="24" customHeight="1">
      <c r="A830" s="507">
        <v>5</v>
      </c>
      <c r="B830" s="508" t="s">
        <v>3542</v>
      </c>
      <c r="C830" s="508" t="s">
        <v>3543</v>
      </c>
      <c r="D830" s="509" t="s">
        <v>4</v>
      </c>
      <c r="E830" s="510">
        <v>1000</v>
      </c>
      <c r="F830" s="510">
        <v>1440</v>
      </c>
      <c r="G830" s="510">
        <v>1440000</v>
      </c>
      <c r="H830" s="510">
        <v>0</v>
      </c>
      <c r="I830" s="510">
        <v>0</v>
      </c>
      <c r="J830" s="712">
        <v>0</v>
      </c>
      <c r="K830" s="712"/>
      <c r="L830" s="510">
        <v>0</v>
      </c>
      <c r="M830" s="510">
        <v>1440</v>
      </c>
      <c r="N830" s="510">
        <v>1440000</v>
      </c>
    </row>
    <row r="831" spans="1:14" ht="24.75" customHeight="1">
      <c r="A831" s="507">
        <v>6</v>
      </c>
      <c r="B831" s="508" t="s">
        <v>3544</v>
      </c>
      <c r="C831" s="508" t="s">
        <v>3545</v>
      </c>
      <c r="D831" s="509" t="s">
        <v>3510</v>
      </c>
      <c r="E831" s="510">
        <v>4583</v>
      </c>
      <c r="F831" s="510">
        <v>1740</v>
      </c>
      <c r="G831" s="510">
        <v>7974420</v>
      </c>
      <c r="H831" s="510">
        <v>0</v>
      </c>
      <c r="I831" s="510">
        <v>0</v>
      </c>
      <c r="J831" s="712">
        <v>0</v>
      </c>
      <c r="K831" s="712"/>
      <c r="L831" s="510">
        <v>0</v>
      </c>
      <c r="M831" s="510">
        <v>1740</v>
      </c>
      <c r="N831" s="510">
        <v>7974420</v>
      </c>
    </row>
    <row r="832" spans="1:14" ht="24.75" customHeight="1">
      <c r="A832" s="507">
        <v>7</v>
      </c>
      <c r="B832" s="508" t="s">
        <v>3546</v>
      </c>
      <c r="C832" s="508" t="s">
        <v>3547</v>
      </c>
      <c r="D832" s="509" t="s">
        <v>3510</v>
      </c>
      <c r="E832" s="510">
        <v>489</v>
      </c>
      <c r="F832" s="510">
        <v>3240</v>
      </c>
      <c r="G832" s="510">
        <v>1584360</v>
      </c>
      <c r="H832" s="510">
        <v>0</v>
      </c>
      <c r="I832" s="510">
        <v>0</v>
      </c>
      <c r="J832" s="712">
        <v>0</v>
      </c>
      <c r="K832" s="712"/>
      <c r="L832" s="510">
        <v>0</v>
      </c>
      <c r="M832" s="510">
        <v>3240</v>
      </c>
      <c r="N832" s="510">
        <v>1584360</v>
      </c>
    </row>
    <row r="833" spans="1:14" ht="24.75" customHeight="1">
      <c r="A833" s="507">
        <v>8</v>
      </c>
      <c r="B833" s="508" t="s">
        <v>3548</v>
      </c>
      <c r="C833" s="508" t="s">
        <v>3549</v>
      </c>
      <c r="D833" s="509" t="s">
        <v>4</v>
      </c>
      <c r="E833" s="510">
        <v>700</v>
      </c>
      <c r="F833" s="510">
        <v>360</v>
      </c>
      <c r="G833" s="510">
        <v>252000</v>
      </c>
      <c r="H833" s="510">
        <v>0</v>
      </c>
      <c r="I833" s="510">
        <v>0</v>
      </c>
      <c r="J833" s="712">
        <v>0</v>
      </c>
      <c r="K833" s="712"/>
      <c r="L833" s="510">
        <v>0</v>
      </c>
      <c r="M833" s="510">
        <v>360</v>
      </c>
      <c r="N833" s="510">
        <v>252000</v>
      </c>
    </row>
    <row r="834" spans="1:14" ht="24.75" customHeight="1">
      <c r="A834" s="507">
        <v>9</v>
      </c>
      <c r="B834" s="508" t="s">
        <v>3550</v>
      </c>
      <c r="C834" s="508" t="s">
        <v>3551</v>
      </c>
      <c r="D834" s="509" t="s">
        <v>114</v>
      </c>
      <c r="E834" s="510">
        <v>2187.5</v>
      </c>
      <c r="F834" s="510">
        <v>96</v>
      </c>
      <c r="G834" s="510">
        <v>210000</v>
      </c>
      <c r="H834" s="510">
        <v>0</v>
      </c>
      <c r="I834" s="510">
        <v>0</v>
      </c>
      <c r="J834" s="712">
        <v>0</v>
      </c>
      <c r="K834" s="712"/>
      <c r="L834" s="510">
        <v>0</v>
      </c>
      <c r="M834" s="510">
        <v>96</v>
      </c>
      <c r="N834" s="510">
        <v>210000</v>
      </c>
    </row>
    <row r="835" spans="1:14" ht="24.75" customHeight="1">
      <c r="A835" s="507">
        <v>10</v>
      </c>
      <c r="B835" s="508" t="s">
        <v>3552</v>
      </c>
      <c r="C835" s="508" t="s">
        <v>3553</v>
      </c>
      <c r="D835" s="509" t="s">
        <v>3</v>
      </c>
      <c r="E835" s="510">
        <v>10500</v>
      </c>
      <c r="F835" s="510">
        <v>5</v>
      </c>
      <c r="G835" s="510">
        <v>52500</v>
      </c>
      <c r="H835" s="510">
        <v>0</v>
      </c>
      <c r="I835" s="510">
        <v>0</v>
      </c>
      <c r="J835" s="712">
        <v>0</v>
      </c>
      <c r="K835" s="712"/>
      <c r="L835" s="510">
        <v>0</v>
      </c>
      <c r="M835" s="510">
        <v>5</v>
      </c>
      <c r="N835" s="510">
        <v>52500</v>
      </c>
    </row>
    <row r="836" spans="1:14" ht="42.75" customHeight="1">
      <c r="A836" s="507">
        <v>11</v>
      </c>
      <c r="B836" s="508" t="s">
        <v>3554</v>
      </c>
      <c r="C836" s="508" t="s">
        <v>3555</v>
      </c>
      <c r="D836" s="509" t="s">
        <v>207</v>
      </c>
      <c r="E836" s="510">
        <v>27500</v>
      </c>
      <c r="F836" s="510">
        <v>684</v>
      </c>
      <c r="G836" s="510">
        <v>18810000</v>
      </c>
      <c r="H836" s="510">
        <v>0</v>
      </c>
      <c r="I836" s="510">
        <v>0</v>
      </c>
      <c r="J836" s="712">
        <v>0</v>
      </c>
      <c r="K836" s="712"/>
      <c r="L836" s="510">
        <v>0</v>
      </c>
      <c r="M836" s="510">
        <v>684</v>
      </c>
      <c r="N836" s="510">
        <v>18810000</v>
      </c>
    </row>
    <row r="837" spans="1:14" ht="24.75" customHeight="1">
      <c r="A837" s="507">
        <v>12</v>
      </c>
      <c r="B837" s="508" t="s">
        <v>3556</v>
      </c>
      <c r="C837" s="508" t="s">
        <v>3557</v>
      </c>
      <c r="D837" s="509" t="s">
        <v>3510</v>
      </c>
      <c r="E837" s="510">
        <v>653</v>
      </c>
      <c r="F837" s="510">
        <v>4800</v>
      </c>
      <c r="G837" s="510">
        <v>3134400</v>
      </c>
      <c r="H837" s="510">
        <v>0</v>
      </c>
      <c r="I837" s="510">
        <v>0</v>
      </c>
      <c r="J837" s="712">
        <v>0</v>
      </c>
      <c r="K837" s="712"/>
      <c r="L837" s="510">
        <v>0</v>
      </c>
      <c r="M837" s="510">
        <v>4800</v>
      </c>
      <c r="N837" s="510">
        <v>3134400</v>
      </c>
    </row>
    <row r="838" spans="1:14" ht="33.75" customHeight="1">
      <c r="A838" s="507">
        <v>13</v>
      </c>
      <c r="B838" s="508" t="s">
        <v>3558</v>
      </c>
      <c r="C838" s="508" t="s">
        <v>3559</v>
      </c>
      <c r="D838" s="509" t="s">
        <v>3510</v>
      </c>
      <c r="E838" s="510">
        <v>83500</v>
      </c>
      <c r="F838" s="510">
        <v>138</v>
      </c>
      <c r="G838" s="510">
        <v>11523000</v>
      </c>
      <c r="H838" s="510">
        <v>0</v>
      </c>
      <c r="I838" s="510">
        <v>0</v>
      </c>
      <c r="J838" s="712">
        <v>0</v>
      </c>
      <c r="K838" s="712"/>
      <c r="L838" s="510">
        <v>0</v>
      </c>
      <c r="M838" s="510">
        <v>138</v>
      </c>
      <c r="N838" s="510">
        <v>11523000</v>
      </c>
    </row>
    <row r="839" spans="1:14" ht="24.75" customHeight="1">
      <c r="A839" s="507">
        <v>14</v>
      </c>
      <c r="B839" s="508" t="s">
        <v>3560</v>
      </c>
      <c r="C839" s="508" t="s">
        <v>3561</v>
      </c>
      <c r="D839" s="509" t="s">
        <v>3510</v>
      </c>
      <c r="E839" s="510">
        <v>16600</v>
      </c>
      <c r="F839" s="510">
        <v>168</v>
      </c>
      <c r="G839" s="510">
        <v>2788800</v>
      </c>
      <c r="H839" s="510">
        <v>0</v>
      </c>
      <c r="I839" s="510">
        <v>0</v>
      </c>
      <c r="J839" s="712">
        <v>18</v>
      </c>
      <c r="K839" s="712"/>
      <c r="L839" s="510">
        <v>298800</v>
      </c>
      <c r="M839" s="510">
        <v>150</v>
      </c>
      <c r="N839" s="510">
        <v>2490000</v>
      </c>
    </row>
    <row r="840" spans="1:14" ht="24.75" customHeight="1">
      <c r="A840" s="507">
        <v>15</v>
      </c>
      <c r="B840" s="508" t="s">
        <v>3562</v>
      </c>
      <c r="C840" s="508" t="s">
        <v>3563</v>
      </c>
      <c r="D840" s="509" t="s">
        <v>3510</v>
      </c>
      <c r="E840" s="510">
        <v>920</v>
      </c>
      <c r="F840" s="510">
        <v>2300</v>
      </c>
      <c r="G840" s="510">
        <v>2116000</v>
      </c>
      <c r="H840" s="510">
        <v>0</v>
      </c>
      <c r="I840" s="510">
        <v>0</v>
      </c>
      <c r="J840" s="712">
        <v>100</v>
      </c>
      <c r="K840" s="712"/>
      <c r="L840" s="510">
        <v>92000</v>
      </c>
      <c r="M840" s="510">
        <v>2200</v>
      </c>
      <c r="N840" s="510">
        <v>2024000</v>
      </c>
    </row>
    <row r="841" spans="1:14" ht="24.75" customHeight="1">
      <c r="A841" s="507">
        <v>16</v>
      </c>
      <c r="B841" s="508" t="s">
        <v>3564</v>
      </c>
      <c r="C841" s="508" t="s">
        <v>3565</v>
      </c>
      <c r="D841" s="509" t="s">
        <v>3</v>
      </c>
      <c r="E841" s="510">
        <v>40249.996500000001</v>
      </c>
      <c r="F841" s="510">
        <v>50</v>
      </c>
      <c r="G841" s="510">
        <v>2012499.825</v>
      </c>
      <c r="H841" s="510">
        <v>0</v>
      </c>
      <c r="I841" s="510">
        <v>0</v>
      </c>
      <c r="J841" s="712">
        <v>0</v>
      </c>
      <c r="K841" s="712"/>
      <c r="L841" s="510">
        <v>0</v>
      </c>
      <c r="M841" s="510">
        <v>50</v>
      </c>
      <c r="N841" s="510">
        <v>2012499.825</v>
      </c>
    </row>
    <row r="842" spans="1:14" ht="24" customHeight="1">
      <c r="A842" s="507">
        <v>17</v>
      </c>
      <c r="B842" s="508" t="s">
        <v>3566</v>
      </c>
      <c r="C842" s="508" t="s">
        <v>3567</v>
      </c>
      <c r="D842" s="509" t="s">
        <v>3</v>
      </c>
      <c r="E842" s="510">
        <v>3009.1669999999999</v>
      </c>
      <c r="F842" s="510">
        <v>120</v>
      </c>
      <c r="G842" s="510">
        <v>361100.04</v>
      </c>
      <c r="H842" s="510">
        <v>0</v>
      </c>
      <c r="I842" s="510">
        <v>0</v>
      </c>
      <c r="J842" s="712">
        <v>0</v>
      </c>
      <c r="K842" s="712"/>
      <c r="L842" s="510">
        <v>0</v>
      </c>
      <c r="M842" s="510">
        <v>120</v>
      </c>
      <c r="N842" s="510">
        <v>361100.04</v>
      </c>
    </row>
    <row r="843" spans="1:14" ht="24.75" customHeight="1">
      <c r="A843" s="507">
        <v>18</v>
      </c>
      <c r="B843" s="508" t="s">
        <v>3568</v>
      </c>
      <c r="C843" s="508" t="s">
        <v>3569</v>
      </c>
      <c r="D843" s="509" t="s">
        <v>3</v>
      </c>
      <c r="E843" s="510">
        <v>3009.1669999999999</v>
      </c>
      <c r="F843" s="510">
        <v>360</v>
      </c>
      <c r="G843" s="510">
        <v>1083300.1200000001</v>
      </c>
      <c r="H843" s="510">
        <v>0</v>
      </c>
      <c r="I843" s="510">
        <v>0</v>
      </c>
      <c r="J843" s="712">
        <v>0</v>
      </c>
      <c r="K843" s="712"/>
      <c r="L843" s="510">
        <v>0</v>
      </c>
      <c r="M843" s="510">
        <v>360</v>
      </c>
      <c r="N843" s="510">
        <v>1083300.1200000001</v>
      </c>
    </row>
    <row r="844" spans="1:14" ht="24.75" customHeight="1">
      <c r="A844" s="507">
        <v>19</v>
      </c>
      <c r="B844" s="508" t="s">
        <v>3570</v>
      </c>
      <c r="C844" s="508" t="s">
        <v>3571</v>
      </c>
      <c r="D844" s="509" t="s">
        <v>3</v>
      </c>
      <c r="E844" s="510">
        <v>3009.1669999999999</v>
      </c>
      <c r="F844" s="510">
        <v>480</v>
      </c>
      <c r="G844" s="510">
        <v>1444400.16</v>
      </c>
      <c r="H844" s="510">
        <v>0</v>
      </c>
      <c r="I844" s="510">
        <v>0</v>
      </c>
      <c r="J844" s="712">
        <v>0</v>
      </c>
      <c r="K844" s="712"/>
      <c r="L844" s="510">
        <v>0</v>
      </c>
      <c r="M844" s="510">
        <v>480</v>
      </c>
      <c r="N844" s="510">
        <v>1444400.16</v>
      </c>
    </row>
    <row r="845" spans="1:14" ht="24.75" customHeight="1">
      <c r="A845" s="507">
        <v>20</v>
      </c>
      <c r="B845" s="508" t="s">
        <v>3572</v>
      </c>
      <c r="C845" s="508" t="s">
        <v>3573</v>
      </c>
      <c r="D845" s="509" t="s">
        <v>3510</v>
      </c>
      <c r="E845" s="510">
        <v>23750</v>
      </c>
      <c r="F845" s="510">
        <v>184</v>
      </c>
      <c r="G845" s="510">
        <v>4370000</v>
      </c>
      <c r="H845" s="510">
        <v>0</v>
      </c>
      <c r="I845" s="510">
        <v>0</v>
      </c>
      <c r="J845" s="712">
        <v>0</v>
      </c>
      <c r="K845" s="712"/>
      <c r="L845" s="510">
        <v>0</v>
      </c>
      <c r="M845" s="510">
        <v>184</v>
      </c>
      <c r="N845" s="510">
        <v>4370000</v>
      </c>
    </row>
    <row r="846" spans="1:14" ht="24.75" customHeight="1">
      <c r="A846" s="507">
        <v>21</v>
      </c>
      <c r="B846" s="508" t="s">
        <v>3574</v>
      </c>
      <c r="C846" s="508" t="s">
        <v>3575</v>
      </c>
      <c r="D846" s="509" t="s">
        <v>3576</v>
      </c>
      <c r="E846" s="510">
        <v>16100</v>
      </c>
      <c r="F846" s="510">
        <v>42</v>
      </c>
      <c r="G846" s="510">
        <v>676200</v>
      </c>
      <c r="H846" s="510">
        <v>0</v>
      </c>
      <c r="I846" s="510">
        <v>0</v>
      </c>
      <c r="J846" s="712">
        <v>0</v>
      </c>
      <c r="K846" s="712"/>
      <c r="L846" s="510">
        <v>0</v>
      </c>
      <c r="M846" s="510">
        <v>42</v>
      </c>
      <c r="N846" s="510">
        <v>676200</v>
      </c>
    </row>
    <row r="847" spans="1:14" ht="24.75" customHeight="1">
      <c r="A847" s="507">
        <v>22</v>
      </c>
      <c r="B847" s="508" t="s">
        <v>3577</v>
      </c>
      <c r="C847" s="508" t="s">
        <v>3578</v>
      </c>
      <c r="D847" s="509" t="s">
        <v>3510</v>
      </c>
      <c r="E847" s="510">
        <v>1700</v>
      </c>
      <c r="F847" s="510">
        <v>5000</v>
      </c>
      <c r="G847" s="510">
        <v>8500000</v>
      </c>
      <c r="H847" s="510">
        <v>0</v>
      </c>
      <c r="I847" s="510">
        <v>0</v>
      </c>
      <c r="J847" s="712">
        <v>0</v>
      </c>
      <c r="K847" s="712"/>
      <c r="L847" s="510">
        <v>0</v>
      </c>
      <c r="M847" s="510">
        <v>5000</v>
      </c>
      <c r="N847" s="510">
        <v>8500000</v>
      </c>
    </row>
    <row r="848" spans="1:14" ht="24.75" customHeight="1">
      <c r="A848" s="507">
        <v>23</v>
      </c>
      <c r="B848" s="508" t="s">
        <v>3579</v>
      </c>
      <c r="C848" s="508" t="s">
        <v>3580</v>
      </c>
      <c r="D848" s="509" t="s">
        <v>207</v>
      </c>
      <c r="E848" s="510">
        <v>4000</v>
      </c>
      <c r="F848" s="510">
        <v>1152</v>
      </c>
      <c r="G848" s="510">
        <v>4608000</v>
      </c>
      <c r="H848" s="510">
        <v>0</v>
      </c>
      <c r="I848" s="510">
        <v>0</v>
      </c>
      <c r="J848" s="712">
        <v>0</v>
      </c>
      <c r="K848" s="712"/>
      <c r="L848" s="510">
        <v>0</v>
      </c>
      <c r="M848" s="510">
        <v>1152</v>
      </c>
      <c r="N848" s="510">
        <v>4608000</v>
      </c>
    </row>
    <row r="849" spans="1:14" ht="24.75" customHeight="1">
      <c r="A849" s="507">
        <v>24</v>
      </c>
      <c r="B849" s="508" t="s">
        <v>3581</v>
      </c>
      <c r="C849" s="508" t="s">
        <v>3582</v>
      </c>
      <c r="D849" s="509" t="s">
        <v>4</v>
      </c>
      <c r="E849" s="510">
        <v>19250</v>
      </c>
      <c r="F849" s="510">
        <v>36</v>
      </c>
      <c r="G849" s="510">
        <v>693000</v>
      </c>
      <c r="H849" s="510">
        <v>0</v>
      </c>
      <c r="I849" s="510">
        <v>0</v>
      </c>
      <c r="J849" s="712">
        <v>0</v>
      </c>
      <c r="K849" s="712"/>
      <c r="L849" s="510">
        <v>0</v>
      </c>
      <c r="M849" s="510">
        <v>36</v>
      </c>
      <c r="N849" s="510">
        <v>693000</v>
      </c>
    </row>
    <row r="850" spans="1:14" ht="24.75" customHeight="1">
      <c r="A850" s="507">
        <v>25</v>
      </c>
      <c r="B850" s="508" t="s">
        <v>3583</v>
      </c>
      <c r="C850" s="508" t="s">
        <v>3584</v>
      </c>
      <c r="D850" s="509" t="s">
        <v>3</v>
      </c>
      <c r="E850" s="510">
        <v>21000</v>
      </c>
      <c r="F850" s="510">
        <v>22</v>
      </c>
      <c r="G850" s="510">
        <v>462000</v>
      </c>
      <c r="H850" s="510">
        <v>0</v>
      </c>
      <c r="I850" s="510">
        <v>0</v>
      </c>
      <c r="J850" s="712">
        <v>0</v>
      </c>
      <c r="K850" s="712"/>
      <c r="L850" s="510">
        <v>0</v>
      </c>
      <c r="M850" s="510">
        <v>22</v>
      </c>
      <c r="N850" s="510">
        <v>462000</v>
      </c>
    </row>
    <row r="851" spans="1:14" ht="24.75" customHeight="1">
      <c r="A851" s="507">
        <v>26</v>
      </c>
      <c r="B851" s="508" t="s">
        <v>3585</v>
      </c>
      <c r="C851" s="508" t="s">
        <v>3586</v>
      </c>
      <c r="D851" s="509" t="s">
        <v>3587</v>
      </c>
      <c r="E851" s="510">
        <v>55000</v>
      </c>
      <c r="F851" s="510">
        <v>20</v>
      </c>
      <c r="G851" s="510">
        <v>1100000</v>
      </c>
      <c r="H851" s="510">
        <v>0</v>
      </c>
      <c r="I851" s="510">
        <v>0</v>
      </c>
      <c r="J851" s="712">
        <v>0</v>
      </c>
      <c r="K851" s="712"/>
      <c r="L851" s="510">
        <v>0</v>
      </c>
      <c r="M851" s="510">
        <v>20</v>
      </c>
      <c r="N851" s="510">
        <v>1100000</v>
      </c>
    </row>
    <row r="852" spans="1:14" ht="24" customHeight="1">
      <c r="A852" s="507">
        <v>27</v>
      </c>
      <c r="B852" s="508" t="s">
        <v>3588</v>
      </c>
      <c r="C852" s="508" t="s">
        <v>3589</v>
      </c>
      <c r="D852" s="509" t="s">
        <v>3590</v>
      </c>
      <c r="E852" s="510">
        <v>38900</v>
      </c>
      <c r="F852" s="510">
        <v>11</v>
      </c>
      <c r="G852" s="510">
        <v>427900</v>
      </c>
      <c r="H852" s="510">
        <v>0</v>
      </c>
      <c r="I852" s="510">
        <v>0</v>
      </c>
      <c r="J852" s="712">
        <v>0</v>
      </c>
      <c r="K852" s="712"/>
      <c r="L852" s="510">
        <v>0</v>
      </c>
      <c r="M852" s="510">
        <v>11</v>
      </c>
      <c r="N852" s="510">
        <v>427900</v>
      </c>
    </row>
    <row r="853" spans="1:14" ht="33.75" customHeight="1">
      <c r="A853" s="507">
        <v>28</v>
      </c>
      <c r="B853" s="508" t="s">
        <v>3591</v>
      </c>
      <c r="C853" s="508" t="s">
        <v>3592</v>
      </c>
      <c r="D853" s="509" t="s">
        <v>4</v>
      </c>
      <c r="E853" s="510">
        <v>65000.04</v>
      </c>
      <c r="F853" s="510">
        <v>5</v>
      </c>
      <c r="G853" s="510">
        <v>325000.2</v>
      </c>
      <c r="H853" s="510">
        <v>0</v>
      </c>
      <c r="I853" s="510">
        <v>0</v>
      </c>
      <c r="J853" s="712">
        <v>0</v>
      </c>
      <c r="K853" s="712"/>
      <c r="L853" s="510">
        <v>0</v>
      </c>
      <c r="M853" s="510">
        <v>5</v>
      </c>
      <c r="N853" s="510">
        <v>325000.2</v>
      </c>
    </row>
    <row r="854" spans="1:14" ht="24.75" customHeight="1">
      <c r="A854" s="507">
        <v>29</v>
      </c>
      <c r="B854" s="508" t="s">
        <v>3593</v>
      </c>
      <c r="C854" s="508" t="s">
        <v>3594</v>
      </c>
      <c r="D854" s="509" t="s">
        <v>3590</v>
      </c>
      <c r="E854" s="510">
        <v>40150</v>
      </c>
      <c r="F854" s="510">
        <v>145</v>
      </c>
      <c r="G854" s="510">
        <v>5821750</v>
      </c>
      <c r="H854" s="510">
        <v>0</v>
      </c>
      <c r="I854" s="510">
        <v>0</v>
      </c>
      <c r="J854" s="712">
        <v>5</v>
      </c>
      <c r="K854" s="712"/>
      <c r="L854" s="510">
        <v>200750</v>
      </c>
      <c r="M854" s="510">
        <v>140</v>
      </c>
      <c r="N854" s="510">
        <v>5621000</v>
      </c>
    </row>
    <row r="855" spans="1:14" ht="24.75" customHeight="1">
      <c r="A855" s="507">
        <v>30</v>
      </c>
      <c r="B855" s="508" t="s">
        <v>3595</v>
      </c>
      <c r="C855" s="508" t="s">
        <v>3596</v>
      </c>
      <c r="D855" s="509" t="s">
        <v>3590</v>
      </c>
      <c r="E855" s="510">
        <v>103125</v>
      </c>
      <c r="F855" s="510">
        <v>995</v>
      </c>
      <c r="G855" s="510">
        <v>102609375</v>
      </c>
      <c r="H855" s="510">
        <v>0</v>
      </c>
      <c r="I855" s="510">
        <v>0</v>
      </c>
      <c r="J855" s="712">
        <v>0</v>
      </c>
      <c r="K855" s="712"/>
      <c r="L855" s="510">
        <v>0</v>
      </c>
      <c r="M855" s="510">
        <v>995</v>
      </c>
      <c r="N855" s="510">
        <v>102609375</v>
      </c>
    </row>
    <row r="856" spans="1:14" ht="24.75" customHeight="1">
      <c r="A856" s="507">
        <v>31</v>
      </c>
      <c r="B856" s="508" t="s">
        <v>3597</v>
      </c>
      <c r="C856" s="508" t="s">
        <v>3598</v>
      </c>
      <c r="D856" s="509" t="s">
        <v>3590</v>
      </c>
      <c r="E856" s="510">
        <v>103120</v>
      </c>
      <c r="F856" s="510">
        <v>90</v>
      </c>
      <c r="G856" s="510">
        <v>9280800</v>
      </c>
      <c r="H856" s="510">
        <v>0</v>
      </c>
      <c r="I856" s="510">
        <v>0</v>
      </c>
      <c r="J856" s="712">
        <v>0</v>
      </c>
      <c r="K856" s="712"/>
      <c r="L856" s="510">
        <v>0</v>
      </c>
      <c r="M856" s="510">
        <v>90</v>
      </c>
      <c r="N856" s="510">
        <v>9280800</v>
      </c>
    </row>
    <row r="857" spans="1:14" ht="24.75" customHeight="1">
      <c r="A857" s="507">
        <v>32</v>
      </c>
      <c r="B857" s="508" t="s">
        <v>3599</v>
      </c>
      <c r="C857" s="508" t="s">
        <v>3600</v>
      </c>
      <c r="D857" s="509" t="s">
        <v>3510</v>
      </c>
      <c r="E857" s="510">
        <v>40249.964999999997</v>
      </c>
      <c r="F857" s="510">
        <v>10</v>
      </c>
      <c r="G857" s="510">
        <v>402499.65</v>
      </c>
      <c r="H857" s="510">
        <v>0</v>
      </c>
      <c r="I857" s="510">
        <v>0</v>
      </c>
      <c r="J857" s="712">
        <v>0</v>
      </c>
      <c r="K857" s="712"/>
      <c r="L857" s="510">
        <v>0</v>
      </c>
      <c r="M857" s="510">
        <v>10</v>
      </c>
      <c r="N857" s="510">
        <v>402499.65</v>
      </c>
    </row>
    <row r="858" spans="1:14" ht="24.75" customHeight="1">
      <c r="A858" s="507">
        <v>33</v>
      </c>
      <c r="B858" s="508" t="s">
        <v>3599</v>
      </c>
      <c r="C858" s="508" t="s">
        <v>3600</v>
      </c>
      <c r="D858" s="509" t="s">
        <v>3510</v>
      </c>
      <c r="E858" s="510">
        <v>40249.985999999997</v>
      </c>
      <c r="F858" s="510">
        <v>30</v>
      </c>
      <c r="G858" s="510">
        <v>1207499.58</v>
      </c>
      <c r="H858" s="510">
        <v>0</v>
      </c>
      <c r="I858" s="510">
        <v>0</v>
      </c>
      <c r="J858" s="712">
        <v>0</v>
      </c>
      <c r="K858" s="712"/>
      <c r="L858" s="510">
        <v>0</v>
      </c>
      <c r="M858" s="510">
        <v>30</v>
      </c>
      <c r="N858" s="510">
        <v>1207499.58</v>
      </c>
    </row>
    <row r="859" spans="1:14" ht="24.75" customHeight="1">
      <c r="A859" s="507">
        <v>34</v>
      </c>
      <c r="B859" s="508" t="s">
        <v>3599</v>
      </c>
      <c r="C859" s="508" t="s">
        <v>3600</v>
      </c>
      <c r="D859" s="509" t="s">
        <v>3510</v>
      </c>
      <c r="E859" s="510">
        <v>40250.017500000002</v>
      </c>
      <c r="F859" s="510">
        <v>20</v>
      </c>
      <c r="G859" s="510">
        <v>805000.35</v>
      </c>
      <c r="H859" s="510">
        <v>0</v>
      </c>
      <c r="I859" s="510">
        <v>0</v>
      </c>
      <c r="J859" s="712">
        <v>0</v>
      </c>
      <c r="K859" s="712"/>
      <c r="L859" s="510">
        <v>0</v>
      </c>
      <c r="M859" s="510">
        <v>20</v>
      </c>
      <c r="N859" s="510">
        <v>805000.35</v>
      </c>
    </row>
    <row r="860" spans="1:14" ht="24.75" customHeight="1">
      <c r="A860" s="507">
        <v>35</v>
      </c>
      <c r="B860" s="508" t="s">
        <v>3601</v>
      </c>
      <c r="C860" s="508" t="s">
        <v>3602</v>
      </c>
      <c r="D860" s="509" t="s">
        <v>3587</v>
      </c>
      <c r="E860" s="510">
        <v>550000</v>
      </c>
      <c r="F860" s="510">
        <v>6</v>
      </c>
      <c r="G860" s="510">
        <v>3300000</v>
      </c>
      <c r="H860" s="510">
        <v>0</v>
      </c>
      <c r="I860" s="510">
        <v>0</v>
      </c>
      <c r="J860" s="712">
        <v>0</v>
      </c>
      <c r="K860" s="712"/>
      <c r="L860" s="510">
        <v>0</v>
      </c>
      <c r="M860" s="510">
        <v>6</v>
      </c>
      <c r="N860" s="510">
        <v>3300000</v>
      </c>
    </row>
    <row r="861" spans="1:14" ht="24.75" customHeight="1">
      <c r="A861" s="507">
        <v>36</v>
      </c>
      <c r="B861" s="508" t="s">
        <v>3603</v>
      </c>
      <c r="C861" s="508" t="s">
        <v>3604</v>
      </c>
      <c r="D861" s="509" t="s">
        <v>3605</v>
      </c>
      <c r="E861" s="510">
        <v>90000</v>
      </c>
      <c r="F861" s="510">
        <v>12</v>
      </c>
      <c r="G861" s="510">
        <v>1080000</v>
      </c>
      <c r="H861" s="510">
        <v>0</v>
      </c>
      <c r="I861" s="510">
        <v>0</v>
      </c>
      <c r="J861" s="712">
        <v>0</v>
      </c>
      <c r="K861" s="712"/>
      <c r="L861" s="510">
        <v>0</v>
      </c>
      <c r="M861" s="510">
        <v>12</v>
      </c>
      <c r="N861" s="510">
        <v>1080000</v>
      </c>
    </row>
    <row r="862" spans="1:14" ht="24.75" customHeight="1">
      <c r="A862" s="507">
        <v>37</v>
      </c>
      <c r="B862" s="508" t="s">
        <v>3606</v>
      </c>
      <c r="C862" s="508" t="s">
        <v>3607</v>
      </c>
      <c r="D862" s="509" t="s">
        <v>207</v>
      </c>
      <c r="E862" s="510">
        <v>2415</v>
      </c>
      <c r="F862" s="510">
        <v>305</v>
      </c>
      <c r="G862" s="510">
        <v>736575</v>
      </c>
      <c r="H862" s="510">
        <v>0</v>
      </c>
      <c r="I862" s="510">
        <v>0</v>
      </c>
      <c r="J862" s="712">
        <v>0</v>
      </c>
      <c r="K862" s="712"/>
      <c r="L862" s="510">
        <v>0</v>
      </c>
      <c r="M862" s="510">
        <v>305</v>
      </c>
      <c r="N862" s="510">
        <v>736575</v>
      </c>
    </row>
    <row r="863" spans="1:14" ht="24" customHeight="1">
      <c r="A863" s="507">
        <v>38</v>
      </c>
      <c r="B863" s="508" t="s">
        <v>3608</v>
      </c>
      <c r="C863" s="508" t="s">
        <v>3609</v>
      </c>
      <c r="D863" s="509" t="s">
        <v>207</v>
      </c>
      <c r="E863" s="510">
        <v>633</v>
      </c>
      <c r="F863" s="510">
        <v>7100</v>
      </c>
      <c r="G863" s="510">
        <v>4494300</v>
      </c>
      <c r="H863" s="510">
        <v>0</v>
      </c>
      <c r="I863" s="510">
        <v>0</v>
      </c>
      <c r="J863" s="712">
        <v>200</v>
      </c>
      <c r="K863" s="712"/>
      <c r="L863" s="510">
        <v>126600</v>
      </c>
      <c r="M863" s="510">
        <v>6900</v>
      </c>
      <c r="N863" s="510">
        <v>4367700</v>
      </c>
    </row>
    <row r="864" spans="1:14" ht="24.75" customHeight="1">
      <c r="A864" s="507">
        <v>39</v>
      </c>
      <c r="B864" s="508" t="s">
        <v>3610</v>
      </c>
      <c r="C864" s="508" t="s">
        <v>3611</v>
      </c>
      <c r="D864" s="509" t="s">
        <v>3510</v>
      </c>
      <c r="E864" s="510">
        <v>220799.95</v>
      </c>
      <c r="F864" s="510">
        <v>12</v>
      </c>
      <c r="G864" s="510">
        <v>2649599.4</v>
      </c>
      <c r="H864" s="510">
        <v>0</v>
      </c>
      <c r="I864" s="510">
        <v>0</v>
      </c>
      <c r="J864" s="712">
        <v>0</v>
      </c>
      <c r="K864" s="712"/>
      <c r="L864" s="510">
        <v>0</v>
      </c>
      <c r="M864" s="510">
        <v>12</v>
      </c>
      <c r="N864" s="510">
        <v>2649599.4</v>
      </c>
    </row>
    <row r="865" spans="1:14" ht="24.75" customHeight="1">
      <c r="A865" s="507">
        <v>40</v>
      </c>
      <c r="B865" s="508" t="s">
        <v>3612</v>
      </c>
      <c r="C865" s="508" t="s">
        <v>3613</v>
      </c>
      <c r="D865" s="509" t="s">
        <v>3</v>
      </c>
      <c r="E865" s="510">
        <v>250000</v>
      </c>
      <c r="F865" s="510">
        <v>108</v>
      </c>
      <c r="G865" s="510">
        <v>27000000</v>
      </c>
      <c r="H865" s="510">
        <v>0</v>
      </c>
      <c r="I865" s="510">
        <v>0</v>
      </c>
      <c r="J865" s="712">
        <v>6</v>
      </c>
      <c r="K865" s="712"/>
      <c r="L865" s="510">
        <v>1500000</v>
      </c>
      <c r="M865" s="510">
        <v>102</v>
      </c>
      <c r="N865" s="510">
        <v>25500000</v>
      </c>
    </row>
    <row r="866" spans="1:14" ht="24.75" customHeight="1">
      <c r="A866" s="507">
        <v>41</v>
      </c>
      <c r="B866" s="508" t="s">
        <v>3614</v>
      </c>
      <c r="C866" s="508" t="s">
        <v>3615</v>
      </c>
      <c r="D866" s="509" t="s">
        <v>3616</v>
      </c>
      <c r="E866" s="510">
        <v>4400</v>
      </c>
      <c r="F866" s="510">
        <v>50</v>
      </c>
      <c r="G866" s="510">
        <v>220000</v>
      </c>
      <c r="H866" s="510">
        <v>0</v>
      </c>
      <c r="I866" s="510">
        <v>0</v>
      </c>
      <c r="J866" s="712">
        <v>10</v>
      </c>
      <c r="K866" s="712"/>
      <c r="L866" s="510">
        <v>44000</v>
      </c>
      <c r="M866" s="510">
        <v>40</v>
      </c>
      <c r="N866" s="510">
        <v>176000</v>
      </c>
    </row>
    <row r="867" spans="1:14" ht="24.75" customHeight="1">
      <c r="A867" s="507">
        <v>42</v>
      </c>
      <c r="B867" s="508" t="s">
        <v>3617</v>
      </c>
      <c r="C867" s="508" t="s">
        <v>3618</v>
      </c>
      <c r="D867" s="509" t="s">
        <v>3</v>
      </c>
      <c r="E867" s="510">
        <v>2000</v>
      </c>
      <c r="F867" s="510">
        <v>600</v>
      </c>
      <c r="G867" s="510">
        <v>1200000</v>
      </c>
      <c r="H867" s="510">
        <v>0</v>
      </c>
      <c r="I867" s="510">
        <v>0</v>
      </c>
      <c r="J867" s="712">
        <v>0</v>
      </c>
      <c r="K867" s="712"/>
      <c r="L867" s="510">
        <v>0</v>
      </c>
      <c r="M867" s="510">
        <v>600</v>
      </c>
      <c r="N867" s="510">
        <v>1200000</v>
      </c>
    </row>
    <row r="868" spans="1:14" ht="24.75" customHeight="1">
      <c r="A868" s="507">
        <v>43</v>
      </c>
      <c r="B868" s="508" t="s">
        <v>3619</v>
      </c>
      <c r="C868" s="508" t="s">
        <v>3620</v>
      </c>
      <c r="D868" s="509" t="s">
        <v>3</v>
      </c>
      <c r="E868" s="510">
        <v>16050</v>
      </c>
      <c r="F868" s="510">
        <v>798</v>
      </c>
      <c r="G868" s="510">
        <v>12807900</v>
      </c>
      <c r="H868" s="510">
        <v>0</v>
      </c>
      <c r="I868" s="510">
        <v>0</v>
      </c>
      <c r="J868" s="712">
        <v>0</v>
      </c>
      <c r="K868" s="712"/>
      <c r="L868" s="510">
        <v>0</v>
      </c>
      <c r="M868" s="510">
        <v>798</v>
      </c>
      <c r="N868" s="510">
        <v>12807900</v>
      </c>
    </row>
    <row r="869" spans="1:14" ht="24.75" customHeight="1">
      <c r="A869" s="507">
        <v>44</v>
      </c>
      <c r="B869" s="508" t="s">
        <v>3621</v>
      </c>
      <c r="C869" s="508" t="s">
        <v>3622</v>
      </c>
      <c r="D869" s="509" t="s">
        <v>3</v>
      </c>
      <c r="E869" s="510">
        <v>16050</v>
      </c>
      <c r="F869" s="510">
        <v>348</v>
      </c>
      <c r="G869" s="510">
        <v>5585400</v>
      </c>
      <c r="H869" s="510">
        <v>0</v>
      </c>
      <c r="I869" s="510">
        <v>0</v>
      </c>
      <c r="J869" s="712">
        <v>0</v>
      </c>
      <c r="K869" s="712"/>
      <c r="L869" s="510">
        <v>0</v>
      </c>
      <c r="M869" s="510">
        <v>348</v>
      </c>
      <c r="N869" s="510">
        <v>5585400</v>
      </c>
    </row>
    <row r="870" spans="1:14" ht="24.75" customHeight="1">
      <c r="A870" s="507">
        <v>45</v>
      </c>
      <c r="B870" s="508" t="s">
        <v>3623</v>
      </c>
      <c r="C870" s="508" t="s">
        <v>3624</v>
      </c>
      <c r="D870" s="509" t="s">
        <v>3</v>
      </c>
      <c r="E870" s="510">
        <v>16050</v>
      </c>
      <c r="F870" s="510">
        <v>30</v>
      </c>
      <c r="G870" s="510">
        <v>481500</v>
      </c>
      <c r="H870" s="510">
        <v>0</v>
      </c>
      <c r="I870" s="510">
        <v>0</v>
      </c>
      <c r="J870" s="712">
        <v>0</v>
      </c>
      <c r="K870" s="712"/>
      <c r="L870" s="510">
        <v>0</v>
      </c>
      <c r="M870" s="510">
        <v>30</v>
      </c>
      <c r="N870" s="510">
        <v>481500</v>
      </c>
    </row>
    <row r="871" spans="1:14" ht="24.75" customHeight="1">
      <c r="A871" s="507">
        <v>46</v>
      </c>
      <c r="B871" s="508" t="s">
        <v>3625</v>
      </c>
      <c r="C871" s="508" t="s">
        <v>3626</v>
      </c>
      <c r="D871" s="509" t="s">
        <v>3616</v>
      </c>
      <c r="E871" s="510">
        <v>9240</v>
      </c>
      <c r="F871" s="510">
        <v>180</v>
      </c>
      <c r="G871" s="510">
        <v>1663200</v>
      </c>
      <c r="H871" s="510">
        <v>0</v>
      </c>
      <c r="I871" s="510">
        <v>0</v>
      </c>
      <c r="J871" s="712">
        <v>0</v>
      </c>
      <c r="K871" s="712"/>
      <c r="L871" s="510">
        <v>0</v>
      </c>
      <c r="M871" s="510">
        <v>180</v>
      </c>
      <c r="N871" s="510">
        <v>1663200</v>
      </c>
    </row>
    <row r="872" spans="1:14" ht="15.75" customHeight="1">
      <c r="A872" s="715" t="s">
        <v>3627</v>
      </c>
      <c r="B872" s="715"/>
      <c r="C872" s="715"/>
      <c r="D872" s="715"/>
      <c r="E872" s="715"/>
      <c r="F872" s="714">
        <v>19771790</v>
      </c>
      <c r="G872" s="714"/>
      <c r="H872" s="714">
        <v>0</v>
      </c>
      <c r="I872" s="714"/>
      <c r="J872" s="714">
        <v>3785850</v>
      </c>
      <c r="K872" s="714"/>
      <c r="L872" s="714"/>
      <c r="M872" s="714">
        <v>15985940</v>
      </c>
      <c r="N872" s="714"/>
    </row>
    <row r="873" spans="1:14" ht="24" customHeight="1">
      <c r="A873" s="507">
        <v>1</v>
      </c>
      <c r="B873" s="508" t="s">
        <v>1494</v>
      </c>
      <c r="C873" s="508" t="s">
        <v>3628</v>
      </c>
      <c r="D873" s="509" t="s">
        <v>115</v>
      </c>
      <c r="E873" s="510">
        <v>8000</v>
      </c>
      <c r="F873" s="510">
        <v>230</v>
      </c>
      <c r="G873" s="510">
        <v>1840000</v>
      </c>
      <c r="H873" s="510">
        <v>0</v>
      </c>
      <c r="I873" s="510">
        <v>0</v>
      </c>
      <c r="J873" s="712">
        <v>0</v>
      </c>
      <c r="K873" s="712"/>
      <c r="L873" s="510">
        <v>0</v>
      </c>
      <c r="M873" s="510">
        <v>230</v>
      </c>
      <c r="N873" s="510">
        <v>1840000</v>
      </c>
    </row>
    <row r="874" spans="1:14" ht="24.75" customHeight="1">
      <c r="A874" s="507">
        <v>2</v>
      </c>
      <c r="B874" s="508" t="s">
        <v>1502</v>
      </c>
      <c r="C874" s="508" t="s">
        <v>3629</v>
      </c>
      <c r="D874" s="509" t="s">
        <v>115</v>
      </c>
      <c r="E874" s="510">
        <v>12000</v>
      </c>
      <c r="F874" s="510">
        <v>315</v>
      </c>
      <c r="G874" s="510">
        <v>3780000</v>
      </c>
      <c r="H874" s="510">
        <v>0</v>
      </c>
      <c r="I874" s="510">
        <v>0</v>
      </c>
      <c r="J874" s="712">
        <v>15</v>
      </c>
      <c r="K874" s="712"/>
      <c r="L874" s="510">
        <v>180000</v>
      </c>
      <c r="M874" s="510">
        <v>300</v>
      </c>
      <c r="N874" s="510">
        <v>3600000</v>
      </c>
    </row>
    <row r="875" spans="1:14" ht="24.75" customHeight="1">
      <c r="A875" s="507">
        <v>3</v>
      </c>
      <c r="B875" s="508" t="s">
        <v>3630</v>
      </c>
      <c r="C875" s="508" t="s">
        <v>3631</v>
      </c>
      <c r="D875" s="509" t="s">
        <v>3632</v>
      </c>
      <c r="E875" s="510">
        <v>370</v>
      </c>
      <c r="F875" s="510">
        <v>13</v>
      </c>
      <c r="G875" s="510">
        <v>4810</v>
      </c>
      <c r="H875" s="510">
        <v>0</v>
      </c>
      <c r="I875" s="510">
        <v>0</v>
      </c>
      <c r="J875" s="712">
        <v>5</v>
      </c>
      <c r="K875" s="712"/>
      <c r="L875" s="510">
        <v>1850</v>
      </c>
      <c r="M875" s="510">
        <v>8</v>
      </c>
      <c r="N875" s="510">
        <v>2960</v>
      </c>
    </row>
    <row r="876" spans="1:14" ht="24.75" customHeight="1">
      <c r="A876" s="507">
        <v>4</v>
      </c>
      <c r="B876" s="508" t="s">
        <v>1522</v>
      </c>
      <c r="C876" s="508" t="s">
        <v>3633</v>
      </c>
      <c r="D876" s="509" t="s">
        <v>115</v>
      </c>
      <c r="E876" s="510">
        <v>158000</v>
      </c>
      <c r="F876" s="510">
        <v>3</v>
      </c>
      <c r="G876" s="510">
        <v>474000</v>
      </c>
      <c r="H876" s="510">
        <v>0</v>
      </c>
      <c r="I876" s="510">
        <v>0</v>
      </c>
      <c r="J876" s="712">
        <v>1</v>
      </c>
      <c r="K876" s="712"/>
      <c r="L876" s="510">
        <v>158000</v>
      </c>
      <c r="M876" s="510">
        <v>2</v>
      </c>
      <c r="N876" s="510">
        <v>316000</v>
      </c>
    </row>
    <row r="877" spans="1:14" ht="24.75" customHeight="1">
      <c r="A877" s="507">
        <v>5</v>
      </c>
      <c r="B877" s="508" t="s">
        <v>1529</v>
      </c>
      <c r="C877" s="508" t="s">
        <v>3634</v>
      </c>
      <c r="D877" s="509" t="s">
        <v>115</v>
      </c>
      <c r="E877" s="510">
        <v>12000</v>
      </c>
      <c r="F877" s="510">
        <v>354</v>
      </c>
      <c r="G877" s="510">
        <v>4248000</v>
      </c>
      <c r="H877" s="510">
        <v>0</v>
      </c>
      <c r="I877" s="510">
        <v>0</v>
      </c>
      <c r="J877" s="712">
        <v>86</v>
      </c>
      <c r="K877" s="712"/>
      <c r="L877" s="510">
        <v>1032000</v>
      </c>
      <c r="M877" s="510">
        <v>268</v>
      </c>
      <c r="N877" s="510">
        <v>3216000</v>
      </c>
    </row>
    <row r="878" spans="1:14" ht="24.75" customHeight="1">
      <c r="A878" s="507">
        <v>6</v>
      </c>
      <c r="B878" s="508" t="s">
        <v>1506</v>
      </c>
      <c r="C878" s="508" t="s">
        <v>3635</v>
      </c>
      <c r="D878" s="509" t="s">
        <v>115</v>
      </c>
      <c r="E878" s="510">
        <v>6405</v>
      </c>
      <c r="F878" s="510">
        <v>30</v>
      </c>
      <c r="G878" s="510">
        <v>192150</v>
      </c>
      <c r="H878" s="510">
        <v>0</v>
      </c>
      <c r="I878" s="510">
        <v>0</v>
      </c>
      <c r="J878" s="712">
        <v>0</v>
      </c>
      <c r="K878" s="712"/>
      <c r="L878" s="510">
        <v>0</v>
      </c>
      <c r="M878" s="510">
        <v>30</v>
      </c>
      <c r="N878" s="510">
        <v>192150</v>
      </c>
    </row>
    <row r="879" spans="1:14" ht="24.75" customHeight="1">
      <c r="A879" s="507">
        <v>7</v>
      </c>
      <c r="B879" s="508" t="s">
        <v>1513</v>
      </c>
      <c r="C879" s="508" t="s">
        <v>3636</v>
      </c>
      <c r="D879" s="509" t="s">
        <v>115</v>
      </c>
      <c r="E879" s="510">
        <v>6250</v>
      </c>
      <c r="F879" s="510">
        <v>114</v>
      </c>
      <c r="G879" s="510">
        <v>712500</v>
      </c>
      <c r="H879" s="510">
        <v>0</v>
      </c>
      <c r="I879" s="510">
        <v>0</v>
      </c>
      <c r="J879" s="712">
        <v>8</v>
      </c>
      <c r="K879" s="712"/>
      <c r="L879" s="510">
        <v>50000</v>
      </c>
      <c r="M879" s="510">
        <v>106</v>
      </c>
      <c r="N879" s="510">
        <v>662500</v>
      </c>
    </row>
    <row r="880" spans="1:14" ht="24.75" customHeight="1">
      <c r="A880" s="507">
        <v>8</v>
      </c>
      <c r="B880" s="508" t="s">
        <v>1561</v>
      </c>
      <c r="C880" s="508" t="s">
        <v>3637</v>
      </c>
      <c r="D880" s="509" t="s">
        <v>118</v>
      </c>
      <c r="E880" s="510">
        <v>120000</v>
      </c>
      <c r="F880" s="510">
        <v>23</v>
      </c>
      <c r="G880" s="510">
        <v>2760000</v>
      </c>
      <c r="H880" s="510">
        <v>0</v>
      </c>
      <c r="I880" s="510">
        <v>0</v>
      </c>
      <c r="J880" s="712">
        <v>5</v>
      </c>
      <c r="K880" s="712"/>
      <c r="L880" s="510">
        <v>600000</v>
      </c>
      <c r="M880" s="510">
        <v>18</v>
      </c>
      <c r="N880" s="510">
        <v>2160000</v>
      </c>
    </row>
    <row r="881" spans="1:14" ht="24.75" customHeight="1">
      <c r="A881" s="507">
        <v>9</v>
      </c>
      <c r="B881" s="508" t="s">
        <v>1568</v>
      </c>
      <c r="C881" s="508" t="s">
        <v>3638</v>
      </c>
      <c r="D881" s="509" t="s">
        <v>118</v>
      </c>
      <c r="E881" s="510">
        <v>105000</v>
      </c>
      <c r="F881" s="510">
        <v>3</v>
      </c>
      <c r="G881" s="510">
        <v>315000</v>
      </c>
      <c r="H881" s="510">
        <v>0</v>
      </c>
      <c r="I881" s="510">
        <v>0</v>
      </c>
      <c r="J881" s="712">
        <v>2</v>
      </c>
      <c r="K881" s="712"/>
      <c r="L881" s="510">
        <v>210000</v>
      </c>
      <c r="M881" s="510">
        <v>1</v>
      </c>
      <c r="N881" s="510">
        <v>105000</v>
      </c>
    </row>
    <row r="882" spans="1:14" ht="33.75" customHeight="1">
      <c r="A882" s="507">
        <v>10</v>
      </c>
      <c r="B882" s="508" t="s">
        <v>1574</v>
      </c>
      <c r="C882" s="508" t="s">
        <v>3639</v>
      </c>
      <c r="D882" s="509" t="s">
        <v>2985</v>
      </c>
      <c r="E882" s="510">
        <v>399</v>
      </c>
      <c r="F882" s="510">
        <v>12670</v>
      </c>
      <c r="G882" s="510">
        <v>5055330</v>
      </c>
      <c r="H882" s="510">
        <v>0</v>
      </c>
      <c r="I882" s="510">
        <v>0</v>
      </c>
      <c r="J882" s="712">
        <v>3600</v>
      </c>
      <c r="K882" s="712"/>
      <c r="L882" s="510">
        <v>1436400</v>
      </c>
      <c r="M882" s="510">
        <v>9070</v>
      </c>
      <c r="N882" s="510">
        <v>3618930</v>
      </c>
    </row>
    <row r="883" spans="1:14" ht="24" customHeight="1">
      <c r="A883" s="507">
        <v>11</v>
      </c>
      <c r="B883" s="508" t="s">
        <v>1752</v>
      </c>
      <c r="C883" s="508" t="s">
        <v>3640</v>
      </c>
      <c r="D883" s="509" t="s">
        <v>3</v>
      </c>
      <c r="E883" s="510">
        <v>196</v>
      </c>
      <c r="F883" s="510">
        <v>700</v>
      </c>
      <c r="G883" s="510">
        <v>137200</v>
      </c>
      <c r="H883" s="510">
        <v>0</v>
      </c>
      <c r="I883" s="510">
        <v>0</v>
      </c>
      <c r="J883" s="712">
        <v>600</v>
      </c>
      <c r="K883" s="712"/>
      <c r="L883" s="510">
        <v>117600</v>
      </c>
      <c r="M883" s="510">
        <v>100</v>
      </c>
      <c r="N883" s="510">
        <v>19600</v>
      </c>
    </row>
    <row r="884" spans="1:14" ht="24.75" customHeight="1">
      <c r="A884" s="507">
        <v>12</v>
      </c>
      <c r="B884" s="508" t="s">
        <v>1748</v>
      </c>
      <c r="C884" s="508" t="s">
        <v>3641</v>
      </c>
      <c r="D884" s="509" t="s">
        <v>3</v>
      </c>
      <c r="E884" s="510">
        <v>64</v>
      </c>
      <c r="F884" s="510">
        <v>3950</v>
      </c>
      <c r="G884" s="510">
        <v>252800</v>
      </c>
      <c r="H884" s="510">
        <v>0</v>
      </c>
      <c r="I884" s="510">
        <v>0</v>
      </c>
      <c r="J884" s="712">
        <v>0</v>
      </c>
      <c r="K884" s="712"/>
      <c r="L884" s="510">
        <v>0</v>
      </c>
      <c r="M884" s="510">
        <v>3950</v>
      </c>
      <c r="N884" s="510">
        <v>252800</v>
      </c>
    </row>
    <row r="885" spans="1:14" ht="15.75" customHeight="1">
      <c r="A885" s="715" t="s">
        <v>3031</v>
      </c>
      <c r="B885" s="715"/>
      <c r="C885" s="715"/>
      <c r="D885" s="715"/>
      <c r="E885" s="715"/>
      <c r="F885" s="714">
        <v>13468000</v>
      </c>
      <c r="G885" s="714"/>
      <c r="H885" s="714">
        <v>0</v>
      </c>
      <c r="I885" s="714"/>
      <c r="J885" s="714">
        <v>7770000</v>
      </c>
      <c r="K885" s="714"/>
      <c r="L885" s="714"/>
      <c r="M885" s="714">
        <v>5698000</v>
      </c>
      <c r="N885" s="714"/>
    </row>
    <row r="886" spans="1:14" ht="33.75" customHeight="1">
      <c r="A886" s="507">
        <v>1</v>
      </c>
      <c r="B886" s="508" t="s">
        <v>1297</v>
      </c>
      <c r="C886" s="508" t="s">
        <v>3642</v>
      </c>
      <c r="D886" s="509" t="s">
        <v>4</v>
      </c>
      <c r="E886" s="510">
        <v>259</v>
      </c>
      <c r="F886" s="510">
        <v>2000</v>
      </c>
      <c r="G886" s="510">
        <v>518000</v>
      </c>
      <c r="H886" s="510">
        <v>0</v>
      </c>
      <c r="I886" s="510">
        <v>0</v>
      </c>
      <c r="J886" s="712">
        <v>0</v>
      </c>
      <c r="K886" s="712"/>
      <c r="L886" s="510">
        <v>0</v>
      </c>
      <c r="M886" s="510">
        <v>2000</v>
      </c>
      <c r="N886" s="510">
        <v>518000</v>
      </c>
    </row>
    <row r="887" spans="1:14" ht="24.75" customHeight="1">
      <c r="A887" s="507">
        <v>2</v>
      </c>
      <c r="B887" s="508" t="s">
        <v>1291</v>
      </c>
      <c r="C887" s="508" t="s">
        <v>3643</v>
      </c>
      <c r="D887" s="509" t="s">
        <v>4</v>
      </c>
      <c r="E887" s="510">
        <v>259</v>
      </c>
      <c r="F887" s="510">
        <v>50000</v>
      </c>
      <c r="G887" s="510">
        <v>12950000</v>
      </c>
      <c r="H887" s="510">
        <v>0</v>
      </c>
      <c r="I887" s="510">
        <v>0</v>
      </c>
      <c r="J887" s="712">
        <v>30000</v>
      </c>
      <c r="K887" s="712"/>
      <c r="L887" s="510">
        <v>7770000</v>
      </c>
      <c r="M887" s="510">
        <v>20000</v>
      </c>
      <c r="N887" s="510">
        <v>5180000</v>
      </c>
    </row>
    <row r="888" spans="1:14" ht="15.75" customHeight="1">
      <c r="A888" s="715" t="s">
        <v>22</v>
      </c>
      <c r="B888" s="715"/>
      <c r="C888" s="715"/>
      <c r="D888" s="715"/>
      <c r="E888" s="715"/>
      <c r="F888" s="714">
        <v>10847660</v>
      </c>
      <c r="G888" s="714"/>
      <c r="H888" s="714">
        <v>0</v>
      </c>
      <c r="I888" s="714"/>
      <c r="J888" s="714">
        <v>299265</v>
      </c>
      <c r="K888" s="714"/>
      <c r="L888" s="714"/>
      <c r="M888" s="714">
        <v>10548395</v>
      </c>
      <c r="N888" s="714"/>
    </row>
    <row r="889" spans="1:14" ht="15.75" customHeight="1">
      <c r="A889" s="507">
        <v>1</v>
      </c>
      <c r="B889" s="508" t="s">
        <v>3644</v>
      </c>
      <c r="C889" s="508" t="s">
        <v>3645</v>
      </c>
      <c r="D889" s="509" t="s">
        <v>113</v>
      </c>
      <c r="E889" s="510">
        <v>12915</v>
      </c>
      <c r="F889" s="510">
        <v>29</v>
      </c>
      <c r="G889" s="510">
        <v>374535</v>
      </c>
      <c r="H889" s="510">
        <v>0</v>
      </c>
      <c r="I889" s="510">
        <v>0</v>
      </c>
      <c r="J889" s="712">
        <v>1</v>
      </c>
      <c r="K889" s="712"/>
      <c r="L889" s="510">
        <v>12915</v>
      </c>
      <c r="M889" s="510">
        <v>28</v>
      </c>
      <c r="N889" s="510">
        <v>361620</v>
      </c>
    </row>
    <row r="890" spans="1:14" ht="24.75" customHeight="1">
      <c r="A890" s="507">
        <v>2</v>
      </c>
      <c r="B890" s="508" t="s">
        <v>3646</v>
      </c>
      <c r="C890" s="508" t="s">
        <v>3647</v>
      </c>
      <c r="D890" s="509" t="s">
        <v>3648</v>
      </c>
      <c r="E890" s="510">
        <v>18900</v>
      </c>
      <c r="F890" s="510">
        <v>8</v>
      </c>
      <c r="G890" s="510">
        <v>151200</v>
      </c>
      <c r="H890" s="510">
        <v>0</v>
      </c>
      <c r="I890" s="510">
        <v>0</v>
      </c>
      <c r="J890" s="712">
        <v>0</v>
      </c>
      <c r="K890" s="712"/>
      <c r="L890" s="510">
        <v>0</v>
      </c>
      <c r="M890" s="510">
        <v>8</v>
      </c>
      <c r="N890" s="510">
        <v>151200</v>
      </c>
    </row>
    <row r="891" spans="1:14" ht="24.75" customHeight="1">
      <c r="A891" s="507">
        <v>3</v>
      </c>
      <c r="B891" s="508" t="s">
        <v>3649</v>
      </c>
      <c r="C891" s="508" t="s">
        <v>3647</v>
      </c>
      <c r="D891" s="509" t="s">
        <v>3648</v>
      </c>
      <c r="E891" s="510">
        <v>17640</v>
      </c>
      <c r="F891" s="510">
        <v>5</v>
      </c>
      <c r="G891" s="510">
        <v>88200</v>
      </c>
      <c r="H891" s="510">
        <v>0</v>
      </c>
      <c r="I891" s="510">
        <v>0</v>
      </c>
      <c r="J891" s="712">
        <v>0</v>
      </c>
      <c r="K891" s="712"/>
      <c r="L891" s="510">
        <v>0</v>
      </c>
      <c r="M891" s="510">
        <v>5</v>
      </c>
      <c r="N891" s="510">
        <v>88200</v>
      </c>
    </row>
    <row r="892" spans="1:14" ht="33.75" customHeight="1">
      <c r="A892" s="507">
        <v>4</v>
      </c>
      <c r="B892" s="508" t="s">
        <v>1356</v>
      </c>
      <c r="C892" s="508" t="s">
        <v>3650</v>
      </c>
      <c r="D892" s="509" t="s">
        <v>113</v>
      </c>
      <c r="E892" s="510">
        <v>124950</v>
      </c>
      <c r="F892" s="510">
        <v>17</v>
      </c>
      <c r="G892" s="510">
        <v>2124150</v>
      </c>
      <c r="H892" s="510">
        <v>0</v>
      </c>
      <c r="I892" s="510">
        <v>0</v>
      </c>
      <c r="J892" s="712">
        <v>1</v>
      </c>
      <c r="K892" s="712"/>
      <c r="L892" s="510">
        <v>124950</v>
      </c>
      <c r="M892" s="510">
        <v>16</v>
      </c>
      <c r="N892" s="510">
        <v>1999200</v>
      </c>
    </row>
    <row r="893" spans="1:14" ht="24" customHeight="1">
      <c r="A893" s="507">
        <v>5</v>
      </c>
      <c r="B893" s="508" t="s">
        <v>3651</v>
      </c>
      <c r="C893" s="508" t="s">
        <v>3652</v>
      </c>
      <c r="D893" s="509" t="s">
        <v>3648</v>
      </c>
      <c r="E893" s="510">
        <v>14700</v>
      </c>
      <c r="F893" s="510">
        <v>2</v>
      </c>
      <c r="G893" s="510">
        <v>29400</v>
      </c>
      <c r="H893" s="510">
        <v>0</v>
      </c>
      <c r="I893" s="510">
        <v>0</v>
      </c>
      <c r="J893" s="712">
        <v>0</v>
      </c>
      <c r="K893" s="712"/>
      <c r="L893" s="510">
        <v>0</v>
      </c>
      <c r="M893" s="510">
        <v>2</v>
      </c>
      <c r="N893" s="510">
        <v>29400</v>
      </c>
    </row>
    <row r="894" spans="1:14" ht="33.75" customHeight="1">
      <c r="A894" s="507">
        <v>6</v>
      </c>
      <c r="B894" s="508" t="s">
        <v>3653</v>
      </c>
      <c r="C894" s="508" t="s">
        <v>3654</v>
      </c>
      <c r="D894" s="509" t="s">
        <v>3648</v>
      </c>
      <c r="E894" s="510">
        <v>50400</v>
      </c>
      <c r="F894" s="510">
        <v>11</v>
      </c>
      <c r="G894" s="510">
        <v>554400</v>
      </c>
      <c r="H894" s="510">
        <v>0</v>
      </c>
      <c r="I894" s="510">
        <v>0</v>
      </c>
      <c r="J894" s="712">
        <v>0</v>
      </c>
      <c r="K894" s="712"/>
      <c r="L894" s="510">
        <v>0</v>
      </c>
      <c r="M894" s="510">
        <v>11</v>
      </c>
      <c r="N894" s="510">
        <v>554400</v>
      </c>
    </row>
    <row r="895" spans="1:14" ht="42.75" customHeight="1">
      <c r="A895" s="507">
        <v>7</v>
      </c>
      <c r="B895" s="508" t="s">
        <v>3655</v>
      </c>
      <c r="C895" s="508" t="s">
        <v>3656</v>
      </c>
      <c r="D895" s="509" t="s">
        <v>113</v>
      </c>
      <c r="E895" s="510">
        <v>136500</v>
      </c>
      <c r="F895" s="510">
        <v>4</v>
      </c>
      <c r="G895" s="510">
        <v>546000</v>
      </c>
      <c r="H895" s="510">
        <v>0</v>
      </c>
      <c r="I895" s="510">
        <v>0</v>
      </c>
      <c r="J895" s="712">
        <v>0</v>
      </c>
      <c r="K895" s="712"/>
      <c r="L895" s="510">
        <v>0</v>
      </c>
      <c r="M895" s="510">
        <v>4</v>
      </c>
      <c r="N895" s="510">
        <v>546000</v>
      </c>
    </row>
    <row r="896" spans="1:14" ht="33.75" customHeight="1">
      <c r="A896" s="507">
        <v>8</v>
      </c>
      <c r="B896" s="508" t="s">
        <v>1319</v>
      </c>
      <c r="C896" s="508" t="s">
        <v>3657</v>
      </c>
      <c r="D896" s="509" t="s">
        <v>113</v>
      </c>
      <c r="E896" s="510">
        <v>15000</v>
      </c>
      <c r="F896" s="510">
        <v>19</v>
      </c>
      <c r="G896" s="510">
        <v>285000</v>
      </c>
      <c r="H896" s="510">
        <v>0</v>
      </c>
      <c r="I896" s="510">
        <v>0</v>
      </c>
      <c r="J896" s="712">
        <v>0</v>
      </c>
      <c r="K896" s="712"/>
      <c r="L896" s="510">
        <v>0</v>
      </c>
      <c r="M896" s="510">
        <v>19</v>
      </c>
      <c r="N896" s="510">
        <v>285000</v>
      </c>
    </row>
    <row r="897" spans="1:14" ht="33.75" customHeight="1">
      <c r="A897" s="507">
        <v>9</v>
      </c>
      <c r="B897" s="508" t="s">
        <v>1327</v>
      </c>
      <c r="C897" s="508" t="s">
        <v>3658</v>
      </c>
      <c r="D897" s="509" t="s">
        <v>113</v>
      </c>
      <c r="E897" s="510">
        <v>15000</v>
      </c>
      <c r="F897" s="510">
        <v>24</v>
      </c>
      <c r="G897" s="510">
        <v>360000</v>
      </c>
      <c r="H897" s="510">
        <v>0</v>
      </c>
      <c r="I897" s="510">
        <v>0</v>
      </c>
      <c r="J897" s="712">
        <v>0</v>
      </c>
      <c r="K897" s="712"/>
      <c r="L897" s="510">
        <v>0</v>
      </c>
      <c r="M897" s="510">
        <v>24</v>
      </c>
      <c r="N897" s="510">
        <v>360000</v>
      </c>
    </row>
    <row r="898" spans="1:14" ht="33.75" customHeight="1">
      <c r="A898" s="507">
        <v>10</v>
      </c>
      <c r="B898" s="508" t="s">
        <v>1323</v>
      </c>
      <c r="C898" s="508" t="s">
        <v>3659</v>
      </c>
      <c r="D898" s="509" t="s">
        <v>113</v>
      </c>
      <c r="E898" s="510">
        <v>15000</v>
      </c>
      <c r="F898" s="510">
        <v>32</v>
      </c>
      <c r="G898" s="510">
        <v>480000</v>
      </c>
      <c r="H898" s="510">
        <v>0</v>
      </c>
      <c r="I898" s="510">
        <v>0</v>
      </c>
      <c r="J898" s="712">
        <v>1</v>
      </c>
      <c r="K898" s="712"/>
      <c r="L898" s="510">
        <v>15000</v>
      </c>
      <c r="M898" s="510">
        <v>31</v>
      </c>
      <c r="N898" s="510">
        <v>465000</v>
      </c>
    </row>
    <row r="899" spans="1:14" ht="33.75" customHeight="1">
      <c r="A899" s="507">
        <v>11</v>
      </c>
      <c r="B899" s="508" t="s">
        <v>1330</v>
      </c>
      <c r="C899" s="508" t="s">
        <v>3660</v>
      </c>
      <c r="D899" s="509" t="s">
        <v>113</v>
      </c>
      <c r="E899" s="510">
        <v>15000</v>
      </c>
      <c r="F899" s="510">
        <v>12</v>
      </c>
      <c r="G899" s="510">
        <v>180000</v>
      </c>
      <c r="H899" s="510">
        <v>0</v>
      </c>
      <c r="I899" s="510">
        <v>0</v>
      </c>
      <c r="J899" s="712">
        <v>1</v>
      </c>
      <c r="K899" s="712"/>
      <c r="L899" s="510">
        <v>15000</v>
      </c>
      <c r="M899" s="510">
        <v>11</v>
      </c>
      <c r="N899" s="510">
        <v>165000</v>
      </c>
    </row>
    <row r="900" spans="1:14" ht="33.75" customHeight="1">
      <c r="A900" s="507">
        <v>12</v>
      </c>
      <c r="B900" s="508" t="s">
        <v>1340</v>
      </c>
      <c r="C900" s="508" t="s">
        <v>3661</v>
      </c>
      <c r="D900" s="509" t="s">
        <v>113</v>
      </c>
      <c r="E900" s="510">
        <v>9000</v>
      </c>
      <c r="F900" s="510">
        <v>113</v>
      </c>
      <c r="G900" s="510">
        <v>1017000</v>
      </c>
      <c r="H900" s="510">
        <v>0</v>
      </c>
      <c r="I900" s="510">
        <v>0</v>
      </c>
      <c r="J900" s="712">
        <v>9</v>
      </c>
      <c r="K900" s="712"/>
      <c r="L900" s="510">
        <v>81000</v>
      </c>
      <c r="M900" s="510">
        <v>104</v>
      </c>
      <c r="N900" s="510">
        <v>936000</v>
      </c>
    </row>
    <row r="901" spans="1:14" ht="33.75" customHeight="1">
      <c r="A901" s="507">
        <v>13</v>
      </c>
      <c r="B901" s="508" t="s">
        <v>1334</v>
      </c>
      <c r="C901" s="508" t="s">
        <v>3662</v>
      </c>
      <c r="D901" s="509" t="s">
        <v>113</v>
      </c>
      <c r="E901" s="510">
        <v>45000</v>
      </c>
      <c r="F901" s="510">
        <v>24</v>
      </c>
      <c r="G901" s="510">
        <v>1080000</v>
      </c>
      <c r="H901" s="510">
        <v>0</v>
      </c>
      <c r="I901" s="510">
        <v>0</v>
      </c>
      <c r="J901" s="712">
        <v>0</v>
      </c>
      <c r="K901" s="712"/>
      <c r="L901" s="510">
        <v>0</v>
      </c>
      <c r="M901" s="510">
        <v>24</v>
      </c>
      <c r="N901" s="510">
        <v>1080000</v>
      </c>
    </row>
    <row r="902" spans="1:14" ht="24.75" customHeight="1">
      <c r="A902" s="507">
        <v>14</v>
      </c>
      <c r="B902" s="508" t="s">
        <v>1364</v>
      </c>
      <c r="C902" s="508" t="s">
        <v>3663</v>
      </c>
      <c r="D902" s="509" t="s">
        <v>113</v>
      </c>
      <c r="E902" s="510">
        <v>35000</v>
      </c>
      <c r="F902" s="510">
        <v>22</v>
      </c>
      <c r="G902" s="510">
        <v>770000</v>
      </c>
      <c r="H902" s="510">
        <v>0</v>
      </c>
      <c r="I902" s="510">
        <v>0</v>
      </c>
      <c r="J902" s="712">
        <v>0</v>
      </c>
      <c r="K902" s="712"/>
      <c r="L902" s="510">
        <v>0</v>
      </c>
      <c r="M902" s="510">
        <v>22</v>
      </c>
      <c r="N902" s="510">
        <v>770000</v>
      </c>
    </row>
    <row r="903" spans="1:14" ht="33.75" customHeight="1">
      <c r="A903" s="507">
        <v>15</v>
      </c>
      <c r="B903" s="508" t="s">
        <v>3664</v>
      </c>
      <c r="C903" s="508" t="s">
        <v>3665</v>
      </c>
      <c r="D903" s="509" t="s">
        <v>3648</v>
      </c>
      <c r="E903" s="510">
        <v>109200</v>
      </c>
      <c r="F903" s="510">
        <v>2</v>
      </c>
      <c r="G903" s="510">
        <v>218400</v>
      </c>
      <c r="H903" s="510">
        <v>0</v>
      </c>
      <c r="I903" s="510">
        <v>0</v>
      </c>
      <c r="J903" s="712">
        <v>0</v>
      </c>
      <c r="K903" s="712"/>
      <c r="L903" s="510">
        <v>0</v>
      </c>
      <c r="M903" s="510">
        <v>2</v>
      </c>
      <c r="N903" s="510">
        <v>218400</v>
      </c>
    </row>
    <row r="904" spans="1:14" ht="33.75" customHeight="1">
      <c r="A904" s="507">
        <v>16</v>
      </c>
      <c r="B904" s="508" t="s">
        <v>3666</v>
      </c>
      <c r="C904" s="508" t="s">
        <v>3667</v>
      </c>
      <c r="D904" s="509" t="s">
        <v>113</v>
      </c>
      <c r="E904" s="510">
        <v>25200</v>
      </c>
      <c r="F904" s="510">
        <v>22</v>
      </c>
      <c r="G904" s="510">
        <v>554400</v>
      </c>
      <c r="H904" s="510">
        <v>0</v>
      </c>
      <c r="I904" s="510">
        <v>0</v>
      </c>
      <c r="J904" s="712">
        <v>0</v>
      </c>
      <c r="K904" s="712"/>
      <c r="L904" s="510">
        <v>0</v>
      </c>
      <c r="M904" s="510">
        <v>22</v>
      </c>
      <c r="N904" s="510">
        <v>554400</v>
      </c>
    </row>
    <row r="905" spans="1:14" ht="42.75" customHeight="1">
      <c r="A905" s="507">
        <v>17</v>
      </c>
      <c r="B905" s="508" t="s">
        <v>3668</v>
      </c>
      <c r="C905" s="508" t="s">
        <v>3669</v>
      </c>
      <c r="D905" s="509" t="s">
        <v>113</v>
      </c>
      <c r="E905" s="510">
        <v>50400</v>
      </c>
      <c r="F905" s="510">
        <v>8</v>
      </c>
      <c r="G905" s="510">
        <v>403200</v>
      </c>
      <c r="H905" s="510">
        <v>0</v>
      </c>
      <c r="I905" s="510">
        <v>0</v>
      </c>
      <c r="J905" s="712">
        <v>1</v>
      </c>
      <c r="K905" s="712"/>
      <c r="L905" s="510">
        <v>50400</v>
      </c>
      <c r="M905" s="510">
        <v>7</v>
      </c>
      <c r="N905" s="510">
        <v>352800</v>
      </c>
    </row>
    <row r="906" spans="1:14" ht="33.75" customHeight="1">
      <c r="A906" s="507">
        <v>18</v>
      </c>
      <c r="B906" s="508" t="s">
        <v>1345</v>
      </c>
      <c r="C906" s="508" t="s">
        <v>3670</v>
      </c>
      <c r="D906" s="509" t="s">
        <v>113</v>
      </c>
      <c r="E906" s="510">
        <v>12075</v>
      </c>
      <c r="F906" s="510">
        <v>41</v>
      </c>
      <c r="G906" s="510">
        <v>495075</v>
      </c>
      <c r="H906" s="510">
        <v>0</v>
      </c>
      <c r="I906" s="510">
        <v>0</v>
      </c>
      <c r="J906" s="712">
        <v>0</v>
      </c>
      <c r="K906" s="712"/>
      <c r="L906" s="510">
        <v>0</v>
      </c>
      <c r="M906" s="510">
        <v>41</v>
      </c>
      <c r="N906" s="510">
        <v>495075</v>
      </c>
    </row>
    <row r="907" spans="1:14" ht="33.75" customHeight="1">
      <c r="A907" s="507">
        <v>19</v>
      </c>
      <c r="B907" s="508" t="s">
        <v>3671</v>
      </c>
      <c r="C907" s="508" t="s">
        <v>3672</v>
      </c>
      <c r="D907" s="509" t="s">
        <v>3648</v>
      </c>
      <c r="E907" s="510">
        <v>63000</v>
      </c>
      <c r="F907" s="510">
        <v>8</v>
      </c>
      <c r="G907" s="510">
        <v>504000</v>
      </c>
      <c r="H907" s="510">
        <v>0</v>
      </c>
      <c r="I907" s="510">
        <v>0</v>
      </c>
      <c r="J907" s="712">
        <v>0</v>
      </c>
      <c r="K907" s="712"/>
      <c r="L907" s="510">
        <v>0</v>
      </c>
      <c r="M907" s="510">
        <v>8</v>
      </c>
      <c r="N907" s="510">
        <v>504000</v>
      </c>
    </row>
    <row r="908" spans="1:14" ht="33.75" customHeight="1">
      <c r="A908" s="507">
        <v>20</v>
      </c>
      <c r="B908" s="508" t="s">
        <v>3673</v>
      </c>
      <c r="C908" s="508" t="s">
        <v>3674</v>
      </c>
      <c r="D908" s="509" t="s">
        <v>113</v>
      </c>
      <c r="E908" s="510">
        <v>63000</v>
      </c>
      <c r="F908" s="510">
        <v>3</v>
      </c>
      <c r="G908" s="510">
        <v>189000</v>
      </c>
      <c r="H908" s="510">
        <v>0</v>
      </c>
      <c r="I908" s="510">
        <v>0</v>
      </c>
      <c r="J908" s="712">
        <v>0</v>
      </c>
      <c r="K908" s="712"/>
      <c r="L908" s="510">
        <v>0</v>
      </c>
      <c r="M908" s="510">
        <v>3</v>
      </c>
      <c r="N908" s="510">
        <v>189000</v>
      </c>
    </row>
    <row r="909" spans="1:14" ht="24.75" customHeight="1">
      <c r="A909" s="507">
        <v>21</v>
      </c>
      <c r="B909" s="508" t="s">
        <v>3675</v>
      </c>
      <c r="C909" s="508" t="s">
        <v>3676</v>
      </c>
      <c r="D909" s="509" t="s">
        <v>113</v>
      </c>
      <c r="E909" s="510">
        <v>22050</v>
      </c>
      <c r="F909" s="510">
        <v>2</v>
      </c>
      <c r="G909" s="510">
        <v>44100</v>
      </c>
      <c r="H909" s="510">
        <v>0</v>
      </c>
      <c r="I909" s="510">
        <v>0</v>
      </c>
      <c r="J909" s="712">
        <v>0</v>
      </c>
      <c r="K909" s="712"/>
      <c r="L909" s="510">
        <v>0</v>
      </c>
      <c r="M909" s="510">
        <v>2</v>
      </c>
      <c r="N909" s="510">
        <v>44100</v>
      </c>
    </row>
    <row r="910" spans="1:14" ht="24.75" customHeight="1">
      <c r="A910" s="507">
        <v>22</v>
      </c>
      <c r="B910" s="508" t="s">
        <v>3677</v>
      </c>
      <c r="C910" s="508" t="s">
        <v>1089</v>
      </c>
      <c r="D910" s="509" t="s">
        <v>113</v>
      </c>
      <c r="E910" s="510">
        <v>19980</v>
      </c>
      <c r="F910" s="510">
        <v>20</v>
      </c>
      <c r="G910" s="510">
        <v>399600</v>
      </c>
      <c r="H910" s="510">
        <v>0</v>
      </c>
      <c r="I910" s="510">
        <v>0</v>
      </c>
      <c r="J910" s="712">
        <v>0</v>
      </c>
      <c r="K910" s="712"/>
      <c r="L910" s="510">
        <v>0</v>
      </c>
      <c r="M910" s="510">
        <v>20</v>
      </c>
      <c r="N910" s="510">
        <v>399600</v>
      </c>
    </row>
    <row r="911" spans="1:14" ht="15.75" customHeight="1">
      <c r="A911" s="715" t="s">
        <v>33</v>
      </c>
      <c r="B911" s="715"/>
      <c r="C911" s="715"/>
      <c r="D911" s="715"/>
      <c r="E911" s="715"/>
      <c r="F911" s="714">
        <v>1219197</v>
      </c>
      <c r="G911" s="714"/>
      <c r="H911" s="714">
        <v>0</v>
      </c>
      <c r="I911" s="714"/>
      <c r="J911" s="714">
        <v>147588</v>
      </c>
      <c r="K911" s="714"/>
      <c r="L911" s="714"/>
      <c r="M911" s="714">
        <v>1071609</v>
      </c>
      <c r="N911" s="714"/>
    </row>
    <row r="912" spans="1:14" ht="24.75" customHeight="1">
      <c r="A912" s="507">
        <v>1</v>
      </c>
      <c r="B912" s="508" t="s">
        <v>1403</v>
      </c>
      <c r="C912" s="508" t="s">
        <v>3678</v>
      </c>
      <c r="D912" s="509" t="s">
        <v>3</v>
      </c>
      <c r="E912" s="510">
        <v>10500</v>
      </c>
      <c r="F912" s="510">
        <v>42</v>
      </c>
      <c r="G912" s="510">
        <v>441000</v>
      </c>
      <c r="H912" s="510">
        <v>0</v>
      </c>
      <c r="I912" s="510">
        <v>0</v>
      </c>
      <c r="J912" s="712">
        <v>11</v>
      </c>
      <c r="K912" s="712"/>
      <c r="L912" s="510">
        <v>115500</v>
      </c>
      <c r="M912" s="510">
        <v>31</v>
      </c>
      <c r="N912" s="510">
        <v>325500</v>
      </c>
    </row>
    <row r="913" spans="1:14" ht="24" customHeight="1">
      <c r="A913" s="507">
        <v>2</v>
      </c>
      <c r="B913" s="508" t="s">
        <v>1407</v>
      </c>
      <c r="C913" s="508" t="s">
        <v>3679</v>
      </c>
      <c r="D913" s="509" t="s">
        <v>3</v>
      </c>
      <c r="E913" s="510">
        <v>10500</v>
      </c>
      <c r="F913" s="510">
        <v>15</v>
      </c>
      <c r="G913" s="510">
        <v>157500</v>
      </c>
      <c r="H913" s="510">
        <v>0</v>
      </c>
      <c r="I913" s="510">
        <v>0</v>
      </c>
      <c r="J913" s="712">
        <v>1</v>
      </c>
      <c r="K913" s="712"/>
      <c r="L913" s="510">
        <v>10500</v>
      </c>
      <c r="M913" s="510">
        <v>14</v>
      </c>
      <c r="N913" s="510">
        <v>147000</v>
      </c>
    </row>
    <row r="914" spans="1:14" ht="24.75" customHeight="1">
      <c r="A914" s="507">
        <v>3</v>
      </c>
      <c r="B914" s="508" t="s">
        <v>3680</v>
      </c>
      <c r="C914" s="508" t="s">
        <v>3681</v>
      </c>
      <c r="D914" s="509" t="s">
        <v>114</v>
      </c>
      <c r="E914" s="510">
        <v>1659</v>
      </c>
      <c r="F914" s="510">
        <v>1</v>
      </c>
      <c r="G914" s="510">
        <v>1659</v>
      </c>
      <c r="H914" s="510">
        <v>0</v>
      </c>
      <c r="I914" s="510">
        <v>0</v>
      </c>
      <c r="J914" s="712">
        <v>1</v>
      </c>
      <c r="K914" s="712"/>
      <c r="L914" s="510">
        <v>1659</v>
      </c>
      <c r="M914" s="510">
        <v>0</v>
      </c>
      <c r="N914" s="510">
        <v>0</v>
      </c>
    </row>
    <row r="915" spans="1:14" ht="24.75" customHeight="1">
      <c r="A915" s="507">
        <v>4</v>
      </c>
      <c r="B915" s="508" t="s">
        <v>3682</v>
      </c>
      <c r="C915" s="508" t="s">
        <v>3683</v>
      </c>
      <c r="D915" s="509" t="s">
        <v>114</v>
      </c>
      <c r="E915" s="510">
        <v>1827</v>
      </c>
      <c r="F915" s="510">
        <v>3</v>
      </c>
      <c r="G915" s="510">
        <v>5481</v>
      </c>
      <c r="H915" s="510">
        <v>0</v>
      </c>
      <c r="I915" s="510">
        <v>0</v>
      </c>
      <c r="J915" s="712">
        <v>0</v>
      </c>
      <c r="K915" s="712"/>
      <c r="L915" s="510">
        <v>0</v>
      </c>
      <c r="M915" s="510">
        <v>3</v>
      </c>
      <c r="N915" s="510">
        <v>5481</v>
      </c>
    </row>
    <row r="916" spans="1:14" ht="24.75" customHeight="1">
      <c r="A916" s="507">
        <v>5</v>
      </c>
      <c r="B916" s="508" t="s">
        <v>3684</v>
      </c>
      <c r="C916" s="508" t="s">
        <v>3685</v>
      </c>
      <c r="D916" s="509" t="s">
        <v>3</v>
      </c>
      <c r="E916" s="510">
        <v>5145</v>
      </c>
      <c r="F916" s="510">
        <v>1</v>
      </c>
      <c r="G916" s="510">
        <v>5145</v>
      </c>
      <c r="H916" s="510">
        <v>0</v>
      </c>
      <c r="I916" s="510">
        <v>0</v>
      </c>
      <c r="J916" s="712">
        <v>0</v>
      </c>
      <c r="K916" s="712"/>
      <c r="L916" s="510">
        <v>0</v>
      </c>
      <c r="M916" s="510">
        <v>1</v>
      </c>
      <c r="N916" s="510">
        <v>5145</v>
      </c>
    </row>
    <row r="917" spans="1:14" ht="24.75" customHeight="1">
      <c r="A917" s="507">
        <v>6</v>
      </c>
      <c r="B917" s="508" t="s">
        <v>1395</v>
      </c>
      <c r="C917" s="508" t="s">
        <v>3685</v>
      </c>
      <c r="D917" s="509" t="s">
        <v>243</v>
      </c>
      <c r="E917" s="510">
        <v>5040</v>
      </c>
      <c r="F917" s="510">
        <v>10</v>
      </c>
      <c r="G917" s="510">
        <v>50400</v>
      </c>
      <c r="H917" s="510">
        <v>0</v>
      </c>
      <c r="I917" s="510">
        <v>0</v>
      </c>
      <c r="J917" s="712">
        <v>0</v>
      </c>
      <c r="K917" s="712"/>
      <c r="L917" s="510">
        <v>0</v>
      </c>
      <c r="M917" s="510">
        <v>10</v>
      </c>
      <c r="N917" s="510">
        <v>50400</v>
      </c>
    </row>
    <row r="918" spans="1:14" ht="24.75" customHeight="1">
      <c r="A918" s="507">
        <v>7</v>
      </c>
      <c r="B918" s="508" t="s">
        <v>1421</v>
      </c>
      <c r="C918" s="508" t="s">
        <v>3686</v>
      </c>
      <c r="D918" s="509" t="s">
        <v>3</v>
      </c>
      <c r="E918" s="510">
        <v>19929</v>
      </c>
      <c r="F918" s="510">
        <v>28</v>
      </c>
      <c r="G918" s="510">
        <v>558012</v>
      </c>
      <c r="H918" s="510">
        <v>0</v>
      </c>
      <c r="I918" s="510">
        <v>0</v>
      </c>
      <c r="J918" s="712">
        <v>1</v>
      </c>
      <c r="K918" s="712"/>
      <c r="L918" s="510">
        <v>19929</v>
      </c>
      <c r="M918" s="510">
        <v>27</v>
      </c>
      <c r="N918" s="510">
        <v>538083</v>
      </c>
    </row>
    <row r="919" spans="1:14" ht="15.75" customHeight="1">
      <c r="A919" s="715" t="s">
        <v>74</v>
      </c>
      <c r="B919" s="715"/>
      <c r="C919" s="715"/>
      <c r="D919" s="715"/>
      <c r="E919" s="715"/>
      <c r="F919" s="714">
        <v>15579900</v>
      </c>
      <c r="G919" s="714"/>
      <c r="H919" s="714">
        <v>0</v>
      </c>
      <c r="I919" s="714"/>
      <c r="J919" s="714">
        <v>3916900</v>
      </c>
      <c r="K919" s="714"/>
      <c r="L919" s="714"/>
      <c r="M919" s="714">
        <v>11663000</v>
      </c>
      <c r="N919" s="714"/>
    </row>
    <row r="920" spans="1:14" ht="24.75" customHeight="1">
      <c r="A920" s="507">
        <v>1</v>
      </c>
      <c r="B920" s="508" t="s">
        <v>1554</v>
      </c>
      <c r="C920" s="508" t="s">
        <v>3687</v>
      </c>
      <c r="D920" s="509" t="s">
        <v>117</v>
      </c>
      <c r="E920" s="510">
        <v>950</v>
      </c>
      <c r="F920" s="510">
        <v>13450</v>
      </c>
      <c r="G920" s="510">
        <v>12777500</v>
      </c>
      <c r="H920" s="510">
        <v>0</v>
      </c>
      <c r="I920" s="510">
        <v>0</v>
      </c>
      <c r="J920" s="712">
        <v>3800</v>
      </c>
      <c r="K920" s="712"/>
      <c r="L920" s="510">
        <v>3610000</v>
      </c>
      <c r="M920" s="510">
        <v>9650</v>
      </c>
      <c r="N920" s="510">
        <v>9167500</v>
      </c>
    </row>
    <row r="921" spans="1:14" ht="24.75" customHeight="1">
      <c r="A921" s="507">
        <v>2</v>
      </c>
      <c r="B921" s="508" t="s">
        <v>1546</v>
      </c>
      <c r="C921" s="508" t="s">
        <v>3688</v>
      </c>
      <c r="D921" s="509" t="s">
        <v>117</v>
      </c>
      <c r="E921" s="510">
        <v>3100</v>
      </c>
      <c r="F921" s="510">
        <v>904</v>
      </c>
      <c r="G921" s="510">
        <v>2802400</v>
      </c>
      <c r="H921" s="510">
        <v>0</v>
      </c>
      <c r="I921" s="510">
        <v>0</v>
      </c>
      <c r="J921" s="712">
        <v>99</v>
      </c>
      <c r="K921" s="712"/>
      <c r="L921" s="510">
        <v>306900</v>
      </c>
      <c r="M921" s="510">
        <v>805</v>
      </c>
      <c r="N921" s="510">
        <v>2495500</v>
      </c>
    </row>
    <row r="922" spans="1:14" ht="15" customHeight="1">
      <c r="A922" s="715" t="s">
        <v>3689</v>
      </c>
      <c r="B922" s="715"/>
      <c r="C922" s="715"/>
      <c r="D922" s="715"/>
      <c r="E922" s="715"/>
      <c r="F922" s="714">
        <v>700000</v>
      </c>
      <c r="G922" s="714"/>
      <c r="H922" s="714">
        <v>0</v>
      </c>
      <c r="I922" s="714"/>
      <c r="J922" s="714">
        <v>75000</v>
      </c>
      <c r="K922" s="714"/>
      <c r="L922" s="714"/>
      <c r="M922" s="714">
        <v>625000</v>
      </c>
      <c r="N922" s="714"/>
    </row>
    <row r="923" spans="1:14" ht="24.75" customHeight="1">
      <c r="A923" s="507">
        <v>1</v>
      </c>
      <c r="B923" s="508" t="s">
        <v>3690</v>
      </c>
      <c r="C923" s="508" t="s">
        <v>3691</v>
      </c>
      <c r="D923" s="509" t="s">
        <v>115</v>
      </c>
      <c r="E923" s="510">
        <v>115000</v>
      </c>
      <c r="F923" s="510">
        <v>5</v>
      </c>
      <c r="G923" s="510">
        <v>575000</v>
      </c>
      <c r="H923" s="510">
        <v>0</v>
      </c>
      <c r="I923" s="510">
        <v>0</v>
      </c>
      <c r="J923" s="712">
        <v>0</v>
      </c>
      <c r="K923" s="712"/>
      <c r="L923" s="510">
        <v>0</v>
      </c>
      <c r="M923" s="510">
        <v>5</v>
      </c>
      <c r="N923" s="510">
        <v>575000</v>
      </c>
    </row>
    <row r="924" spans="1:14" ht="24.75" customHeight="1">
      <c r="A924" s="507">
        <v>2</v>
      </c>
      <c r="B924" s="508" t="s">
        <v>1599</v>
      </c>
      <c r="C924" s="508" t="s">
        <v>3692</v>
      </c>
      <c r="D924" s="509" t="s">
        <v>120</v>
      </c>
      <c r="E924" s="510">
        <v>25000</v>
      </c>
      <c r="F924" s="510">
        <v>5</v>
      </c>
      <c r="G924" s="510">
        <v>125000</v>
      </c>
      <c r="H924" s="510">
        <v>0</v>
      </c>
      <c r="I924" s="510">
        <v>0</v>
      </c>
      <c r="J924" s="712">
        <v>3</v>
      </c>
      <c r="K924" s="712"/>
      <c r="L924" s="510">
        <v>75000</v>
      </c>
      <c r="M924" s="510">
        <v>2</v>
      </c>
      <c r="N924" s="510">
        <v>50000</v>
      </c>
    </row>
    <row r="925" spans="1:14" ht="15.75" customHeight="1">
      <c r="A925" s="715" t="s">
        <v>46</v>
      </c>
      <c r="B925" s="715"/>
      <c r="C925" s="715"/>
      <c r="D925" s="715"/>
      <c r="E925" s="715"/>
      <c r="F925" s="714">
        <v>2900470</v>
      </c>
      <c r="G925" s="714"/>
      <c r="H925" s="714">
        <v>0</v>
      </c>
      <c r="I925" s="714"/>
      <c r="J925" s="714">
        <v>98350</v>
      </c>
      <c r="K925" s="714"/>
      <c r="L925" s="714"/>
      <c r="M925" s="714">
        <v>2802120</v>
      </c>
      <c r="N925" s="714"/>
    </row>
    <row r="926" spans="1:14" ht="24.75" customHeight="1">
      <c r="A926" s="507">
        <v>1</v>
      </c>
      <c r="B926" s="508" t="s">
        <v>3693</v>
      </c>
      <c r="C926" s="508" t="s">
        <v>3694</v>
      </c>
      <c r="D926" s="509" t="s">
        <v>3</v>
      </c>
      <c r="E926" s="510">
        <v>10710</v>
      </c>
      <c r="F926" s="510">
        <v>1</v>
      </c>
      <c r="G926" s="510">
        <v>10710</v>
      </c>
      <c r="H926" s="510">
        <v>0</v>
      </c>
      <c r="I926" s="510">
        <v>0</v>
      </c>
      <c r="J926" s="712">
        <v>0</v>
      </c>
      <c r="K926" s="712"/>
      <c r="L926" s="510">
        <v>0</v>
      </c>
      <c r="M926" s="510">
        <v>1</v>
      </c>
      <c r="N926" s="510">
        <v>10710</v>
      </c>
    </row>
    <row r="927" spans="1:14" ht="24.75" customHeight="1">
      <c r="A927" s="507">
        <v>2</v>
      </c>
      <c r="B927" s="508" t="s">
        <v>1471</v>
      </c>
      <c r="C927" s="508" t="s">
        <v>3695</v>
      </c>
      <c r="D927" s="509" t="s">
        <v>3</v>
      </c>
      <c r="E927" s="510">
        <v>2625</v>
      </c>
      <c r="F927" s="510">
        <v>262</v>
      </c>
      <c r="G927" s="510">
        <v>687750</v>
      </c>
      <c r="H927" s="510">
        <v>0</v>
      </c>
      <c r="I927" s="510">
        <v>0</v>
      </c>
      <c r="J927" s="712">
        <v>9</v>
      </c>
      <c r="K927" s="712"/>
      <c r="L927" s="510">
        <v>23625</v>
      </c>
      <c r="M927" s="510">
        <v>253</v>
      </c>
      <c r="N927" s="510">
        <v>664125</v>
      </c>
    </row>
    <row r="928" spans="1:14" ht="24.75" customHeight="1">
      <c r="A928" s="507">
        <v>3</v>
      </c>
      <c r="B928" s="508" t="s">
        <v>1437</v>
      </c>
      <c r="C928" s="508" t="s">
        <v>3696</v>
      </c>
      <c r="D928" s="509" t="s">
        <v>5</v>
      </c>
      <c r="E928" s="510">
        <v>14700</v>
      </c>
      <c r="F928" s="510">
        <v>8</v>
      </c>
      <c r="G928" s="510">
        <v>117600</v>
      </c>
      <c r="H928" s="510">
        <v>0</v>
      </c>
      <c r="I928" s="510">
        <v>0</v>
      </c>
      <c r="J928" s="712">
        <v>1</v>
      </c>
      <c r="K928" s="712"/>
      <c r="L928" s="510">
        <v>14700</v>
      </c>
      <c r="M928" s="510">
        <v>7</v>
      </c>
      <c r="N928" s="510">
        <v>102900</v>
      </c>
    </row>
    <row r="929" spans="1:14" ht="42.75" customHeight="1">
      <c r="A929" s="507">
        <v>4</v>
      </c>
      <c r="B929" s="508" t="s">
        <v>3697</v>
      </c>
      <c r="C929" s="508" t="s">
        <v>3698</v>
      </c>
      <c r="D929" s="509" t="s">
        <v>3</v>
      </c>
      <c r="E929" s="510">
        <v>206500</v>
      </c>
      <c r="F929" s="510">
        <v>6</v>
      </c>
      <c r="G929" s="510">
        <v>1239000</v>
      </c>
      <c r="H929" s="510">
        <v>0</v>
      </c>
      <c r="I929" s="510">
        <v>0</v>
      </c>
      <c r="J929" s="712">
        <v>0</v>
      </c>
      <c r="K929" s="712"/>
      <c r="L929" s="510">
        <v>0</v>
      </c>
      <c r="M929" s="510">
        <v>6</v>
      </c>
      <c r="N929" s="510">
        <v>1239000</v>
      </c>
    </row>
    <row r="930" spans="1:14" ht="15.75" customHeight="1">
      <c r="A930" s="507">
        <v>5</v>
      </c>
      <c r="B930" s="508" t="s">
        <v>3699</v>
      </c>
      <c r="C930" s="508" t="s">
        <v>3700</v>
      </c>
      <c r="D930" s="509" t="s">
        <v>3</v>
      </c>
      <c r="E930" s="510">
        <v>3150</v>
      </c>
      <c r="F930" s="510">
        <v>4</v>
      </c>
      <c r="G930" s="510">
        <v>12600</v>
      </c>
      <c r="H930" s="510">
        <v>0</v>
      </c>
      <c r="I930" s="510">
        <v>0</v>
      </c>
      <c r="J930" s="712">
        <v>0</v>
      </c>
      <c r="K930" s="712"/>
      <c r="L930" s="510">
        <v>0</v>
      </c>
      <c r="M930" s="510">
        <v>4</v>
      </c>
      <c r="N930" s="510">
        <v>12600</v>
      </c>
    </row>
    <row r="931" spans="1:14" ht="24.75" customHeight="1">
      <c r="A931" s="507">
        <v>6</v>
      </c>
      <c r="B931" s="508" t="s">
        <v>1460</v>
      </c>
      <c r="C931" s="508" t="s">
        <v>3701</v>
      </c>
      <c r="D931" s="509" t="s">
        <v>3</v>
      </c>
      <c r="E931" s="510">
        <v>2794</v>
      </c>
      <c r="F931" s="510">
        <v>20</v>
      </c>
      <c r="G931" s="510">
        <v>55880</v>
      </c>
      <c r="H931" s="510">
        <v>0</v>
      </c>
      <c r="I931" s="510">
        <v>0</v>
      </c>
      <c r="J931" s="712">
        <v>0</v>
      </c>
      <c r="K931" s="712"/>
      <c r="L931" s="510">
        <v>0</v>
      </c>
      <c r="M931" s="510">
        <v>20</v>
      </c>
      <c r="N931" s="510">
        <v>55880</v>
      </c>
    </row>
    <row r="932" spans="1:14" ht="24" customHeight="1">
      <c r="A932" s="507">
        <v>7</v>
      </c>
      <c r="B932" s="508" t="s">
        <v>1450</v>
      </c>
      <c r="C932" s="508" t="s">
        <v>3702</v>
      </c>
      <c r="D932" s="509" t="s">
        <v>3</v>
      </c>
      <c r="E932" s="510">
        <v>7700</v>
      </c>
      <c r="F932" s="510">
        <v>64</v>
      </c>
      <c r="G932" s="510">
        <v>492800</v>
      </c>
      <c r="H932" s="510">
        <v>0</v>
      </c>
      <c r="I932" s="510">
        <v>0</v>
      </c>
      <c r="J932" s="712">
        <v>5</v>
      </c>
      <c r="K932" s="712"/>
      <c r="L932" s="510">
        <v>38500</v>
      </c>
      <c r="M932" s="510">
        <v>59</v>
      </c>
      <c r="N932" s="510">
        <v>454300</v>
      </c>
    </row>
    <row r="933" spans="1:14" ht="24.75" customHeight="1">
      <c r="A933" s="507">
        <v>8</v>
      </c>
      <c r="B933" s="508" t="s">
        <v>1456</v>
      </c>
      <c r="C933" s="508" t="s">
        <v>3703</v>
      </c>
      <c r="D933" s="509" t="s">
        <v>3</v>
      </c>
      <c r="E933" s="510">
        <v>4305</v>
      </c>
      <c r="F933" s="510">
        <v>66</v>
      </c>
      <c r="G933" s="510">
        <v>284130</v>
      </c>
      <c r="H933" s="510">
        <v>0</v>
      </c>
      <c r="I933" s="510">
        <v>0</v>
      </c>
      <c r="J933" s="712">
        <v>5</v>
      </c>
      <c r="K933" s="712"/>
      <c r="L933" s="510">
        <v>21525</v>
      </c>
      <c r="M933" s="510">
        <v>61</v>
      </c>
      <c r="N933" s="510">
        <v>262605</v>
      </c>
    </row>
    <row r="934" spans="1:14" ht="15.75" customHeight="1">
      <c r="A934" s="715" t="s">
        <v>3704</v>
      </c>
      <c r="B934" s="715"/>
      <c r="C934" s="715"/>
      <c r="D934" s="715"/>
      <c r="E934" s="715"/>
      <c r="F934" s="714">
        <v>73460972</v>
      </c>
      <c r="G934" s="714"/>
      <c r="H934" s="714">
        <v>0</v>
      </c>
      <c r="I934" s="714"/>
      <c r="J934" s="714">
        <v>3963142</v>
      </c>
      <c r="K934" s="714"/>
      <c r="L934" s="714"/>
      <c r="M934" s="714">
        <v>69497830</v>
      </c>
      <c r="N934" s="714"/>
    </row>
    <row r="935" spans="1:14" ht="33.75" customHeight="1">
      <c r="A935" s="507">
        <v>1</v>
      </c>
      <c r="B935" s="508" t="s">
        <v>1742</v>
      </c>
      <c r="C935" s="508" t="s">
        <v>3705</v>
      </c>
      <c r="D935" s="509" t="s">
        <v>3</v>
      </c>
      <c r="E935" s="510">
        <v>4860</v>
      </c>
      <c r="F935" s="510">
        <v>240</v>
      </c>
      <c r="G935" s="510">
        <v>1166400</v>
      </c>
      <c r="H935" s="510">
        <v>0</v>
      </c>
      <c r="I935" s="510">
        <v>0</v>
      </c>
      <c r="J935" s="712">
        <v>8</v>
      </c>
      <c r="K935" s="712"/>
      <c r="L935" s="510">
        <v>38880</v>
      </c>
      <c r="M935" s="510">
        <v>232</v>
      </c>
      <c r="N935" s="510">
        <v>1127520</v>
      </c>
    </row>
    <row r="936" spans="1:14" ht="24.75" customHeight="1">
      <c r="A936" s="507">
        <v>2</v>
      </c>
      <c r="B936" s="508" t="s">
        <v>3706</v>
      </c>
      <c r="C936" s="508" t="s">
        <v>3707</v>
      </c>
      <c r="D936" s="509" t="s">
        <v>5</v>
      </c>
      <c r="E936" s="510">
        <v>89000</v>
      </c>
      <c r="F936" s="510">
        <v>616</v>
      </c>
      <c r="G936" s="510">
        <v>54824000</v>
      </c>
      <c r="H936" s="510">
        <v>0</v>
      </c>
      <c r="I936" s="510">
        <v>0</v>
      </c>
      <c r="J936" s="712">
        <v>0</v>
      </c>
      <c r="K936" s="712"/>
      <c r="L936" s="510">
        <v>0</v>
      </c>
      <c r="M936" s="510">
        <v>616</v>
      </c>
      <c r="N936" s="510">
        <v>54824000</v>
      </c>
    </row>
    <row r="937" spans="1:14" ht="24.75" customHeight="1">
      <c r="A937" s="507">
        <v>3</v>
      </c>
      <c r="B937" s="508" t="s">
        <v>1645</v>
      </c>
      <c r="C937" s="508" t="s">
        <v>1116</v>
      </c>
      <c r="D937" s="509" t="s">
        <v>3</v>
      </c>
      <c r="E937" s="510">
        <v>27027</v>
      </c>
      <c r="F937" s="510">
        <v>7</v>
      </c>
      <c r="G937" s="510">
        <v>189189</v>
      </c>
      <c r="H937" s="510">
        <v>0</v>
      </c>
      <c r="I937" s="510">
        <v>0</v>
      </c>
      <c r="J937" s="712">
        <v>0</v>
      </c>
      <c r="K937" s="712"/>
      <c r="L937" s="510">
        <v>0</v>
      </c>
      <c r="M937" s="510">
        <v>7</v>
      </c>
      <c r="N937" s="510">
        <v>189189</v>
      </c>
    </row>
    <row r="938" spans="1:14" ht="24.75" customHeight="1">
      <c r="A938" s="507">
        <v>4</v>
      </c>
      <c r="B938" s="508" t="s">
        <v>1628</v>
      </c>
      <c r="C938" s="508" t="s">
        <v>3708</v>
      </c>
      <c r="D938" s="509" t="s">
        <v>3</v>
      </c>
      <c r="E938" s="510">
        <v>51597</v>
      </c>
      <c r="F938" s="510">
        <v>10</v>
      </c>
      <c r="G938" s="510">
        <v>515970</v>
      </c>
      <c r="H938" s="510">
        <v>0</v>
      </c>
      <c r="I938" s="510">
        <v>0</v>
      </c>
      <c r="J938" s="712">
        <v>0</v>
      </c>
      <c r="K938" s="712"/>
      <c r="L938" s="510">
        <v>0</v>
      </c>
      <c r="M938" s="510">
        <v>10</v>
      </c>
      <c r="N938" s="510">
        <v>515970</v>
      </c>
    </row>
    <row r="939" spans="1:14" ht="24.75" customHeight="1">
      <c r="A939" s="507">
        <v>5</v>
      </c>
      <c r="B939" s="508" t="s">
        <v>1658</v>
      </c>
      <c r="C939" s="508" t="s">
        <v>3709</v>
      </c>
      <c r="D939" s="509" t="s">
        <v>3</v>
      </c>
      <c r="E939" s="510">
        <v>81900</v>
      </c>
      <c r="F939" s="510">
        <v>9</v>
      </c>
      <c r="G939" s="510">
        <v>737100</v>
      </c>
      <c r="H939" s="510">
        <v>0</v>
      </c>
      <c r="I939" s="510">
        <v>0</v>
      </c>
      <c r="J939" s="712">
        <v>1</v>
      </c>
      <c r="K939" s="712"/>
      <c r="L939" s="510">
        <v>81900</v>
      </c>
      <c r="M939" s="510">
        <v>8</v>
      </c>
      <c r="N939" s="510">
        <v>655200</v>
      </c>
    </row>
    <row r="940" spans="1:14" ht="24.75" customHeight="1">
      <c r="A940" s="507">
        <v>6</v>
      </c>
      <c r="B940" s="508" t="s">
        <v>1664</v>
      </c>
      <c r="C940" s="508" t="s">
        <v>3710</v>
      </c>
      <c r="D940" s="509" t="s">
        <v>3</v>
      </c>
      <c r="E940" s="510">
        <v>74550</v>
      </c>
      <c r="F940" s="510">
        <v>9</v>
      </c>
      <c r="G940" s="510">
        <v>670950</v>
      </c>
      <c r="H940" s="510">
        <v>0</v>
      </c>
      <c r="I940" s="510">
        <v>0</v>
      </c>
      <c r="J940" s="712">
        <v>0</v>
      </c>
      <c r="K940" s="712"/>
      <c r="L940" s="510">
        <v>0</v>
      </c>
      <c r="M940" s="510">
        <v>9</v>
      </c>
      <c r="N940" s="510">
        <v>670950</v>
      </c>
    </row>
    <row r="941" spans="1:14" ht="24.75" customHeight="1">
      <c r="A941" s="507">
        <v>7</v>
      </c>
      <c r="B941" s="508" t="s">
        <v>3711</v>
      </c>
      <c r="C941" s="508" t="s">
        <v>3712</v>
      </c>
      <c r="D941" s="509" t="s">
        <v>114</v>
      </c>
      <c r="E941" s="510">
        <v>1995</v>
      </c>
      <c r="F941" s="510">
        <v>115</v>
      </c>
      <c r="G941" s="510">
        <v>229425</v>
      </c>
      <c r="H941" s="510">
        <v>0</v>
      </c>
      <c r="I941" s="510">
        <v>0</v>
      </c>
      <c r="J941" s="712">
        <v>20</v>
      </c>
      <c r="K941" s="712"/>
      <c r="L941" s="510">
        <v>39900</v>
      </c>
      <c r="M941" s="510">
        <v>95</v>
      </c>
      <c r="N941" s="510">
        <v>189525</v>
      </c>
    </row>
    <row r="942" spans="1:14" ht="24" customHeight="1">
      <c r="A942" s="507">
        <v>8</v>
      </c>
      <c r="B942" s="508" t="s">
        <v>1733</v>
      </c>
      <c r="C942" s="508" t="s">
        <v>3713</v>
      </c>
      <c r="D942" s="509" t="s">
        <v>3</v>
      </c>
      <c r="E942" s="510">
        <v>1176</v>
      </c>
      <c r="F942" s="510">
        <v>565</v>
      </c>
      <c r="G942" s="510">
        <v>664440</v>
      </c>
      <c r="H942" s="510">
        <v>0</v>
      </c>
      <c r="I942" s="510">
        <v>0</v>
      </c>
      <c r="J942" s="712">
        <v>27</v>
      </c>
      <c r="K942" s="712"/>
      <c r="L942" s="510">
        <v>31752</v>
      </c>
      <c r="M942" s="510">
        <v>538</v>
      </c>
      <c r="N942" s="510">
        <v>632688</v>
      </c>
    </row>
    <row r="943" spans="1:14" ht="24.75" customHeight="1">
      <c r="A943" s="507">
        <v>9</v>
      </c>
      <c r="B943" s="508" t="s">
        <v>1729</v>
      </c>
      <c r="C943" s="508" t="s">
        <v>3714</v>
      </c>
      <c r="D943" s="509" t="s">
        <v>3</v>
      </c>
      <c r="E943" s="510">
        <v>21000</v>
      </c>
      <c r="F943" s="510">
        <v>20</v>
      </c>
      <c r="G943" s="510">
        <v>420000</v>
      </c>
      <c r="H943" s="510">
        <v>0</v>
      </c>
      <c r="I943" s="510">
        <v>0</v>
      </c>
      <c r="J943" s="712">
        <v>0</v>
      </c>
      <c r="K943" s="712"/>
      <c r="L943" s="510">
        <v>0</v>
      </c>
      <c r="M943" s="510">
        <v>20</v>
      </c>
      <c r="N943" s="510">
        <v>420000</v>
      </c>
    </row>
    <row r="944" spans="1:14" ht="24.75" customHeight="1">
      <c r="A944" s="507">
        <v>10</v>
      </c>
      <c r="B944" s="508" t="s">
        <v>1697</v>
      </c>
      <c r="C944" s="508" t="s">
        <v>3715</v>
      </c>
      <c r="D944" s="509" t="s">
        <v>3</v>
      </c>
      <c r="E944" s="510">
        <v>410</v>
      </c>
      <c r="F944" s="510">
        <v>13182</v>
      </c>
      <c r="G944" s="510">
        <v>5404620</v>
      </c>
      <c r="H944" s="510">
        <v>0</v>
      </c>
      <c r="I944" s="510">
        <v>0</v>
      </c>
      <c r="J944" s="712">
        <v>7001</v>
      </c>
      <c r="K944" s="712"/>
      <c r="L944" s="510">
        <v>2870410</v>
      </c>
      <c r="M944" s="510">
        <v>6181</v>
      </c>
      <c r="N944" s="510">
        <v>2534210</v>
      </c>
    </row>
    <row r="945" spans="1:14" ht="24.75" customHeight="1">
      <c r="A945" s="507">
        <v>11</v>
      </c>
      <c r="B945" s="508" t="s">
        <v>1773</v>
      </c>
      <c r="C945" s="508" t="s">
        <v>3716</v>
      </c>
      <c r="D945" s="509" t="s">
        <v>3</v>
      </c>
      <c r="E945" s="510">
        <v>85000</v>
      </c>
      <c r="F945" s="510">
        <v>40</v>
      </c>
      <c r="G945" s="510">
        <v>3400000</v>
      </c>
      <c r="H945" s="510">
        <v>0</v>
      </c>
      <c r="I945" s="510">
        <v>0</v>
      </c>
      <c r="J945" s="712">
        <v>0</v>
      </c>
      <c r="K945" s="712"/>
      <c r="L945" s="510">
        <v>0</v>
      </c>
      <c r="M945" s="510">
        <v>40</v>
      </c>
      <c r="N945" s="510">
        <v>3400000</v>
      </c>
    </row>
    <row r="946" spans="1:14" ht="24.75" customHeight="1">
      <c r="A946" s="507">
        <v>12</v>
      </c>
      <c r="B946" s="508" t="s">
        <v>1719</v>
      </c>
      <c r="C946" s="508" t="s">
        <v>1720</v>
      </c>
      <c r="D946" s="509" t="s">
        <v>3</v>
      </c>
      <c r="E946" s="510">
        <v>12600</v>
      </c>
      <c r="F946" s="510">
        <v>18</v>
      </c>
      <c r="G946" s="510">
        <v>226800</v>
      </c>
      <c r="H946" s="510">
        <v>0</v>
      </c>
      <c r="I946" s="510">
        <v>0</v>
      </c>
      <c r="J946" s="712">
        <v>1</v>
      </c>
      <c r="K946" s="712"/>
      <c r="L946" s="510">
        <v>12600</v>
      </c>
      <c r="M946" s="510">
        <v>17</v>
      </c>
      <c r="N946" s="510">
        <v>214200</v>
      </c>
    </row>
    <row r="947" spans="1:14" ht="24.75" customHeight="1">
      <c r="A947" s="507">
        <v>13</v>
      </c>
      <c r="B947" s="508" t="s">
        <v>1725</v>
      </c>
      <c r="C947" s="508" t="s">
        <v>3717</v>
      </c>
      <c r="D947" s="509" t="s">
        <v>3</v>
      </c>
      <c r="E947" s="510">
        <v>36750</v>
      </c>
      <c r="F947" s="510">
        <v>8</v>
      </c>
      <c r="G947" s="510">
        <v>294000</v>
      </c>
      <c r="H947" s="510">
        <v>0</v>
      </c>
      <c r="I947" s="510">
        <v>0</v>
      </c>
      <c r="J947" s="712">
        <v>0</v>
      </c>
      <c r="K947" s="712"/>
      <c r="L947" s="510">
        <v>0</v>
      </c>
      <c r="M947" s="510">
        <v>8</v>
      </c>
      <c r="N947" s="510">
        <v>294000</v>
      </c>
    </row>
    <row r="948" spans="1:14" ht="24.75" customHeight="1">
      <c r="A948" s="507">
        <v>14</v>
      </c>
      <c r="B948" s="508" t="s">
        <v>1669</v>
      </c>
      <c r="C948" s="508" t="s">
        <v>3718</v>
      </c>
      <c r="D948" s="509" t="s">
        <v>3</v>
      </c>
      <c r="E948" s="510">
        <v>11000</v>
      </c>
      <c r="F948" s="510">
        <v>20</v>
      </c>
      <c r="G948" s="510">
        <v>220000</v>
      </c>
      <c r="H948" s="510">
        <v>0</v>
      </c>
      <c r="I948" s="510">
        <v>0</v>
      </c>
      <c r="J948" s="712">
        <v>0</v>
      </c>
      <c r="K948" s="712"/>
      <c r="L948" s="510">
        <v>0</v>
      </c>
      <c r="M948" s="510">
        <v>20</v>
      </c>
      <c r="N948" s="510">
        <v>220000</v>
      </c>
    </row>
    <row r="949" spans="1:14" ht="24.75" customHeight="1">
      <c r="A949" s="507">
        <v>15</v>
      </c>
      <c r="B949" s="508" t="s">
        <v>1648</v>
      </c>
      <c r="C949" s="508" t="s">
        <v>3719</v>
      </c>
      <c r="D949" s="509" t="s">
        <v>3</v>
      </c>
      <c r="E949" s="510">
        <v>31942</v>
      </c>
      <c r="F949" s="510">
        <v>9</v>
      </c>
      <c r="G949" s="510">
        <v>287478</v>
      </c>
      <c r="H949" s="510">
        <v>0</v>
      </c>
      <c r="I949" s="510">
        <v>0</v>
      </c>
      <c r="J949" s="712">
        <v>0</v>
      </c>
      <c r="K949" s="712"/>
      <c r="L949" s="510">
        <v>0</v>
      </c>
      <c r="M949" s="510">
        <v>9</v>
      </c>
      <c r="N949" s="510">
        <v>287478</v>
      </c>
    </row>
    <row r="950" spans="1:14" ht="24.75" customHeight="1">
      <c r="A950" s="507">
        <v>16</v>
      </c>
      <c r="B950" s="508" t="s">
        <v>1652</v>
      </c>
      <c r="C950" s="508" t="s">
        <v>3720</v>
      </c>
      <c r="D950" s="509" t="s">
        <v>3</v>
      </c>
      <c r="E950" s="510">
        <v>180000</v>
      </c>
      <c r="F950" s="510">
        <v>4</v>
      </c>
      <c r="G950" s="510">
        <v>720000</v>
      </c>
      <c r="H950" s="510">
        <v>0</v>
      </c>
      <c r="I950" s="510">
        <v>0</v>
      </c>
      <c r="J950" s="712">
        <v>0</v>
      </c>
      <c r="K950" s="712"/>
      <c r="L950" s="510">
        <v>0</v>
      </c>
      <c r="M950" s="510">
        <v>4</v>
      </c>
      <c r="N950" s="510">
        <v>720000</v>
      </c>
    </row>
    <row r="951" spans="1:14" ht="24.75" customHeight="1">
      <c r="A951" s="507">
        <v>17</v>
      </c>
      <c r="B951" s="508" t="s">
        <v>1673</v>
      </c>
      <c r="C951" s="508" t="s">
        <v>3721</v>
      </c>
      <c r="D951" s="509" t="s">
        <v>3</v>
      </c>
      <c r="E951" s="510">
        <v>10000</v>
      </c>
      <c r="F951" s="510">
        <v>32</v>
      </c>
      <c r="G951" s="510">
        <v>320000</v>
      </c>
      <c r="H951" s="510">
        <v>0</v>
      </c>
      <c r="I951" s="510">
        <v>0</v>
      </c>
      <c r="J951" s="712">
        <v>0</v>
      </c>
      <c r="K951" s="712"/>
      <c r="L951" s="510">
        <v>0</v>
      </c>
      <c r="M951" s="510">
        <v>32</v>
      </c>
      <c r="N951" s="510">
        <v>320000</v>
      </c>
    </row>
    <row r="952" spans="1:14" ht="24" customHeight="1">
      <c r="A952" s="507">
        <v>18</v>
      </c>
      <c r="B952" s="508" t="s">
        <v>1692</v>
      </c>
      <c r="C952" s="508" t="s">
        <v>3722</v>
      </c>
      <c r="D952" s="509" t="s">
        <v>3</v>
      </c>
      <c r="E952" s="510">
        <v>269</v>
      </c>
      <c r="F952" s="510">
        <v>10600</v>
      </c>
      <c r="G952" s="510">
        <v>2851400</v>
      </c>
      <c r="H952" s="510">
        <v>0</v>
      </c>
      <c r="I952" s="510">
        <v>0</v>
      </c>
      <c r="J952" s="712">
        <v>3300</v>
      </c>
      <c r="K952" s="712"/>
      <c r="L952" s="510">
        <v>887700</v>
      </c>
      <c r="M952" s="510">
        <v>7300</v>
      </c>
      <c r="N952" s="510">
        <v>1963700</v>
      </c>
    </row>
    <row r="953" spans="1:14" ht="24.75" customHeight="1">
      <c r="A953" s="507">
        <v>19</v>
      </c>
      <c r="B953" s="508" t="s">
        <v>1714</v>
      </c>
      <c r="C953" s="508" t="s">
        <v>3723</v>
      </c>
      <c r="D953" s="509" t="s">
        <v>3</v>
      </c>
      <c r="E953" s="510">
        <v>39900</v>
      </c>
      <c r="F953" s="510">
        <v>8</v>
      </c>
      <c r="G953" s="510">
        <v>319200</v>
      </c>
      <c r="H953" s="510">
        <v>0</v>
      </c>
      <c r="I953" s="510">
        <v>0</v>
      </c>
      <c r="J953" s="712">
        <v>0</v>
      </c>
      <c r="K953" s="712"/>
      <c r="L953" s="510">
        <v>0</v>
      </c>
      <c r="M953" s="510">
        <v>8</v>
      </c>
      <c r="N953" s="510">
        <v>319200</v>
      </c>
    </row>
    <row r="954" spans="1:14" ht="15.75" customHeight="1">
      <c r="A954" s="715" t="s">
        <v>3068</v>
      </c>
      <c r="B954" s="715"/>
      <c r="C954" s="715"/>
      <c r="D954" s="715"/>
      <c r="E954" s="715"/>
      <c r="F954" s="714">
        <v>107750335</v>
      </c>
      <c r="G954" s="714"/>
      <c r="H954" s="714">
        <v>0</v>
      </c>
      <c r="I954" s="714"/>
      <c r="J954" s="714">
        <v>7141469</v>
      </c>
      <c r="K954" s="714"/>
      <c r="L954" s="714"/>
      <c r="M954" s="714">
        <v>100608866</v>
      </c>
      <c r="N954" s="714"/>
    </row>
    <row r="955" spans="1:14" ht="24.75" customHeight="1">
      <c r="A955" s="507">
        <v>1</v>
      </c>
      <c r="B955" s="508" t="s">
        <v>3724</v>
      </c>
      <c r="C955" s="508" t="s">
        <v>3725</v>
      </c>
      <c r="D955" s="509" t="s">
        <v>3</v>
      </c>
      <c r="E955" s="510">
        <v>3196578</v>
      </c>
      <c r="F955" s="510">
        <v>6</v>
      </c>
      <c r="G955" s="510">
        <v>19179468</v>
      </c>
      <c r="H955" s="510">
        <v>0</v>
      </c>
      <c r="I955" s="510">
        <v>0</v>
      </c>
      <c r="J955" s="712">
        <v>0</v>
      </c>
      <c r="K955" s="712"/>
      <c r="L955" s="510">
        <v>0</v>
      </c>
      <c r="M955" s="510">
        <v>6</v>
      </c>
      <c r="N955" s="510">
        <v>19179468</v>
      </c>
    </row>
    <row r="956" spans="1:14" ht="15.75" customHeight="1">
      <c r="A956" s="507">
        <v>2</v>
      </c>
      <c r="B956" s="508" t="s">
        <v>3726</v>
      </c>
      <c r="C956" s="508" t="s">
        <v>3727</v>
      </c>
      <c r="D956" s="509" t="s">
        <v>3</v>
      </c>
      <c r="E956" s="510">
        <v>1760319</v>
      </c>
      <c r="F956" s="510">
        <v>37</v>
      </c>
      <c r="G956" s="510">
        <v>65131803</v>
      </c>
      <c r="H956" s="510">
        <v>0</v>
      </c>
      <c r="I956" s="510">
        <v>0</v>
      </c>
      <c r="J956" s="712">
        <v>1</v>
      </c>
      <c r="K956" s="712"/>
      <c r="L956" s="510">
        <v>1760319</v>
      </c>
      <c r="M956" s="510">
        <v>36</v>
      </c>
      <c r="N956" s="510">
        <v>63371484</v>
      </c>
    </row>
    <row r="957" spans="1:14" ht="24.75" customHeight="1">
      <c r="A957" s="507">
        <v>3</v>
      </c>
      <c r="B957" s="508" t="s">
        <v>3728</v>
      </c>
      <c r="C957" s="508" t="s">
        <v>3729</v>
      </c>
      <c r="D957" s="509" t="s">
        <v>3480</v>
      </c>
      <c r="E957" s="510">
        <v>500000</v>
      </c>
      <c r="F957" s="510">
        <v>38</v>
      </c>
      <c r="G957" s="510">
        <v>19000000</v>
      </c>
      <c r="H957" s="510">
        <v>0</v>
      </c>
      <c r="I957" s="510">
        <v>0</v>
      </c>
      <c r="J957" s="712">
        <v>10</v>
      </c>
      <c r="K957" s="712"/>
      <c r="L957" s="510">
        <v>5000000</v>
      </c>
      <c r="M957" s="510">
        <v>28</v>
      </c>
      <c r="N957" s="510">
        <v>14000000</v>
      </c>
    </row>
    <row r="958" spans="1:14" ht="24.75" customHeight="1">
      <c r="A958" s="507">
        <v>4</v>
      </c>
      <c r="B958" s="508" t="s">
        <v>3730</v>
      </c>
      <c r="C958" s="508" t="s">
        <v>3731</v>
      </c>
      <c r="D958" s="509" t="s">
        <v>3</v>
      </c>
      <c r="E958" s="510">
        <v>77700</v>
      </c>
      <c r="F958" s="510">
        <v>6</v>
      </c>
      <c r="G958" s="510">
        <v>466200</v>
      </c>
      <c r="H958" s="510">
        <v>0</v>
      </c>
      <c r="I958" s="510">
        <v>0</v>
      </c>
      <c r="J958" s="712">
        <v>1</v>
      </c>
      <c r="K958" s="712"/>
      <c r="L958" s="510">
        <v>77700</v>
      </c>
      <c r="M958" s="510">
        <v>5</v>
      </c>
      <c r="N958" s="510">
        <v>388500</v>
      </c>
    </row>
    <row r="959" spans="1:14" ht="33.75" customHeight="1">
      <c r="A959" s="507">
        <v>5</v>
      </c>
      <c r="B959" s="508" t="s">
        <v>3732</v>
      </c>
      <c r="C959" s="508" t="s">
        <v>3733</v>
      </c>
      <c r="D959" s="509" t="s">
        <v>3</v>
      </c>
      <c r="E959" s="510">
        <v>177450</v>
      </c>
      <c r="F959" s="510">
        <v>6</v>
      </c>
      <c r="G959" s="510">
        <v>1064700</v>
      </c>
      <c r="H959" s="510">
        <v>0</v>
      </c>
      <c r="I959" s="510">
        <v>0</v>
      </c>
      <c r="J959" s="712">
        <v>1</v>
      </c>
      <c r="K959" s="712"/>
      <c r="L959" s="510">
        <v>177450</v>
      </c>
      <c r="M959" s="510">
        <v>5</v>
      </c>
      <c r="N959" s="510">
        <v>887250</v>
      </c>
    </row>
    <row r="960" spans="1:14" ht="15.75" customHeight="1">
      <c r="A960" s="507">
        <v>6</v>
      </c>
      <c r="B960" s="508" t="s">
        <v>3734</v>
      </c>
      <c r="C960" s="508" t="s">
        <v>3735</v>
      </c>
      <c r="D960" s="509" t="s">
        <v>3</v>
      </c>
      <c r="E960" s="510">
        <v>175000</v>
      </c>
      <c r="F960" s="510">
        <v>3</v>
      </c>
      <c r="G960" s="510">
        <v>525000</v>
      </c>
      <c r="H960" s="510">
        <v>0</v>
      </c>
      <c r="I960" s="510">
        <v>0</v>
      </c>
      <c r="J960" s="712">
        <v>0</v>
      </c>
      <c r="K960" s="712"/>
      <c r="L960" s="510">
        <v>0</v>
      </c>
      <c r="M960" s="510">
        <v>3</v>
      </c>
      <c r="N960" s="510">
        <v>525000</v>
      </c>
    </row>
    <row r="961" spans="1:14" ht="24" customHeight="1">
      <c r="A961" s="507">
        <v>7</v>
      </c>
      <c r="B961" s="508" t="s">
        <v>3736</v>
      </c>
      <c r="C961" s="508" t="s">
        <v>3737</v>
      </c>
      <c r="D961" s="509" t="s">
        <v>3738</v>
      </c>
      <c r="E961" s="510">
        <v>406791</v>
      </c>
      <c r="F961" s="510">
        <v>4</v>
      </c>
      <c r="G961" s="510">
        <v>1627164</v>
      </c>
      <c r="H961" s="510">
        <v>0</v>
      </c>
      <c r="I961" s="510">
        <v>0</v>
      </c>
      <c r="J961" s="712">
        <v>0</v>
      </c>
      <c r="K961" s="712"/>
      <c r="L961" s="510">
        <v>0</v>
      </c>
      <c r="M961" s="510">
        <v>4</v>
      </c>
      <c r="N961" s="510">
        <v>1627164</v>
      </c>
    </row>
    <row r="962" spans="1:14" ht="33.75" customHeight="1">
      <c r="A962" s="507">
        <v>8</v>
      </c>
      <c r="B962" s="508" t="s">
        <v>3739</v>
      </c>
      <c r="C962" s="508" t="s">
        <v>3740</v>
      </c>
      <c r="D962" s="509" t="s">
        <v>2023</v>
      </c>
      <c r="E962" s="510">
        <v>126000</v>
      </c>
      <c r="F962" s="510">
        <v>6</v>
      </c>
      <c r="G962" s="510">
        <v>756000</v>
      </c>
      <c r="H962" s="510">
        <v>0</v>
      </c>
      <c r="I962" s="510">
        <v>0</v>
      </c>
      <c r="J962" s="712">
        <v>1</v>
      </c>
      <c r="K962" s="712"/>
      <c r="L962" s="510">
        <v>126000</v>
      </c>
      <c r="M962" s="510">
        <v>5</v>
      </c>
      <c r="N962" s="510">
        <v>630000</v>
      </c>
    </row>
    <row r="963" spans="1:14" ht="15.75" customHeight="1">
      <c r="A963" s="715" t="s">
        <v>3741</v>
      </c>
      <c r="B963" s="715"/>
      <c r="C963" s="715"/>
      <c r="D963" s="715"/>
      <c r="E963" s="715"/>
      <c r="F963" s="714">
        <v>21805013.259857107</v>
      </c>
      <c r="G963" s="714"/>
      <c r="H963" s="714">
        <v>0</v>
      </c>
      <c r="I963" s="714"/>
      <c r="J963" s="714">
        <v>3117327.8621916142</v>
      </c>
      <c r="K963" s="714"/>
      <c r="L963" s="714"/>
      <c r="M963" s="714">
        <v>18687685.397665489</v>
      </c>
      <c r="N963" s="714"/>
    </row>
    <row r="964" spans="1:14" ht="24.75" customHeight="1">
      <c r="A964" s="507">
        <v>1</v>
      </c>
      <c r="B964" s="508" t="s">
        <v>3742</v>
      </c>
      <c r="C964" s="508" t="s">
        <v>3743</v>
      </c>
      <c r="D964" s="509" t="s">
        <v>115</v>
      </c>
      <c r="E964" s="510">
        <v>2310</v>
      </c>
      <c r="F964" s="510">
        <v>200</v>
      </c>
      <c r="G964" s="510">
        <v>462000</v>
      </c>
      <c r="H964" s="510">
        <v>0</v>
      </c>
      <c r="I964" s="510">
        <v>0</v>
      </c>
      <c r="J964" s="712">
        <v>0</v>
      </c>
      <c r="K964" s="712"/>
      <c r="L964" s="510">
        <v>0</v>
      </c>
      <c r="M964" s="510">
        <v>200</v>
      </c>
      <c r="N964" s="510">
        <v>462000</v>
      </c>
    </row>
    <row r="965" spans="1:14" ht="15.75" customHeight="1">
      <c r="A965" s="507">
        <v>2</v>
      </c>
      <c r="B965" s="508" t="s">
        <v>3744</v>
      </c>
      <c r="C965" s="508" t="s">
        <v>3745</v>
      </c>
      <c r="D965" s="509" t="s">
        <v>3</v>
      </c>
      <c r="E965" s="510">
        <v>735</v>
      </c>
      <c r="F965" s="510">
        <v>200</v>
      </c>
      <c r="G965" s="510">
        <v>147000</v>
      </c>
      <c r="H965" s="510">
        <v>0</v>
      </c>
      <c r="I965" s="510">
        <v>0</v>
      </c>
      <c r="J965" s="712">
        <v>200</v>
      </c>
      <c r="K965" s="712"/>
      <c r="L965" s="510">
        <v>147000</v>
      </c>
      <c r="M965" s="510">
        <v>0</v>
      </c>
      <c r="N965" s="510">
        <v>0</v>
      </c>
    </row>
    <row r="966" spans="1:14" ht="24.75" customHeight="1">
      <c r="A966" s="507">
        <v>3</v>
      </c>
      <c r="B966" s="508" t="s">
        <v>3746</v>
      </c>
      <c r="C966" s="508" t="s">
        <v>3747</v>
      </c>
      <c r="D966" s="509" t="s">
        <v>3</v>
      </c>
      <c r="E966" s="510">
        <v>1575</v>
      </c>
      <c r="F966" s="510">
        <v>5</v>
      </c>
      <c r="G966" s="510">
        <v>7875</v>
      </c>
      <c r="H966" s="510">
        <v>0</v>
      </c>
      <c r="I966" s="510">
        <v>0</v>
      </c>
      <c r="J966" s="712">
        <v>2</v>
      </c>
      <c r="K966" s="712"/>
      <c r="L966" s="510">
        <v>3150</v>
      </c>
      <c r="M966" s="510">
        <v>3</v>
      </c>
      <c r="N966" s="510">
        <v>4725</v>
      </c>
    </row>
    <row r="967" spans="1:14" ht="42.75" customHeight="1">
      <c r="A967" s="507">
        <v>4</v>
      </c>
      <c r="B967" s="508" t="s">
        <v>3748</v>
      </c>
      <c r="C967" s="508" t="s">
        <v>3749</v>
      </c>
      <c r="D967" s="509" t="s">
        <v>113</v>
      </c>
      <c r="E967" s="510">
        <v>15960</v>
      </c>
      <c r="F967" s="510">
        <v>51</v>
      </c>
      <c r="G967" s="510">
        <v>813960</v>
      </c>
      <c r="H967" s="510">
        <v>0</v>
      </c>
      <c r="I967" s="510">
        <v>0</v>
      </c>
      <c r="J967" s="712">
        <v>4</v>
      </c>
      <c r="K967" s="712"/>
      <c r="L967" s="510">
        <v>63840</v>
      </c>
      <c r="M967" s="510">
        <v>47</v>
      </c>
      <c r="N967" s="510">
        <v>750120</v>
      </c>
    </row>
    <row r="968" spans="1:14" ht="24.75" customHeight="1">
      <c r="A968" s="507">
        <v>5</v>
      </c>
      <c r="B968" s="508" t="s">
        <v>3750</v>
      </c>
      <c r="C968" s="508" t="s">
        <v>3751</v>
      </c>
      <c r="D968" s="509" t="s">
        <v>113</v>
      </c>
      <c r="E968" s="510">
        <v>42000</v>
      </c>
      <c r="F968" s="510">
        <v>5</v>
      </c>
      <c r="G968" s="510">
        <v>210000</v>
      </c>
      <c r="H968" s="510">
        <v>0</v>
      </c>
      <c r="I968" s="510">
        <v>0</v>
      </c>
      <c r="J968" s="712">
        <v>2</v>
      </c>
      <c r="K968" s="712"/>
      <c r="L968" s="510">
        <v>84000</v>
      </c>
      <c r="M968" s="510">
        <v>3</v>
      </c>
      <c r="N968" s="510">
        <v>126000</v>
      </c>
    </row>
    <row r="969" spans="1:14" ht="33.75" customHeight="1">
      <c r="A969" s="507">
        <v>6</v>
      </c>
      <c r="B969" s="508" t="s">
        <v>3752</v>
      </c>
      <c r="C969" s="508" t="s">
        <v>3753</v>
      </c>
      <c r="D969" s="509" t="s">
        <v>113</v>
      </c>
      <c r="E969" s="510">
        <v>23520</v>
      </c>
      <c r="F969" s="510">
        <v>8</v>
      </c>
      <c r="G969" s="510">
        <v>188160</v>
      </c>
      <c r="H969" s="510">
        <v>0</v>
      </c>
      <c r="I969" s="510">
        <v>0</v>
      </c>
      <c r="J969" s="712">
        <v>0</v>
      </c>
      <c r="K969" s="712"/>
      <c r="L969" s="510">
        <v>0</v>
      </c>
      <c r="M969" s="510">
        <v>8</v>
      </c>
      <c r="N969" s="510">
        <v>188160</v>
      </c>
    </row>
    <row r="970" spans="1:14" ht="42.75" customHeight="1">
      <c r="A970" s="507">
        <v>7</v>
      </c>
      <c r="B970" s="508" t="s">
        <v>3754</v>
      </c>
      <c r="C970" s="508" t="s">
        <v>3755</v>
      </c>
      <c r="D970" s="509" t="s">
        <v>113</v>
      </c>
      <c r="E970" s="510">
        <v>47250</v>
      </c>
      <c r="F970" s="510">
        <v>22</v>
      </c>
      <c r="G970" s="510">
        <v>1039500</v>
      </c>
      <c r="H970" s="510">
        <v>0</v>
      </c>
      <c r="I970" s="510">
        <v>0</v>
      </c>
      <c r="J970" s="712">
        <v>2</v>
      </c>
      <c r="K970" s="712"/>
      <c r="L970" s="510">
        <v>94500</v>
      </c>
      <c r="M970" s="510">
        <v>20</v>
      </c>
      <c r="N970" s="510">
        <v>945000</v>
      </c>
    </row>
    <row r="971" spans="1:14" ht="15.75" customHeight="1">
      <c r="A971" s="507">
        <v>8</v>
      </c>
      <c r="B971" s="508" t="s">
        <v>3756</v>
      </c>
      <c r="C971" s="508" t="s">
        <v>3757</v>
      </c>
      <c r="D971" s="509" t="s">
        <v>3</v>
      </c>
      <c r="E971" s="510">
        <v>130000.5</v>
      </c>
      <c r="F971" s="510">
        <v>2</v>
      </c>
      <c r="G971" s="510">
        <v>260001</v>
      </c>
      <c r="H971" s="510">
        <v>0</v>
      </c>
      <c r="I971" s="510">
        <v>0</v>
      </c>
      <c r="J971" s="712">
        <v>0</v>
      </c>
      <c r="K971" s="712"/>
      <c r="L971" s="510">
        <v>0</v>
      </c>
      <c r="M971" s="510">
        <v>2</v>
      </c>
      <c r="N971" s="510">
        <v>260001</v>
      </c>
    </row>
    <row r="972" spans="1:14" ht="24.75" customHeight="1">
      <c r="A972" s="507">
        <v>9</v>
      </c>
      <c r="B972" s="508" t="s">
        <v>3758</v>
      </c>
      <c r="C972" s="508" t="s">
        <v>3759</v>
      </c>
      <c r="D972" s="509" t="s">
        <v>117</v>
      </c>
      <c r="E972" s="510">
        <v>1785</v>
      </c>
      <c r="F972" s="510">
        <v>300</v>
      </c>
      <c r="G972" s="510">
        <v>535500</v>
      </c>
      <c r="H972" s="510">
        <v>0</v>
      </c>
      <c r="I972" s="510">
        <v>0</v>
      </c>
      <c r="J972" s="712">
        <v>100</v>
      </c>
      <c r="K972" s="712"/>
      <c r="L972" s="510">
        <v>178500</v>
      </c>
      <c r="M972" s="510">
        <v>200</v>
      </c>
      <c r="N972" s="510">
        <v>357000</v>
      </c>
    </row>
    <row r="973" spans="1:14" ht="24" customHeight="1">
      <c r="A973" s="507">
        <v>10</v>
      </c>
      <c r="B973" s="508" t="s">
        <v>3760</v>
      </c>
      <c r="C973" s="508" t="s">
        <v>3761</v>
      </c>
      <c r="D973" s="509" t="s">
        <v>119</v>
      </c>
      <c r="E973" s="510">
        <v>640.24390243899995</v>
      </c>
      <c r="F973" s="510">
        <v>1804</v>
      </c>
      <c r="G973" s="510">
        <v>1154999.999999956</v>
      </c>
      <c r="H973" s="510">
        <v>0</v>
      </c>
      <c r="I973" s="510">
        <v>0</v>
      </c>
      <c r="J973" s="712">
        <v>1004</v>
      </c>
      <c r="K973" s="712"/>
      <c r="L973" s="510">
        <v>642804.87804875604</v>
      </c>
      <c r="M973" s="510">
        <v>800</v>
      </c>
      <c r="N973" s="510">
        <v>512195.12195120001</v>
      </c>
    </row>
    <row r="974" spans="1:14" ht="24.75" customHeight="1">
      <c r="A974" s="507">
        <v>11</v>
      </c>
      <c r="B974" s="508" t="s">
        <v>3762</v>
      </c>
      <c r="C974" s="508" t="s">
        <v>3763</v>
      </c>
      <c r="D974" s="509" t="s">
        <v>3201</v>
      </c>
      <c r="E974" s="510">
        <v>18900</v>
      </c>
      <c r="F974" s="510">
        <v>65</v>
      </c>
      <c r="G974" s="510">
        <v>1228500</v>
      </c>
      <c r="H974" s="510">
        <v>0</v>
      </c>
      <c r="I974" s="510">
        <v>0</v>
      </c>
      <c r="J974" s="712">
        <v>20</v>
      </c>
      <c r="K974" s="712"/>
      <c r="L974" s="510">
        <v>378000</v>
      </c>
      <c r="M974" s="510">
        <v>45</v>
      </c>
      <c r="N974" s="510">
        <v>850500</v>
      </c>
    </row>
    <row r="975" spans="1:14" ht="24.75" customHeight="1">
      <c r="A975" s="507">
        <v>12</v>
      </c>
      <c r="B975" s="508" t="s">
        <v>3764</v>
      </c>
      <c r="C975" s="508" t="s">
        <v>3765</v>
      </c>
      <c r="D975" s="509" t="s">
        <v>3480</v>
      </c>
      <c r="E975" s="510">
        <v>11499.999</v>
      </c>
      <c r="F975" s="510">
        <v>83</v>
      </c>
      <c r="G975" s="510">
        <v>954499.91700000002</v>
      </c>
      <c r="H975" s="510">
        <v>0</v>
      </c>
      <c r="I975" s="510">
        <v>0</v>
      </c>
      <c r="J975" s="712">
        <v>15</v>
      </c>
      <c r="K975" s="712"/>
      <c r="L975" s="510">
        <v>172499.98499999999</v>
      </c>
      <c r="M975" s="510">
        <v>68</v>
      </c>
      <c r="N975" s="510">
        <v>781999.93200000003</v>
      </c>
    </row>
    <row r="976" spans="1:14" ht="24.75" customHeight="1">
      <c r="A976" s="507">
        <v>13</v>
      </c>
      <c r="B976" s="508" t="s">
        <v>3766</v>
      </c>
      <c r="C976" s="508" t="s">
        <v>3767</v>
      </c>
      <c r="D976" s="509" t="s">
        <v>3</v>
      </c>
      <c r="E976" s="510">
        <v>7399.9999857143002</v>
      </c>
      <c r="F976" s="510">
        <v>500</v>
      </c>
      <c r="G976" s="510">
        <v>3699999.9928571503</v>
      </c>
      <c r="H976" s="510">
        <v>0</v>
      </c>
      <c r="I976" s="510">
        <v>0</v>
      </c>
      <c r="J976" s="712">
        <v>60</v>
      </c>
      <c r="K976" s="712"/>
      <c r="L976" s="510">
        <v>443999.99914285803</v>
      </c>
      <c r="M976" s="510">
        <v>440</v>
      </c>
      <c r="N976" s="510">
        <v>3255999.9937142921</v>
      </c>
    </row>
    <row r="977" spans="1:14" ht="24.75" customHeight="1">
      <c r="A977" s="507">
        <v>14</v>
      </c>
      <c r="B977" s="508" t="s">
        <v>3768</v>
      </c>
      <c r="C977" s="508" t="s">
        <v>3769</v>
      </c>
      <c r="D977" s="509" t="s">
        <v>3</v>
      </c>
      <c r="E977" s="510">
        <v>370.00074999999998</v>
      </c>
      <c r="F977" s="510">
        <v>400</v>
      </c>
      <c r="G977" s="510">
        <v>148000.29999999999</v>
      </c>
      <c r="H977" s="510">
        <v>0</v>
      </c>
      <c r="I977" s="510">
        <v>0</v>
      </c>
      <c r="J977" s="712">
        <v>0</v>
      </c>
      <c r="K977" s="712"/>
      <c r="L977" s="510">
        <v>0</v>
      </c>
      <c r="M977" s="510">
        <v>400</v>
      </c>
      <c r="N977" s="510">
        <v>148000.29999999999</v>
      </c>
    </row>
    <row r="978" spans="1:14" ht="24.75" customHeight="1">
      <c r="A978" s="507">
        <v>15</v>
      </c>
      <c r="B978" s="508" t="s">
        <v>3770</v>
      </c>
      <c r="C978" s="508" t="s">
        <v>3771</v>
      </c>
      <c r="D978" s="509" t="s">
        <v>3</v>
      </c>
      <c r="E978" s="510">
        <v>28350</v>
      </c>
      <c r="F978" s="510">
        <v>22</v>
      </c>
      <c r="G978" s="510">
        <v>623700</v>
      </c>
      <c r="H978" s="510">
        <v>0</v>
      </c>
      <c r="I978" s="510">
        <v>0</v>
      </c>
      <c r="J978" s="712">
        <v>2</v>
      </c>
      <c r="K978" s="712"/>
      <c r="L978" s="510">
        <v>56700</v>
      </c>
      <c r="M978" s="510">
        <v>20</v>
      </c>
      <c r="N978" s="510">
        <v>567000</v>
      </c>
    </row>
    <row r="979" spans="1:14" ht="15.75" customHeight="1">
      <c r="A979" s="507">
        <v>16</v>
      </c>
      <c r="B979" s="508" t="s">
        <v>3772</v>
      </c>
      <c r="C979" s="508" t="s">
        <v>3773</v>
      </c>
      <c r="D979" s="509" t="s">
        <v>3</v>
      </c>
      <c r="E979" s="510">
        <v>4500</v>
      </c>
      <c r="F979" s="510">
        <v>36</v>
      </c>
      <c r="G979" s="510">
        <v>162000</v>
      </c>
      <c r="H979" s="510">
        <v>0</v>
      </c>
      <c r="I979" s="510">
        <v>0</v>
      </c>
      <c r="J979" s="712">
        <v>0</v>
      </c>
      <c r="K979" s="712"/>
      <c r="L979" s="510">
        <v>0</v>
      </c>
      <c r="M979" s="510">
        <v>36</v>
      </c>
      <c r="N979" s="510">
        <v>162000</v>
      </c>
    </row>
    <row r="980" spans="1:14" ht="15.75" customHeight="1">
      <c r="A980" s="507">
        <v>17</v>
      </c>
      <c r="B980" s="508" t="s">
        <v>3774</v>
      </c>
      <c r="C980" s="508" t="s">
        <v>3775</v>
      </c>
      <c r="D980" s="509" t="s">
        <v>3</v>
      </c>
      <c r="E980" s="510">
        <v>270</v>
      </c>
      <c r="F980" s="510">
        <v>1100</v>
      </c>
      <c r="G980" s="510">
        <v>297000</v>
      </c>
      <c r="H980" s="510">
        <v>0</v>
      </c>
      <c r="I980" s="510">
        <v>0</v>
      </c>
      <c r="J980" s="712">
        <v>0</v>
      </c>
      <c r="K980" s="712"/>
      <c r="L980" s="510">
        <v>0</v>
      </c>
      <c r="M980" s="510">
        <v>1100</v>
      </c>
      <c r="N980" s="510">
        <v>297000</v>
      </c>
    </row>
    <row r="981" spans="1:14" ht="15" customHeight="1">
      <c r="A981" s="507">
        <v>18</v>
      </c>
      <c r="B981" s="508" t="s">
        <v>3776</v>
      </c>
      <c r="C981" s="508" t="s">
        <v>3777</v>
      </c>
      <c r="D981" s="509" t="s">
        <v>3</v>
      </c>
      <c r="E981" s="510">
        <v>19800</v>
      </c>
      <c r="F981" s="510">
        <v>145</v>
      </c>
      <c r="G981" s="510">
        <v>2871000</v>
      </c>
      <c r="H981" s="510">
        <v>0</v>
      </c>
      <c r="I981" s="510">
        <v>0</v>
      </c>
      <c r="J981" s="712">
        <v>16</v>
      </c>
      <c r="K981" s="712"/>
      <c r="L981" s="510">
        <v>316800</v>
      </c>
      <c r="M981" s="510">
        <v>129</v>
      </c>
      <c r="N981" s="510">
        <v>2554200</v>
      </c>
    </row>
    <row r="982" spans="1:14" ht="24.75" customHeight="1">
      <c r="A982" s="507">
        <v>19</v>
      </c>
      <c r="B982" s="508" t="s">
        <v>3778</v>
      </c>
      <c r="C982" s="508" t="s">
        <v>3779</v>
      </c>
      <c r="D982" s="509" t="s">
        <v>3</v>
      </c>
      <c r="E982" s="510">
        <v>184999.5</v>
      </c>
      <c r="F982" s="510">
        <v>2</v>
      </c>
      <c r="G982" s="510">
        <v>369999</v>
      </c>
      <c r="H982" s="510">
        <v>0</v>
      </c>
      <c r="I982" s="510">
        <v>0</v>
      </c>
      <c r="J982" s="712">
        <v>0</v>
      </c>
      <c r="K982" s="712"/>
      <c r="L982" s="510">
        <v>0</v>
      </c>
      <c r="M982" s="510">
        <v>2</v>
      </c>
      <c r="N982" s="510">
        <v>369999</v>
      </c>
    </row>
    <row r="983" spans="1:14" ht="24.75" customHeight="1">
      <c r="A983" s="507">
        <v>20</v>
      </c>
      <c r="B983" s="508" t="s">
        <v>3778</v>
      </c>
      <c r="C983" s="508" t="s">
        <v>3779</v>
      </c>
      <c r="D983" s="509" t="s">
        <v>3</v>
      </c>
      <c r="E983" s="510">
        <v>185000.02499999999</v>
      </c>
      <c r="F983" s="510">
        <v>8</v>
      </c>
      <c r="G983" s="510">
        <v>1480000.2</v>
      </c>
      <c r="H983" s="510">
        <v>0</v>
      </c>
      <c r="I983" s="510">
        <v>0</v>
      </c>
      <c r="J983" s="712">
        <v>0</v>
      </c>
      <c r="K983" s="712"/>
      <c r="L983" s="510">
        <v>0</v>
      </c>
      <c r="M983" s="510">
        <v>8</v>
      </c>
      <c r="N983" s="510">
        <v>1480000.2</v>
      </c>
    </row>
    <row r="984" spans="1:14" ht="24.75" customHeight="1">
      <c r="A984" s="507">
        <v>21</v>
      </c>
      <c r="B984" s="508" t="s">
        <v>3780</v>
      </c>
      <c r="C984" s="508" t="s">
        <v>3781</v>
      </c>
      <c r="D984" s="509" t="s">
        <v>3</v>
      </c>
      <c r="E984" s="510">
        <v>91999.95</v>
      </c>
      <c r="F984" s="510">
        <v>3</v>
      </c>
      <c r="G984" s="510">
        <v>275999.84999999998</v>
      </c>
      <c r="H984" s="510">
        <v>0</v>
      </c>
      <c r="I984" s="510">
        <v>0</v>
      </c>
      <c r="J984" s="712">
        <v>0</v>
      </c>
      <c r="K984" s="712"/>
      <c r="L984" s="510">
        <v>0</v>
      </c>
      <c r="M984" s="510">
        <v>3</v>
      </c>
      <c r="N984" s="510">
        <v>275999.84999999998</v>
      </c>
    </row>
    <row r="985" spans="1:14" ht="24.75" customHeight="1">
      <c r="A985" s="507">
        <v>22</v>
      </c>
      <c r="B985" s="508" t="s">
        <v>3782</v>
      </c>
      <c r="C985" s="508" t="s">
        <v>3783</v>
      </c>
      <c r="D985" s="509" t="s">
        <v>113</v>
      </c>
      <c r="E985" s="510">
        <v>13125</v>
      </c>
      <c r="F985" s="510">
        <v>186</v>
      </c>
      <c r="G985" s="510">
        <v>2441250</v>
      </c>
      <c r="H985" s="510">
        <v>0</v>
      </c>
      <c r="I985" s="510">
        <v>0</v>
      </c>
      <c r="J985" s="712">
        <v>20</v>
      </c>
      <c r="K985" s="712"/>
      <c r="L985" s="510">
        <v>262500</v>
      </c>
      <c r="M985" s="510">
        <v>166</v>
      </c>
      <c r="N985" s="510">
        <v>2178750</v>
      </c>
    </row>
    <row r="986" spans="1:14" ht="24.75" customHeight="1">
      <c r="A986" s="507">
        <v>23</v>
      </c>
      <c r="B986" s="508" t="s">
        <v>3784</v>
      </c>
      <c r="C986" s="508" t="s">
        <v>3785</v>
      </c>
      <c r="D986" s="509" t="s">
        <v>3</v>
      </c>
      <c r="E986" s="510">
        <v>3738</v>
      </c>
      <c r="F986" s="510">
        <v>21</v>
      </c>
      <c r="G986" s="510">
        <v>78498</v>
      </c>
      <c r="H986" s="510">
        <v>0</v>
      </c>
      <c r="I986" s="510">
        <v>0</v>
      </c>
      <c r="J986" s="712">
        <v>1</v>
      </c>
      <c r="K986" s="712"/>
      <c r="L986" s="510">
        <v>3738</v>
      </c>
      <c r="M986" s="510">
        <v>20</v>
      </c>
      <c r="N986" s="510">
        <v>74760</v>
      </c>
    </row>
    <row r="987" spans="1:14" ht="24.75" customHeight="1">
      <c r="A987" s="507">
        <v>24</v>
      </c>
      <c r="B987" s="508" t="s">
        <v>3786</v>
      </c>
      <c r="C987" s="508" t="s">
        <v>3787</v>
      </c>
      <c r="D987" s="509" t="s">
        <v>3</v>
      </c>
      <c r="E987" s="510">
        <v>11025</v>
      </c>
      <c r="F987" s="510">
        <v>22</v>
      </c>
      <c r="G987" s="510">
        <v>242550</v>
      </c>
      <c r="H987" s="510">
        <v>0</v>
      </c>
      <c r="I987" s="510">
        <v>0</v>
      </c>
      <c r="J987" s="712">
        <v>1</v>
      </c>
      <c r="K987" s="712"/>
      <c r="L987" s="510">
        <v>11025</v>
      </c>
      <c r="M987" s="510">
        <v>21</v>
      </c>
      <c r="N987" s="510">
        <v>231525</v>
      </c>
    </row>
    <row r="988" spans="1:14" ht="24.75" customHeight="1">
      <c r="A988" s="507">
        <v>25</v>
      </c>
      <c r="B988" s="508" t="s">
        <v>3788</v>
      </c>
      <c r="C988" s="508" t="s">
        <v>3789</v>
      </c>
      <c r="D988" s="509" t="s">
        <v>3</v>
      </c>
      <c r="E988" s="510">
        <v>798</v>
      </c>
      <c r="F988" s="510">
        <v>300</v>
      </c>
      <c r="G988" s="510">
        <v>239400</v>
      </c>
      <c r="H988" s="510">
        <v>0</v>
      </c>
      <c r="I988" s="510">
        <v>0</v>
      </c>
      <c r="J988" s="712">
        <v>100</v>
      </c>
      <c r="K988" s="712"/>
      <c r="L988" s="510">
        <v>79800</v>
      </c>
      <c r="M988" s="510">
        <v>200</v>
      </c>
      <c r="N988" s="510">
        <v>159600</v>
      </c>
    </row>
    <row r="989" spans="1:14" ht="24.75" customHeight="1">
      <c r="A989" s="507">
        <v>26</v>
      </c>
      <c r="B989" s="508" t="s">
        <v>3790</v>
      </c>
      <c r="C989" s="508" t="s">
        <v>3791</v>
      </c>
      <c r="D989" s="509" t="s">
        <v>3</v>
      </c>
      <c r="E989" s="510">
        <v>36720</v>
      </c>
      <c r="F989" s="510">
        <v>21</v>
      </c>
      <c r="G989" s="510">
        <v>771120</v>
      </c>
      <c r="H989" s="510">
        <v>0</v>
      </c>
      <c r="I989" s="510">
        <v>0</v>
      </c>
      <c r="J989" s="712">
        <v>1</v>
      </c>
      <c r="K989" s="712"/>
      <c r="L989" s="510">
        <v>36720</v>
      </c>
      <c r="M989" s="510">
        <v>20</v>
      </c>
      <c r="N989" s="510">
        <v>734400</v>
      </c>
    </row>
    <row r="990" spans="1:14" ht="15" customHeight="1">
      <c r="A990" s="507">
        <v>27</v>
      </c>
      <c r="B990" s="508" t="s">
        <v>3792</v>
      </c>
      <c r="C990" s="508" t="s">
        <v>3793</v>
      </c>
      <c r="D990" s="509" t="s">
        <v>3</v>
      </c>
      <c r="E990" s="510">
        <v>15750</v>
      </c>
      <c r="F990" s="510">
        <v>70</v>
      </c>
      <c r="G990" s="510">
        <v>1102500</v>
      </c>
      <c r="H990" s="510">
        <v>0</v>
      </c>
      <c r="I990" s="510">
        <v>0</v>
      </c>
      <c r="J990" s="712">
        <v>9</v>
      </c>
      <c r="K990" s="712"/>
      <c r="L990" s="510">
        <v>141750</v>
      </c>
      <c r="M990" s="510">
        <v>61</v>
      </c>
      <c r="N990" s="510">
        <v>960750</v>
      </c>
    </row>
    <row r="991" spans="1:14" ht="15.75" customHeight="1">
      <c r="A991" s="715" t="s">
        <v>108</v>
      </c>
      <c r="B991" s="715"/>
      <c r="C991" s="715"/>
      <c r="D991" s="715"/>
      <c r="E991" s="715"/>
      <c r="F991" s="714">
        <v>212226920</v>
      </c>
      <c r="G991" s="714"/>
      <c r="H991" s="714">
        <v>0</v>
      </c>
      <c r="I991" s="714"/>
      <c r="J991" s="714">
        <v>29406830</v>
      </c>
      <c r="K991" s="714"/>
      <c r="L991" s="714"/>
      <c r="M991" s="714">
        <v>182820090</v>
      </c>
      <c r="N991" s="714"/>
    </row>
    <row r="992" spans="1:14" ht="24.75" customHeight="1">
      <c r="A992" s="507">
        <v>1</v>
      </c>
      <c r="B992" s="508" t="s">
        <v>1615</v>
      </c>
      <c r="C992" s="508" t="s">
        <v>3794</v>
      </c>
      <c r="D992" s="509" t="s">
        <v>3795</v>
      </c>
      <c r="E992" s="510">
        <v>13860</v>
      </c>
      <c r="F992" s="510">
        <v>8986</v>
      </c>
      <c r="G992" s="510">
        <v>124545960</v>
      </c>
      <c r="H992" s="510">
        <v>0</v>
      </c>
      <c r="I992" s="510">
        <v>0</v>
      </c>
      <c r="J992" s="712">
        <v>1421</v>
      </c>
      <c r="K992" s="712"/>
      <c r="L992" s="510">
        <v>19695060</v>
      </c>
      <c r="M992" s="510">
        <v>7565</v>
      </c>
      <c r="N992" s="510">
        <v>104850900</v>
      </c>
    </row>
    <row r="993" spans="1:14" ht="24.75" customHeight="1">
      <c r="A993" s="507">
        <v>2</v>
      </c>
      <c r="B993" s="508" t="s">
        <v>1605</v>
      </c>
      <c r="C993" s="508" t="s">
        <v>3796</v>
      </c>
      <c r="D993" s="509" t="s">
        <v>3795</v>
      </c>
      <c r="E993" s="510">
        <v>23940</v>
      </c>
      <c r="F993" s="510">
        <v>3321</v>
      </c>
      <c r="G993" s="510">
        <v>79504740</v>
      </c>
      <c r="H993" s="510">
        <v>0</v>
      </c>
      <c r="I993" s="510">
        <v>0</v>
      </c>
      <c r="J993" s="712">
        <v>344</v>
      </c>
      <c r="K993" s="712"/>
      <c r="L993" s="510">
        <v>8235360</v>
      </c>
      <c r="M993" s="510">
        <v>2977</v>
      </c>
      <c r="N993" s="510">
        <v>71269380</v>
      </c>
    </row>
    <row r="994" spans="1:14" ht="24.75" customHeight="1">
      <c r="A994" s="507">
        <v>3</v>
      </c>
      <c r="B994" s="508" t="s">
        <v>1619</v>
      </c>
      <c r="C994" s="508" t="s">
        <v>3797</v>
      </c>
      <c r="D994" s="509" t="s">
        <v>3795</v>
      </c>
      <c r="E994" s="510">
        <v>5330</v>
      </c>
      <c r="F994" s="510">
        <v>1534</v>
      </c>
      <c r="G994" s="510">
        <v>8176220</v>
      </c>
      <c r="H994" s="510">
        <v>0</v>
      </c>
      <c r="I994" s="510">
        <v>0</v>
      </c>
      <c r="J994" s="712">
        <v>277</v>
      </c>
      <c r="K994" s="712"/>
      <c r="L994" s="510">
        <v>1476410</v>
      </c>
      <c r="M994" s="510">
        <v>1257</v>
      </c>
      <c r="N994" s="510">
        <v>6699810</v>
      </c>
    </row>
    <row r="995" spans="1:14" ht="15.75" customHeight="1">
      <c r="A995" s="715" t="s">
        <v>3798</v>
      </c>
      <c r="B995" s="715"/>
      <c r="C995" s="715"/>
      <c r="D995" s="715"/>
      <c r="E995" s="715"/>
      <c r="F995" s="714">
        <v>38193920.354999997</v>
      </c>
      <c r="G995" s="714"/>
      <c r="H995" s="714">
        <v>0</v>
      </c>
      <c r="I995" s="714"/>
      <c r="J995" s="714">
        <v>0</v>
      </c>
      <c r="K995" s="714"/>
      <c r="L995" s="714"/>
      <c r="M995" s="714">
        <v>38193920.354999997</v>
      </c>
      <c r="N995" s="714"/>
    </row>
    <row r="996" spans="1:14" ht="24.75" customHeight="1">
      <c r="A996" s="507">
        <v>1</v>
      </c>
      <c r="B996" s="508" t="s">
        <v>3799</v>
      </c>
      <c r="C996" s="508" t="s">
        <v>3800</v>
      </c>
      <c r="D996" s="509" t="s">
        <v>3801</v>
      </c>
      <c r="E996" s="510">
        <v>41000</v>
      </c>
      <c r="F996" s="510">
        <v>15</v>
      </c>
      <c r="G996" s="510">
        <v>615000</v>
      </c>
      <c r="H996" s="510">
        <v>0</v>
      </c>
      <c r="I996" s="510">
        <v>0</v>
      </c>
      <c r="J996" s="712">
        <v>0</v>
      </c>
      <c r="K996" s="712"/>
      <c r="L996" s="510">
        <v>0</v>
      </c>
      <c r="M996" s="510">
        <v>15</v>
      </c>
      <c r="N996" s="510">
        <v>615000</v>
      </c>
    </row>
    <row r="997" spans="1:14" ht="24.75" customHeight="1">
      <c r="A997" s="507">
        <v>2</v>
      </c>
      <c r="B997" s="508" t="s">
        <v>3802</v>
      </c>
      <c r="C997" s="508" t="s">
        <v>3803</v>
      </c>
      <c r="D997" s="509" t="s">
        <v>3201</v>
      </c>
      <c r="E997" s="510">
        <v>5.7915000000000001</v>
      </c>
      <c r="F997" s="510">
        <v>2432790</v>
      </c>
      <c r="G997" s="510">
        <v>14089503.285</v>
      </c>
      <c r="H997" s="510">
        <v>0</v>
      </c>
      <c r="I997" s="510">
        <v>0</v>
      </c>
      <c r="J997" s="712">
        <v>0</v>
      </c>
      <c r="K997" s="712"/>
      <c r="L997" s="510">
        <v>0</v>
      </c>
      <c r="M997" s="510">
        <v>2432790</v>
      </c>
      <c r="N997" s="510">
        <v>14089503.285</v>
      </c>
    </row>
    <row r="998" spans="1:14" ht="24.75" customHeight="1">
      <c r="A998" s="507">
        <v>3</v>
      </c>
      <c r="B998" s="508" t="s">
        <v>3804</v>
      </c>
      <c r="C998" s="508" t="s">
        <v>3803</v>
      </c>
      <c r="D998" s="509" t="s">
        <v>3805</v>
      </c>
      <c r="E998" s="510">
        <v>5.8815</v>
      </c>
      <c r="F998" s="510">
        <v>3993780</v>
      </c>
      <c r="G998" s="510">
        <v>23489417.07</v>
      </c>
      <c r="H998" s="510">
        <v>0</v>
      </c>
      <c r="I998" s="510">
        <v>0</v>
      </c>
      <c r="J998" s="712">
        <v>0</v>
      </c>
      <c r="K998" s="712"/>
      <c r="L998" s="510">
        <v>0</v>
      </c>
      <c r="M998" s="510">
        <v>3993780</v>
      </c>
      <c r="N998" s="510">
        <v>23489417.07</v>
      </c>
    </row>
    <row r="999" spans="1:14" ht="15" customHeight="1">
      <c r="A999" s="715" t="s">
        <v>3806</v>
      </c>
      <c r="B999" s="715"/>
      <c r="C999" s="715"/>
      <c r="D999" s="715"/>
      <c r="E999" s="715"/>
      <c r="F999" s="714">
        <v>10881360</v>
      </c>
      <c r="G999" s="714"/>
      <c r="H999" s="714">
        <v>0</v>
      </c>
      <c r="I999" s="714"/>
      <c r="J999" s="714">
        <v>627480</v>
      </c>
      <c r="K999" s="714"/>
      <c r="L999" s="714"/>
      <c r="M999" s="714">
        <v>10253880</v>
      </c>
      <c r="N999" s="714"/>
    </row>
    <row r="1000" spans="1:14" ht="24.75" customHeight="1">
      <c r="A1000" s="507">
        <v>1</v>
      </c>
      <c r="B1000" s="508" t="s">
        <v>3807</v>
      </c>
      <c r="C1000" s="508" t="s">
        <v>3808</v>
      </c>
      <c r="D1000" s="509" t="s">
        <v>3</v>
      </c>
      <c r="E1000" s="510">
        <v>313740</v>
      </c>
      <c r="F1000" s="510">
        <v>29</v>
      </c>
      <c r="G1000" s="510">
        <v>9098460</v>
      </c>
      <c r="H1000" s="510">
        <v>0</v>
      </c>
      <c r="I1000" s="510">
        <v>0</v>
      </c>
      <c r="J1000" s="712">
        <v>2</v>
      </c>
      <c r="K1000" s="712"/>
      <c r="L1000" s="510">
        <v>627480</v>
      </c>
      <c r="M1000" s="510">
        <v>27</v>
      </c>
      <c r="N1000" s="510">
        <v>8470980</v>
      </c>
    </row>
    <row r="1001" spans="1:14" ht="24.75" customHeight="1">
      <c r="A1001" s="507">
        <v>2</v>
      </c>
      <c r="B1001" s="508" t="s">
        <v>3809</v>
      </c>
      <c r="C1001" s="508" t="s">
        <v>3810</v>
      </c>
      <c r="D1001" s="509" t="s">
        <v>3</v>
      </c>
      <c r="E1001" s="510">
        <v>577500</v>
      </c>
      <c r="F1001" s="510">
        <v>3</v>
      </c>
      <c r="G1001" s="510">
        <v>1732500</v>
      </c>
      <c r="H1001" s="510">
        <v>0</v>
      </c>
      <c r="I1001" s="510">
        <v>0</v>
      </c>
      <c r="J1001" s="712">
        <v>0</v>
      </c>
      <c r="K1001" s="712"/>
      <c r="L1001" s="510">
        <v>0</v>
      </c>
      <c r="M1001" s="510">
        <v>3</v>
      </c>
      <c r="N1001" s="510">
        <v>1732500</v>
      </c>
    </row>
    <row r="1002" spans="1:14" ht="15.75" customHeight="1">
      <c r="A1002" s="507">
        <v>3</v>
      </c>
      <c r="B1002" s="508" t="s">
        <v>3811</v>
      </c>
      <c r="C1002" s="508" t="s">
        <v>3812</v>
      </c>
      <c r="D1002" s="509" t="s">
        <v>207</v>
      </c>
      <c r="E1002" s="510">
        <v>12600</v>
      </c>
      <c r="F1002" s="510">
        <v>4</v>
      </c>
      <c r="G1002" s="510">
        <v>50400</v>
      </c>
      <c r="H1002" s="510">
        <v>0</v>
      </c>
      <c r="I1002" s="510">
        <v>0</v>
      </c>
      <c r="J1002" s="712">
        <v>0</v>
      </c>
      <c r="K1002" s="712"/>
      <c r="L1002" s="510">
        <v>0</v>
      </c>
      <c r="M1002" s="510">
        <v>4</v>
      </c>
      <c r="N1002" s="510">
        <v>50400</v>
      </c>
    </row>
    <row r="1003" spans="1:14" ht="15.75" customHeight="1">
      <c r="A1003" s="715" t="s">
        <v>59</v>
      </c>
      <c r="B1003" s="715"/>
      <c r="C1003" s="715"/>
      <c r="D1003" s="715"/>
      <c r="E1003" s="715"/>
      <c r="F1003" s="714">
        <v>757617</v>
      </c>
      <c r="G1003" s="714"/>
      <c r="H1003" s="714">
        <v>0</v>
      </c>
      <c r="I1003" s="714"/>
      <c r="J1003" s="714">
        <v>30513</v>
      </c>
      <c r="K1003" s="714"/>
      <c r="L1003" s="714"/>
      <c r="M1003" s="714">
        <v>727104</v>
      </c>
      <c r="N1003" s="714"/>
    </row>
    <row r="1004" spans="1:14" ht="24.75" customHeight="1">
      <c r="A1004" s="507">
        <v>1</v>
      </c>
      <c r="B1004" s="508" t="s">
        <v>3813</v>
      </c>
      <c r="C1004" s="508" t="s">
        <v>3814</v>
      </c>
      <c r="D1004" s="509" t="s">
        <v>3</v>
      </c>
      <c r="E1004" s="510">
        <v>2100</v>
      </c>
      <c r="F1004" s="510">
        <v>8</v>
      </c>
      <c r="G1004" s="510">
        <v>16800</v>
      </c>
      <c r="H1004" s="510">
        <v>0</v>
      </c>
      <c r="I1004" s="510">
        <v>0</v>
      </c>
      <c r="J1004" s="712">
        <v>1</v>
      </c>
      <c r="K1004" s="712"/>
      <c r="L1004" s="510">
        <v>2100</v>
      </c>
      <c r="M1004" s="510">
        <v>7</v>
      </c>
      <c r="N1004" s="510">
        <v>14700</v>
      </c>
    </row>
    <row r="1005" spans="1:14" ht="24.75" customHeight="1">
      <c r="A1005" s="507">
        <v>2</v>
      </c>
      <c r="B1005" s="508" t="s">
        <v>1486</v>
      </c>
      <c r="C1005" s="508" t="s">
        <v>3815</v>
      </c>
      <c r="D1005" s="509" t="s">
        <v>3</v>
      </c>
      <c r="E1005" s="510">
        <v>861</v>
      </c>
      <c r="F1005" s="510">
        <v>382</v>
      </c>
      <c r="G1005" s="510">
        <v>328902</v>
      </c>
      <c r="H1005" s="510">
        <v>0</v>
      </c>
      <c r="I1005" s="510">
        <v>0</v>
      </c>
      <c r="J1005" s="712">
        <v>23</v>
      </c>
      <c r="K1005" s="712"/>
      <c r="L1005" s="510">
        <v>19803</v>
      </c>
      <c r="M1005" s="510">
        <v>359</v>
      </c>
      <c r="N1005" s="510">
        <v>309099</v>
      </c>
    </row>
    <row r="1006" spans="1:14" ht="24.75" customHeight="1">
      <c r="A1006" s="507">
        <v>3</v>
      </c>
      <c r="B1006" s="508" t="s">
        <v>1490</v>
      </c>
      <c r="C1006" s="508" t="s">
        <v>3816</v>
      </c>
      <c r="D1006" s="509" t="s">
        <v>3</v>
      </c>
      <c r="E1006" s="510">
        <v>861</v>
      </c>
      <c r="F1006" s="510">
        <v>415</v>
      </c>
      <c r="G1006" s="510">
        <v>357315</v>
      </c>
      <c r="H1006" s="510">
        <v>0</v>
      </c>
      <c r="I1006" s="510">
        <v>0</v>
      </c>
      <c r="J1006" s="712">
        <v>10</v>
      </c>
      <c r="K1006" s="712"/>
      <c r="L1006" s="510">
        <v>8610</v>
      </c>
      <c r="M1006" s="510">
        <v>405</v>
      </c>
      <c r="N1006" s="510">
        <v>348705</v>
      </c>
    </row>
    <row r="1007" spans="1:14" ht="24" customHeight="1">
      <c r="A1007" s="507">
        <v>4</v>
      </c>
      <c r="B1007" s="508" t="s">
        <v>3817</v>
      </c>
      <c r="C1007" s="508" t="s">
        <v>3818</v>
      </c>
      <c r="D1007" s="509" t="s">
        <v>3</v>
      </c>
      <c r="E1007" s="510">
        <v>2100</v>
      </c>
      <c r="F1007" s="510">
        <v>26</v>
      </c>
      <c r="G1007" s="510">
        <v>54600</v>
      </c>
      <c r="H1007" s="510">
        <v>0</v>
      </c>
      <c r="I1007" s="510">
        <v>0</v>
      </c>
      <c r="J1007" s="712">
        <v>0</v>
      </c>
      <c r="K1007" s="712"/>
      <c r="L1007" s="510">
        <v>0</v>
      </c>
      <c r="M1007" s="510">
        <v>26</v>
      </c>
      <c r="N1007" s="510">
        <v>54600</v>
      </c>
    </row>
    <row r="1008" spans="1:14" ht="24" customHeight="1">
      <c r="A1008" s="713" t="s">
        <v>3819</v>
      </c>
      <c r="B1008" s="713"/>
      <c r="C1008" s="713"/>
      <c r="D1008" s="713"/>
      <c r="E1008" s="713"/>
      <c r="F1008" s="709">
        <v>32816106841.802505</v>
      </c>
      <c r="G1008" s="709"/>
      <c r="H1008" s="709">
        <v>266486066.40000001</v>
      </c>
      <c r="I1008" s="709"/>
      <c r="J1008" s="709">
        <v>1690162624.2894523</v>
      </c>
      <c r="K1008" s="709"/>
      <c r="L1008" s="709"/>
      <c r="M1008" s="709">
        <v>31392430283.913055</v>
      </c>
      <c r="N1008" s="709"/>
    </row>
    <row r="1009" spans="1:14" ht="8.25" customHeight="1"/>
    <row r="1010" spans="1:14" ht="16.5" customHeight="1">
      <c r="L1010" s="710" t="s">
        <v>3820</v>
      </c>
      <c r="M1010" s="710"/>
      <c r="N1010" s="710"/>
    </row>
    <row r="1011" spans="1:14" ht="16.5" customHeight="1">
      <c r="A1011" s="711" t="s">
        <v>1781</v>
      </c>
      <c r="B1011" s="711"/>
      <c r="C1011" s="711"/>
      <c r="D1011" s="711"/>
      <c r="E1011" s="711" t="s">
        <v>3821</v>
      </c>
      <c r="F1011" s="711"/>
      <c r="G1011" s="711"/>
      <c r="H1011" s="711" t="s">
        <v>3822</v>
      </c>
      <c r="I1011" s="711"/>
      <c r="J1011" s="711"/>
      <c r="K1011" s="711"/>
      <c r="L1011" s="711" t="s">
        <v>3823</v>
      </c>
      <c r="M1011" s="711"/>
      <c r="N1011" s="711"/>
    </row>
    <row r="1012" spans="1:14" ht="16.5" customHeight="1">
      <c r="A1012" s="707" t="s">
        <v>3824</v>
      </c>
      <c r="B1012" s="707"/>
      <c r="C1012" s="707"/>
      <c r="D1012" s="707"/>
      <c r="E1012" s="707" t="s">
        <v>3824</v>
      </c>
      <c r="F1012" s="707"/>
      <c r="G1012" s="707"/>
      <c r="H1012" s="707" t="s">
        <v>3824</v>
      </c>
      <c r="I1012" s="707"/>
      <c r="J1012" s="707"/>
      <c r="K1012" s="707"/>
      <c r="L1012" s="707" t="s">
        <v>3824</v>
      </c>
      <c r="M1012" s="707"/>
      <c r="N1012" s="707"/>
    </row>
    <row r="1013" spans="1:14" ht="60" customHeight="1"/>
    <row r="1014" spans="1:14" ht="16.5" customHeight="1">
      <c r="L1014" s="708" t="s">
        <v>3825</v>
      </c>
      <c r="M1014" s="708"/>
      <c r="N1014" s="511" t="s">
        <v>3826</v>
      </c>
    </row>
  </sheetData>
  <mergeCells count="1249">
    <mergeCell ref="A7:N7"/>
    <mergeCell ref="A9:A10"/>
    <mergeCell ref="B9:B10"/>
    <mergeCell ref="C9:C10"/>
    <mergeCell ref="D9:D10"/>
    <mergeCell ref="E9:E10"/>
    <mergeCell ref="F9:G9"/>
    <mergeCell ref="H9:J9"/>
    <mergeCell ref="K9:L9"/>
    <mergeCell ref="M9:N9"/>
    <mergeCell ref="A1:E1"/>
    <mergeCell ref="N1:N2"/>
    <mergeCell ref="A2:E3"/>
    <mergeCell ref="A4:E4"/>
    <mergeCell ref="A5:N5"/>
    <mergeCell ref="A6:N6"/>
    <mergeCell ref="J14:K14"/>
    <mergeCell ref="J15:K15"/>
    <mergeCell ref="J16:K16"/>
    <mergeCell ref="J17:K17"/>
    <mergeCell ref="J18:K18"/>
    <mergeCell ref="J19:K19"/>
    <mergeCell ref="A12:E12"/>
    <mergeCell ref="F12:G12"/>
    <mergeCell ref="H12:I12"/>
    <mergeCell ref="J12:L12"/>
    <mergeCell ref="M12:N12"/>
    <mergeCell ref="J13:K13"/>
    <mergeCell ref="I10:J10"/>
    <mergeCell ref="A11:E11"/>
    <mergeCell ref="F11:G11"/>
    <mergeCell ref="H11:I11"/>
    <mergeCell ref="J11:L11"/>
    <mergeCell ref="M11:N11"/>
    <mergeCell ref="J30:K30"/>
    <mergeCell ref="J31:K31"/>
    <mergeCell ref="J32:K32"/>
    <mergeCell ref="J33:K33"/>
    <mergeCell ref="J34:K34"/>
    <mergeCell ref="J35:K35"/>
    <mergeCell ref="M24:N24"/>
    <mergeCell ref="J25:K25"/>
    <mergeCell ref="J26:K26"/>
    <mergeCell ref="J27:K27"/>
    <mergeCell ref="J28:K28"/>
    <mergeCell ref="J29:K29"/>
    <mergeCell ref="J20:K20"/>
    <mergeCell ref="J21:K21"/>
    <mergeCell ref="J22:K22"/>
    <mergeCell ref="J23:K23"/>
    <mergeCell ref="A24:E24"/>
    <mergeCell ref="F24:G24"/>
    <mergeCell ref="H24:I24"/>
    <mergeCell ref="J24:L24"/>
    <mergeCell ref="M55:N55"/>
    <mergeCell ref="J48:K48"/>
    <mergeCell ref="J49:K49"/>
    <mergeCell ref="J50:K50"/>
    <mergeCell ref="J51:K51"/>
    <mergeCell ref="J52:K52"/>
    <mergeCell ref="J53:K53"/>
    <mergeCell ref="J42:K42"/>
    <mergeCell ref="J43:K43"/>
    <mergeCell ref="J44:K44"/>
    <mergeCell ref="J45:K45"/>
    <mergeCell ref="J46:K46"/>
    <mergeCell ref="J47:K47"/>
    <mergeCell ref="J36:K36"/>
    <mergeCell ref="J37:K37"/>
    <mergeCell ref="J38:K38"/>
    <mergeCell ref="J39:K39"/>
    <mergeCell ref="J40:K40"/>
    <mergeCell ref="J41:K41"/>
    <mergeCell ref="J62:K62"/>
    <mergeCell ref="J63:K63"/>
    <mergeCell ref="J64:K64"/>
    <mergeCell ref="J65:K65"/>
    <mergeCell ref="J66:K66"/>
    <mergeCell ref="J67:K67"/>
    <mergeCell ref="J56:K56"/>
    <mergeCell ref="J57:K57"/>
    <mergeCell ref="J58:K58"/>
    <mergeCell ref="J59:K59"/>
    <mergeCell ref="J60:K60"/>
    <mergeCell ref="J61:K61"/>
    <mergeCell ref="J54:K54"/>
    <mergeCell ref="A55:E55"/>
    <mergeCell ref="F55:G55"/>
    <mergeCell ref="H55:I55"/>
    <mergeCell ref="J55:L55"/>
    <mergeCell ref="J80:K80"/>
    <mergeCell ref="J81:K81"/>
    <mergeCell ref="J82:K82"/>
    <mergeCell ref="J83:K83"/>
    <mergeCell ref="J84:K84"/>
    <mergeCell ref="J85:K85"/>
    <mergeCell ref="J74:K74"/>
    <mergeCell ref="J75:K75"/>
    <mergeCell ref="J76:K76"/>
    <mergeCell ref="J77:K77"/>
    <mergeCell ref="J78:K78"/>
    <mergeCell ref="J79:K79"/>
    <mergeCell ref="J68:K68"/>
    <mergeCell ref="J69:K69"/>
    <mergeCell ref="J70:K70"/>
    <mergeCell ref="J71:K71"/>
    <mergeCell ref="J72:K72"/>
    <mergeCell ref="J73:K73"/>
    <mergeCell ref="J94:K94"/>
    <mergeCell ref="J95:K95"/>
    <mergeCell ref="J96:K96"/>
    <mergeCell ref="J97:K97"/>
    <mergeCell ref="J98:K98"/>
    <mergeCell ref="J99:K99"/>
    <mergeCell ref="J88:K88"/>
    <mergeCell ref="J89:K89"/>
    <mergeCell ref="J90:K90"/>
    <mergeCell ref="J91:K91"/>
    <mergeCell ref="J92:K92"/>
    <mergeCell ref="J93:K93"/>
    <mergeCell ref="A86:E86"/>
    <mergeCell ref="F86:G86"/>
    <mergeCell ref="H86:I86"/>
    <mergeCell ref="J86:L86"/>
    <mergeCell ref="M86:N86"/>
    <mergeCell ref="J87:K87"/>
    <mergeCell ref="J112:K112"/>
    <mergeCell ref="J113:K113"/>
    <mergeCell ref="J114:K114"/>
    <mergeCell ref="J115:K115"/>
    <mergeCell ref="J116:K116"/>
    <mergeCell ref="J117:K117"/>
    <mergeCell ref="J106:K106"/>
    <mergeCell ref="J107:K107"/>
    <mergeCell ref="J108:K108"/>
    <mergeCell ref="J109:K109"/>
    <mergeCell ref="J110:K110"/>
    <mergeCell ref="J111:K111"/>
    <mergeCell ref="J100:K100"/>
    <mergeCell ref="J101:K101"/>
    <mergeCell ref="J102:K102"/>
    <mergeCell ref="J103:K103"/>
    <mergeCell ref="J104:K104"/>
    <mergeCell ref="J105:K105"/>
    <mergeCell ref="M137:N137"/>
    <mergeCell ref="J130:K130"/>
    <mergeCell ref="J131:K131"/>
    <mergeCell ref="J132:K132"/>
    <mergeCell ref="J133:K133"/>
    <mergeCell ref="J134:K134"/>
    <mergeCell ref="J135:K135"/>
    <mergeCell ref="J124:K124"/>
    <mergeCell ref="J125:K125"/>
    <mergeCell ref="J126:K126"/>
    <mergeCell ref="J127:K127"/>
    <mergeCell ref="J128:K128"/>
    <mergeCell ref="J129:K129"/>
    <mergeCell ref="J118:K118"/>
    <mergeCell ref="J119:K119"/>
    <mergeCell ref="J120:K120"/>
    <mergeCell ref="J121:K121"/>
    <mergeCell ref="J122:K122"/>
    <mergeCell ref="J123:K123"/>
    <mergeCell ref="J144:K144"/>
    <mergeCell ref="J145:K145"/>
    <mergeCell ref="J146:K146"/>
    <mergeCell ref="J147:K147"/>
    <mergeCell ref="J148:K148"/>
    <mergeCell ref="J149:K149"/>
    <mergeCell ref="J138:K138"/>
    <mergeCell ref="J139:K139"/>
    <mergeCell ref="J140:K140"/>
    <mergeCell ref="J141:K141"/>
    <mergeCell ref="J142:K142"/>
    <mergeCell ref="J143:K143"/>
    <mergeCell ref="J136:K136"/>
    <mergeCell ref="A137:E137"/>
    <mergeCell ref="F137:G137"/>
    <mergeCell ref="H137:I137"/>
    <mergeCell ref="J137:L137"/>
    <mergeCell ref="J162:K162"/>
    <mergeCell ref="J163:K163"/>
    <mergeCell ref="J164:K164"/>
    <mergeCell ref="J165:K165"/>
    <mergeCell ref="J166:K166"/>
    <mergeCell ref="J167:K167"/>
    <mergeCell ref="J156:K156"/>
    <mergeCell ref="J157:K157"/>
    <mergeCell ref="J158:K158"/>
    <mergeCell ref="J159:K159"/>
    <mergeCell ref="J160:K160"/>
    <mergeCell ref="J161:K161"/>
    <mergeCell ref="J150:K150"/>
    <mergeCell ref="J151:K151"/>
    <mergeCell ref="J152:K152"/>
    <mergeCell ref="J153:K153"/>
    <mergeCell ref="J154:K154"/>
    <mergeCell ref="J155:K155"/>
    <mergeCell ref="J180:K180"/>
    <mergeCell ref="J181:K181"/>
    <mergeCell ref="J182:K182"/>
    <mergeCell ref="J183:K183"/>
    <mergeCell ref="J184:K184"/>
    <mergeCell ref="J185:K185"/>
    <mergeCell ref="J174:K174"/>
    <mergeCell ref="J175:K175"/>
    <mergeCell ref="J176:K176"/>
    <mergeCell ref="J177:K177"/>
    <mergeCell ref="J178:K178"/>
    <mergeCell ref="J179:K179"/>
    <mergeCell ref="J168:K168"/>
    <mergeCell ref="J169:K169"/>
    <mergeCell ref="J170:K170"/>
    <mergeCell ref="J171:K171"/>
    <mergeCell ref="J172:K172"/>
    <mergeCell ref="J173:K173"/>
    <mergeCell ref="J198:K198"/>
    <mergeCell ref="J199:K199"/>
    <mergeCell ref="J200:K200"/>
    <mergeCell ref="A201:E201"/>
    <mergeCell ref="F201:G201"/>
    <mergeCell ref="H201:I201"/>
    <mergeCell ref="J201:L201"/>
    <mergeCell ref="J192:K192"/>
    <mergeCell ref="J193:K193"/>
    <mergeCell ref="J194:K194"/>
    <mergeCell ref="J195:K195"/>
    <mergeCell ref="J196:K196"/>
    <mergeCell ref="J197:K197"/>
    <mergeCell ref="J186:K186"/>
    <mergeCell ref="J187:K187"/>
    <mergeCell ref="J188:K188"/>
    <mergeCell ref="J189:K189"/>
    <mergeCell ref="J190:K190"/>
    <mergeCell ref="J191:K191"/>
    <mergeCell ref="J213:K213"/>
    <mergeCell ref="J214:K214"/>
    <mergeCell ref="J215:K215"/>
    <mergeCell ref="J216:K216"/>
    <mergeCell ref="J217:K217"/>
    <mergeCell ref="J218:K218"/>
    <mergeCell ref="J207:K207"/>
    <mergeCell ref="J208:K208"/>
    <mergeCell ref="J209:K209"/>
    <mergeCell ref="J210:K210"/>
    <mergeCell ref="J211:K211"/>
    <mergeCell ref="J212:K212"/>
    <mergeCell ref="M201:N201"/>
    <mergeCell ref="J202:K202"/>
    <mergeCell ref="J203:K203"/>
    <mergeCell ref="J204:K204"/>
    <mergeCell ref="J205:K205"/>
    <mergeCell ref="J206:K206"/>
    <mergeCell ref="J231:K231"/>
    <mergeCell ref="J232:K232"/>
    <mergeCell ref="J233:K233"/>
    <mergeCell ref="A234:E234"/>
    <mergeCell ref="F234:G234"/>
    <mergeCell ref="H234:I234"/>
    <mergeCell ref="J234:L234"/>
    <mergeCell ref="J225:K225"/>
    <mergeCell ref="J226:K226"/>
    <mergeCell ref="J227:K227"/>
    <mergeCell ref="J228:K228"/>
    <mergeCell ref="J229:K229"/>
    <mergeCell ref="J230:K230"/>
    <mergeCell ref="J219:K219"/>
    <mergeCell ref="J220:K220"/>
    <mergeCell ref="J221:K221"/>
    <mergeCell ref="J222:K222"/>
    <mergeCell ref="J223:K223"/>
    <mergeCell ref="J224:K224"/>
    <mergeCell ref="J246:K246"/>
    <mergeCell ref="J247:K247"/>
    <mergeCell ref="J248:K248"/>
    <mergeCell ref="J249:K249"/>
    <mergeCell ref="J250:K250"/>
    <mergeCell ref="J251:K251"/>
    <mergeCell ref="J240:K240"/>
    <mergeCell ref="J241:K241"/>
    <mergeCell ref="J242:K242"/>
    <mergeCell ref="J243:K243"/>
    <mergeCell ref="J244:K244"/>
    <mergeCell ref="J245:K245"/>
    <mergeCell ref="M234:N234"/>
    <mergeCell ref="J235:K235"/>
    <mergeCell ref="J236:K236"/>
    <mergeCell ref="J237:K237"/>
    <mergeCell ref="J238:K238"/>
    <mergeCell ref="J239:K239"/>
    <mergeCell ref="J264:K264"/>
    <mergeCell ref="A265:E265"/>
    <mergeCell ref="F265:G265"/>
    <mergeCell ref="H265:I265"/>
    <mergeCell ref="J265:L265"/>
    <mergeCell ref="M265:N265"/>
    <mergeCell ref="J258:K258"/>
    <mergeCell ref="J259:K259"/>
    <mergeCell ref="J260:K260"/>
    <mergeCell ref="J261:K261"/>
    <mergeCell ref="J262:K262"/>
    <mergeCell ref="J263:K263"/>
    <mergeCell ref="J252:K252"/>
    <mergeCell ref="J253:K253"/>
    <mergeCell ref="J254:K254"/>
    <mergeCell ref="J255:K255"/>
    <mergeCell ref="J256:K256"/>
    <mergeCell ref="J257:K257"/>
    <mergeCell ref="J278:K278"/>
    <mergeCell ref="J279:K279"/>
    <mergeCell ref="J280:K280"/>
    <mergeCell ref="J281:K281"/>
    <mergeCell ref="J282:K282"/>
    <mergeCell ref="J283:K283"/>
    <mergeCell ref="J272:K272"/>
    <mergeCell ref="J273:K273"/>
    <mergeCell ref="J274:K274"/>
    <mergeCell ref="J275:K275"/>
    <mergeCell ref="J276:K276"/>
    <mergeCell ref="J277:K277"/>
    <mergeCell ref="J266:K266"/>
    <mergeCell ref="J267:K267"/>
    <mergeCell ref="J268:K268"/>
    <mergeCell ref="J269:K269"/>
    <mergeCell ref="J270:K270"/>
    <mergeCell ref="J271:K271"/>
    <mergeCell ref="J296:K296"/>
    <mergeCell ref="J297:K297"/>
    <mergeCell ref="J298:K298"/>
    <mergeCell ref="J299:K299"/>
    <mergeCell ref="J300:K300"/>
    <mergeCell ref="J301:K301"/>
    <mergeCell ref="J290:K290"/>
    <mergeCell ref="J291:K291"/>
    <mergeCell ref="J292:K292"/>
    <mergeCell ref="J293:K293"/>
    <mergeCell ref="J294:K294"/>
    <mergeCell ref="J295:K295"/>
    <mergeCell ref="J284:K284"/>
    <mergeCell ref="J285:K285"/>
    <mergeCell ref="J286:K286"/>
    <mergeCell ref="J287:K287"/>
    <mergeCell ref="J288:K288"/>
    <mergeCell ref="J289:K289"/>
    <mergeCell ref="J314:K314"/>
    <mergeCell ref="J315:K315"/>
    <mergeCell ref="J316:K316"/>
    <mergeCell ref="J317:K317"/>
    <mergeCell ref="A318:E318"/>
    <mergeCell ref="F318:G318"/>
    <mergeCell ref="H318:I318"/>
    <mergeCell ref="J318:L318"/>
    <mergeCell ref="J308:K308"/>
    <mergeCell ref="J309:K309"/>
    <mergeCell ref="J310:K310"/>
    <mergeCell ref="J311:K311"/>
    <mergeCell ref="J312:K312"/>
    <mergeCell ref="J313:K313"/>
    <mergeCell ref="J302:K302"/>
    <mergeCell ref="J303:K303"/>
    <mergeCell ref="J304:K304"/>
    <mergeCell ref="J305:K305"/>
    <mergeCell ref="J306:K306"/>
    <mergeCell ref="J307:K307"/>
    <mergeCell ref="J330:K330"/>
    <mergeCell ref="A331:E331"/>
    <mergeCell ref="F331:G331"/>
    <mergeCell ref="H331:I331"/>
    <mergeCell ref="J331:L331"/>
    <mergeCell ref="M331:N331"/>
    <mergeCell ref="J324:K324"/>
    <mergeCell ref="J325:K325"/>
    <mergeCell ref="J326:K326"/>
    <mergeCell ref="J327:K327"/>
    <mergeCell ref="J328:K328"/>
    <mergeCell ref="J329:K329"/>
    <mergeCell ref="M318:N318"/>
    <mergeCell ref="J319:K319"/>
    <mergeCell ref="J320:K320"/>
    <mergeCell ref="J321:K321"/>
    <mergeCell ref="J322:K322"/>
    <mergeCell ref="J323:K323"/>
    <mergeCell ref="J344:K344"/>
    <mergeCell ref="J345:K345"/>
    <mergeCell ref="J346:K346"/>
    <mergeCell ref="J347:K347"/>
    <mergeCell ref="J348:K348"/>
    <mergeCell ref="J349:K349"/>
    <mergeCell ref="J338:K338"/>
    <mergeCell ref="J339:K339"/>
    <mergeCell ref="J340:K340"/>
    <mergeCell ref="J341:K341"/>
    <mergeCell ref="J342:K342"/>
    <mergeCell ref="J343:K343"/>
    <mergeCell ref="J332:K332"/>
    <mergeCell ref="J333:K333"/>
    <mergeCell ref="J334:K334"/>
    <mergeCell ref="J335:K335"/>
    <mergeCell ref="J336:K336"/>
    <mergeCell ref="J337:K337"/>
    <mergeCell ref="J362:K362"/>
    <mergeCell ref="J363:K363"/>
    <mergeCell ref="J364:K364"/>
    <mergeCell ref="J365:K365"/>
    <mergeCell ref="J366:K366"/>
    <mergeCell ref="J367:K367"/>
    <mergeCell ref="J356:K356"/>
    <mergeCell ref="J357:K357"/>
    <mergeCell ref="J358:K358"/>
    <mergeCell ref="J359:K359"/>
    <mergeCell ref="J360:K360"/>
    <mergeCell ref="J361:K361"/>
    <mergeCell ref="J350:K350"/>
    <mergeCell ref="J351:K351"/>
    <mergeCell ref="J352:K352"/>
    <mergeCell ref="J353:K353"/>
    <mergeCell ref="J354:K354"/>
    <mergeCell ref="J355:K355"/>
    <mergeCell ref="J376:K376"/>
    <mergeCell ref="J377:K377"/>
    <mergeCell ref="J378:K378"/>
    <mergeCell ref="J379:K379"/>
    <mergeCell ref="J380:K380"/>
    <mergeCell ref="J381:K381"/>
    <mergeCell ref="J370:K370"/>
    <mergeCell ref="J371:K371"/>
    <mergeCell ref="J372:K372"/>
    <mergeCell ref="J373:K373"/>
    <mergeCell ref="J374:K374"/>
    <mergeCell ref="J375:K375"/>
    <mergeCell ref="A368:E368"/>
    <mergeCell ref="F368:G368"/>
    <mergeCell ref="H368:I368"/>
    <mergeCell ref="J368:L368"/>
    <mergeCell ref="M368:N368"/>
    <mergeCell ref="J369:K369"/>
    <mergeCell ref="A394:E394"/>
    <mergeCell ref="F394:G394"/>
    <mergeCell ref="H394:I394"/>
    <mergeCell ref="J394:L394"/>
    <mergeCell ref="M394:N394"/>
    <mergeCell ref="J395:K395"/>
    <mergeCell ref="J388:K388"/>
    <mergeCell ref="J389:K389"/>
    <mergeCell ref="J390:K390"/>
    <mergeCell ref="J391:K391"/>
    <mergeCell ref="J392:K392"/>
    <mergeCell ref="J393:K393"/>
    <mergeCell ref="J382:K382"/>
    <mergeCell ref="J383:K383"/>
    <mergeCell ref="J384:K384"/>
    <mergeCell ref="J385:K385"/>
    <mergeCell ref="J386:K386"/>
    <mergeCell ref="J387:K387"/>
    <mergeCell ref="J400:K400"/>
    <mergeCell ref="J401:K401"/>
    <mergeCell ref="J402:K402"/>
    <mergeCell ref="J403:K403"/>
    <mergeCell ref="J404:K404"/>
    <mergeCell ref="J405:K405"/>
    <mergeCell ref="A398:E398"/>
    <mergeCell ref="F398:G398"/>
    <mergeCell ref="H398:I398"/>
    <mergeCell ref="J398:L398"/>
    <mergeCell ref="M398:N398"/>
    <mergeCell ref="J399:K399"/>
    <mergeCell ref="A396:E396"/>
    <mergeCell ref="F396:G396"/>
    <mergeCell ref="H396:I396"/>
    <mergeCell ref="J396:L396"/>
    <mergeCell ref="M396:N396"/>
    <mergeCell ref="J397:K397"/>
    <mergeCell ref="J418:K418"/>
    <mergeCell ref="J419:K419"/>
    <mergeCell ref="J420:K420"/>
    <mergeCell ref="J421:K421"/>
    <mergeCell ref="J422:K422"/>
    <mergeCell ref="J423:K423"/>
    <mergeCell ref="J412:K412"/>
    <mergeCell ref="J413:K413"/>
    <mergeCell ref="J414:K414"/>
    <mergeCell ref="J415:K415"/>
    <mergeCell ref="J416:K416"/>
    <mergeCell ref="J417:K417"/>
    <mergeCell ref="J406:K406"/>
    <mergeCell ref="J407:K407"/>
    <mergeCell ref="J408:K408"/>
    <mergeCell ref="J409:K409"/>
    <mergeCell ref="J410:K410"/>
    <mergeCell ref="J411:K411"/>
    <mergeCell ref="J436:K436"/>
    <mergeCell ref="J437:K437"/>
    <mergeCell ref="J438:K438"/>
    <mergeCell ref="J439:K439"/>
    <mergeCell ref="J440:K440"/>
    <mergeCell ref="J441:K441"/>
    <mergeCell ref="J430:K430"/>
    <mergeCell ref="J431:K431"/>
    <mergeCell ref="J432:K432"/>
    <mergeCell ref="J433:K433"/>
    <mergeCell ref="J434:K434"/>
    <mergeCell ref="J435:K435"/>
    <mergeCell ref="J424:K424"/>
    <mergeCell ref="J425:K425"/>
    <mergeCell ref="J426:K426"/>
    <mergeCell ref="J427:K427"/>
    <mergeCell ref="J428:K428"/>
    <mergeCell ref="J429:K429"/>
    <mergeCell ref="J454:K454"/>
    <mergeCell ref="J455:K455"/>
    <mergeCell ref="J456:K456"/>
    <mergeCell ref="J457:K457"/>
    <mergeCell ref="J458:K458"/>
    <mergeCell ref="J459:K459"/>
    <mergeCell ref="J448:K448"/>
    <mergeCell ref="J449:K449"/>
    <mergeCell ref="J450:K450"/>
    <mergeCell ref="J451:K451"/>
    <mergeCell ref="J452:K452"/>
    <mergeCell ref="J453:K453"/>
    <mergeCell ref="J442:K442"/>
    <mergeCell ref="J443:K443"/>
    <mergeCell ref="J444:K444"/>
    <mergeCell ref="J445:K445"/>
    <mergeCell ref="J446:K446"/>
    <mergeCell ref="J447:K447"/>
    <mergeCell ref="J472:K472"/>
    <mergeCell ref="J473:K473"/>
    <mergeCell ref="J474:K474"/>
    <mergeCell ref="J475:K475"/>
    <mergeCell ref="J476:K476"/>
    <mergeCell ref="J477:K477"/>
    <mergeCell ref="J466:K466"/>
    <mergeCell ref="J467:K467"/>
    <mergeCell ref="J468:K468"/>
    <mergeCell ref="J469:K469"/>
    <mergeCell ref="J470:K470"/>
    <mergeCell ref="J471:K471"/>
    <mergeCell ref="J460:K460"/>
    <mergeCell ref="J461:K461"/>
    <mergeCell ref="J462:K462"/>
    <mergeCell ref="J463:K463"/>
    <mergeCell ref="J464:K464"/>
    <mergeCell ref="J465:K465"/>
    <mergeCell ref="J490:K490"/>
    <mergeCell ref="A491:E491"/>
    <mergeCell ref="F491:G491"/>
    <mergeCell ref="H491:I491"/>
    <mergeCell ref="J491:L491"/>
    <mergeCell ref="M491:N491"/>
    <mergeCell ref="J484:K484"/>
    <mergeCell ref="J485:K485"/>
    <mergeCell ref="J486:K486"/>
    <mergeCell ref="J487:K487"/>
    <mergeCell ref="J488:K488"/>
    <mergeCell ref="J489:K489"/>
    <mergeCell ref="J478:K478"/>
    <mergeCell ref="J479:K479"/>
    <mergeCell ref="J480:K480"/>
    <mergeCell ref="J481:K481"/>
    <mergeCell ref="J482:K482"/>
    <mergeCell ref="J483:K483"/>
    <mergeCell ref="M502:N502"/>
    <mergeCell ref="J503:K503"/>
    <mergeCell ref="J504:K504"/>
    <mergeCell ref="J505:K505"/>
    <mergeCell ref="J506:K506"/>
    <mergeCell ref="J507:K507"/>
    <mergeCell ref="J498:K498"/>
    <mergeCell ref="J499:K499"/>
    <mergeCell ref="J500:K500"/>
    <mergeCell ref="J501:K501"/>
    <mergeCell ref="A502:E502"/>
    <mergeCell ref="F502:G502"/>
    <mergeCell ref="H502:I502"/>
    <mergeCell ref="J502:L502"/>
    <mergeCell ref="J492:K492"/>
    <mergeCell ref="J493:K493"/>
    <mergeCell ref="J494:K494"/>
    <mergeCell ref="J495:K495"/>
    <mergeCell ref="J496:K496"/>
    <mergeCell ref="J497:K497"/>
    <mergeCell ref="M516:N516"/>
    <mergeCell ref="J517:K517"/>
    <mergeCell ref="J518:K518"/>
    <mergeCell ref="J519:K519"/>
    <mergeCell ref="J520:K520"/>
    <mergeCell ref="J521:K521"/>
    <mergeCell ref="J514:K514"/>
    <mergeCell ref="J515:K515"/>
    <mergeCell ref="A516:E516"/>
    <mergeCell ref="F516:G516"/>
    <mergeCell ref="H516:I516"/>
    <mergeCell ref="J516:L516"/>
    <mergeCell ref="J508:K508"/>
    <mergeCell ref="J509:K509"/>
    <mergeCell ref="J510:K510"/>
    <mergeCell ref="J511:K511"/>
    <mergeCell ref="J512:K512"/>
    <mergeCell ref="J513:K513"/>
    <mergeCell ref="A534:E534"/>
    <mergeCell ref="F534:G534"/>
    <mergeCell ref="H534:I534"/>
    <mergeCell ref="J534:L534"/>
    <mergeCell ref="M534:N534"/>
    <mergeCell ref="J535:K535"/>
    <mergeCell ref="J528:K528"/>
    <mergeCell ref="J529:K529"/>
    <mergeCell ref="J530:K530"/>
    <mergeCell ref="J531:K531"/>
    <mergeCell ref="J532:K532"/>
    <mergeCell ref="J533:K533"/>
    <mergeCell ref="J522:K522"/>
    <mergeCell ref="J523:K523"/>
    <mergeCell ref="J524:K524"/>
    <mergeCell ref="J525:K525"/>
    <mergeCell ref="J526:K526"/>
    <mergeCell ref="J527:K527"/>
    <mergeCell ref="J548:K548"/>
    <mergeCell ref="A549:E549"/>
    <mergeCell ref="F549:G549"/>
    <mergeCell ref="H549:I549"/>
    <mergeCell ref="J549:L549"/>
    <mergeCell ref="M549:N549"/>
    <mergeCell ref="J542:K542"/>
    <mergeCell ref="J543:K543"/>
    <mergeCell ref="J544:K544"/>
    <mergeCell ref="J545:K545"/>
    <mergeCell ref="J546:K546"/>
    <mergeCell ref="J547:K547"/>
    <mergeCell ref="J536:K536"/>
    <mergeCell ref="J537:K537"/>
    <mergeCell ref="J538:K538"/>
    <mergeCell ref="J539:K539"/>
    <mergeCell ref="J540:K540"/>
    <mergeCell ref="J541:K541"/>
    <mergeCell ref="J558:K558"/>
    <mergeCell ref="J559:K559"/>
    <mergeCell ref="J560:K560"/>
    <mergeCell ref="J561:K561"/>
    <mergeCell ref="J562:K562"/>
    <mergeCell ref="J563:K563"/>
    <mergeCell ref="J552:K552"/>
    <mergeCell ref="J553:K553"/>
    <mergeCell ref="J554:K554"/>
    <mergeCell ref="J555:K555"/>
    <mergeCell ref="J556:K556"/>
    <mergeCell ref="J557:K557"/>
    <mergeCell ref="A550:E550"/>
    <mergeCell ref="F550:G550"/>
    <mergeCell ref="H550:I550"/>
    <mergeCell ref="J550:L550"/>
    <mergeCell ref="M550:N550"/>
    <mergeCell ref="J551:K551"/>
    <mergeCell ref="J574:K574"/>
    <mergeCell ref="J575:K575"/>
    <mergeCell ref="A576:E576"/>
    <mergeCell ref="F576:G576"/>
    <mergeCell ref="H576:I576"/>
    <mergeCell ref="J576:L576"/>
    <mergeCell ref="M568:N568"/>
    <mergeCell ref="J569:K569"/>
    <mergeCell ref="J570:K570"/>
    <mergeCell ref="J571:K571"/>
    <mergeCell ref="J572:K572"/>
    <mergeCell ref="J573:K573"/>
    <mergeCell ref="J564:K564"/>
    <mergeCell ref="J565:K565"/>
    <mergeCell ref="J566:K566"/>
    <mergeCell ref="J567:K567"/>
    <mergeCell ref="A568:E568"/>
    <mergeCell ref="F568:G568"/>
    <mergeCell ref="H568:I568"/>
    <mergeCell ref="J568:L568"/>
    <mergeCell ref="M585:N585"/>
    <mergeCell ref="J586:K586"/>
    <mergeCell ref="J587:K587"/>
    <mergeCell ref="J588:K588"/>
    <mergeCell ref="J589:K589"/>
    <mergeCell ref="J590:K590"/>
    <mergeCell ref="J582:K582"/>
    <mergeCell ref="J583:K583"/>
    <mergeCell ref="J584:K584"/>
    <mergeCell ref="A585:E585"/>
    <mergeCell ref="F585:G585"/>
    <mergeCell ref="H585:I585"/>
    <mergeCell ref="J585:L585"/>
    <mergeCell ref="M576:N576"/>
    <mergeCell ref="J577:K577"/>
    <mergeCell ref="J578:K578"/>
    <mergeCell ref="J579:K579"/>
    <mergeCell ref="J580:K580"/>
    <mergeCell ref="A581:E581"/>
    <mergeCell ref="F581:G581"/>
    <mergeCell ref="H581:I581"/>
    <mergeCell ref="J581:L581"/>
    <mergeCell ref="M581:N581"/>
    <mergeCell ref="J595:K595"/>
    <mergeCell ref="A596:E596"/>
    <mergeCell ref="F596:G596"/>
    <mergeCell ref="H596:I596"/>
    <mergeCell ref="J596:L596"/>
    <mergeCell ref="M596:N596"/>
    <mergeCell ref="A593:E593"/>
    <mergeCell ref="F593:G593"/>
    <mergeCell ref="H593:I593"/>
    <mergeCell ref="J593:L593"/>
    <mergeCell ref="M593:N593"/>
    <mergeCell ref="J594:K594"/>
    <mergeCell ref="J591:K591"/>
    <mergeCell ref="A592:E592"/>
    <mergeCell ref="F592:G592"/>
    <mergeCell ref="H592:I592"/>
    <mergeCell ref="J592:L592"/>
    <mergeCell ref="M592:N592"/>
    <mergeCell ref="J601:K601"/>
    <mergeCell ref="J602:K602"/>
    <mergeCell ref="J603:K603"/>
    <mergeCell ref="J604:K604"/>
    <mergeCell ref="A605:E605"/>
    <mergeCell ref="F605:G605"/>
    <mergeCell ref="H605:I605"/>
    <mergeCell ref="J605:L605"/>
    <mergeCell ref="J599:K599"/>
    <mergeCell ref="A600:E600"/>
    <mergeCell ref="F600:G600"/>
    <mergeCell ref="H600:I600"/>
    <mergeCell ref="J600:L600"/>
    <mergeCell ref="M600:N600"/>
    <mergeCell ref="J597:K597"/>
    <mergeCell ref="A598:E598"/>
    <mergeCell ref="F598:G598"/>
    <mergeCell ref="H598:I598"/>
    <mergeCell ref="J598:L598"/>
    <mergeCell ref="M598:N598"/>
    <mergeCell ref="J616:K616"/>
    <mergeCell ref="J617:K617"/>
    <mergeCell ref="J618:K618"/>
    <mergeCell ref="J619:K619"/>
    <mergeCell ref="J620:K620"/>
    <mergeCell ref="J621:K621"/>
    <mergeCell ref="J610:K610"/>
    <mergeCell ref="J611:K611"/>
    <mergeCell ref="J612:K612"/>
    <mergeCell ref="J613:K613"/>
    <mergeCell ref="J614:K614"/>
    <mergeCell ref="J615:K615"/>
    <mergeCell ref="M605:N605"/>
    <mergeCell ref="J606:K606"/>
    <mergeCell ref="J607:K607"/>
    <mergeCell ref="J608:K608"/>
    <mergeCell ref="A609:E609"/>
    <mergeCell ref="F609:G609"/>
    <mergeCell ref="H609:I609"/>
    <mergeCell ref="J609:L609"/>
    <mergeCell ref="M609:N609"/>
    <mergeCell ref="J630:K630"/>
    <mergeCell ref="A631:E631"/>
    <mergeCell ref="F631:G631"/>
    <mergeCell ref="H631:I631"/>
    <mergeCell ref="J631:L631"/>
    <mergeCell ref="M631:N631"/>
    <mergeCell ref="A628:E628"/>
    <mergeCell ref="F628:G628"/>
    <mergeCell ref="H628:I628"/>
    <mergeCell ref="J628:L628"/>
    <mergeCell ref="M628:N628"/>
    <mergeCell ref="J629:K629"/>
    <mergeCell ref="J622:K622"/>
    <mergeCell ref="J623:K623"/>
    <mergeCell ref="J624:K624"/>
    <mergeCell ref="J625:K625"/>
    <mergeCell ref="J626:K626"/>
    <mergeCell ref="J627:K627"/>
    <mergeCell ref="J640:K640"/>
    <mergeCell ref="J641:K641"/>
    <mergeCell ref="A642:E642"/>
    <mergeCell ref="F642:G642"/>
    <mergeCell ref="H642:I642"/>
    <mergeCell ref="J642:L642"/>
    <mergeCell ref="A638:E638"/>
    <mergeCell ref="F638:G638"/>
    <mergeCell ref="H638:I638"/>
    <mergeCell ref="J638:L638"/>
    <mergeCell ref="M638:N638"/>
    <mergeCell ref="A639:E639"/>
    <mergeCell ref="F639:G639"/>
    <mergeCell ref="H639:I639"/>
    <mergeCell ref="J639:L639"/>
    <mergeCell ref="M639:N639"/>
    <mergeCell ref="J632:K632"/>
    <mergeCell ref="J633:K633"/>
    <mergeCell ref="J634:K634"/>
    <mergeCell ref="J635:K635"/>
    <mergeCell ref="J636:K636"/>
    <mergeCell ref="J637:K637"/>
    <mergeCell ref="J654:K654"/>
    <mergeCell ref="J655:K655"/>
    <mergeCell ref="J656:K656"/>
    <mergeCell ref="J657:K657"/>
    <mergeCell ref="J658:K658"/>
    <mergeCell ref="J659:K659"/>
    <mergeCell ref="J648:K648"/>
    <mergeCell ref="J649:K649"/>
    <mergeCell ref="J650:K650"/>
    <mergeCell ref="J651:K651"/>
    <mergeCell ref="J652:K652"/>
    <mergeCell ref="J653:K653"/>
    <mergeCell ref="M642:N642"/>
    <mergeCell ref="J643:K643"/>
    <mergeCell ref="J644:K644"/>
    <mergeCell ref="J645:K645"/>
    <mergeCell ref="J646:K646"/>
    <mergeCell ref="J647:K647"/>
    <mergeCell ref="J672:K672"/>
    <mergeCell ref="J673:K673"/>
    <mergeCell ref="J674:K674"/>
    <mergeCell ref="J675:K675"/>
    <mergeCell ref="J676:K676"/>
    <mergeCell ref="J677:K677"/>
    <mergeCell ref="J666:K666"/>
    <mergeCell ref="J667:K667"/>
    <mergeCell ref="J668:K668"/>
    <mergeCell ref="J669:K669"/>
    <mergeCell ref="J670:K670"/>
    <mergeCell ref="J671:K671"/>
    <mergeCell ref="J660:K660"/>
    <mergeCell ref="J661:K661"/>
    <mergeCell ref="J662:K662"/>
    <mergeCell ref="J663:K663"/>
    <mergeCell ref="J664:K664"/>
    <mergeCell ref="J665:K665"/>
    <mergeCell ref="J690:K690"/>
    <mergeCell ref="J691:K691"/>
    <mergeCell ref="J692:K692"/>
    <mergeCell ref="J693:K693"/>
    <mergeCell ref="J694:K694"/>
    <mergeCell ref="J695:K695"/>
    <mergeCell ref="J684:K684"/>
    <mergeCell ref="J685:K685"/>
    <mergeCell ref="J686:K686"/>
    <mergeCell ref="J687:K687"/>
    <mergeCell ref="J688:K688"/>
    <mergeCell ref="J689:K689"/>
    <mergeCell ref="J678:K678"/>
    <mergeCell ref="J679:K679"/>
    <mergeCell ref="J680:K680"/>
    <mergeCell ref="J681:K681"/>
    <mergeCell ref="J682:K682"/>
    <mergeCell ref="J683:K683"/>
    <mergeCell ref="J708:K708"/>
    <mergeCell ref="J709:K709"/>
    <mergeCell ref="J710:K710"/>
    <mergeCell ref="J711:K711"/>
    <mergeCell ref="J712:K712"/>
    <mergeCell ref="J713:K713"/>
    <mergeCell ref="J702:K702"/>
    <mergeCell ref="J703:K703"/>
    <mergeCell ref="J704:K704"/>
    <mergeCell ref="J705:K705"/>
    <mergeCell ref="J706:K706"/>
    <mergeCell ref="J707:K707"/>
    <mergeCell ref="J696:K696"/>
    <mergeCell ref="J697:K697"/>
    <mergeCell ref="J698:K698"/>
    <mergeCell ref="J699:K699"/>
    <mergeCell ref="J700:K700"/>
    <mergeCell ref="J701:K701"/>
    <mergeCell ref="J726:K726"/>
    <mergeCell ref="J727:K727"/>
    <mergeCell ref="J728:K728"/>
    <mergeCell ref="J729:K729"/>
    <mergeCell ref="J730:K730"/>
    <mergeCell ref="J731:K731"/>
    <mergeCell ref="J720:K720"/>
    <mergeCell ref="J721:K721"/>
    <mergeCell ref="J722:K722"/>
    <mergeCell ref="J723:K723"/>
    <mergeCell ref="J724:K724"/>
    <mergeCell ref="J725:K725"/>
    <mergeCell ref="J714:K714"/>
    <mergeCell ref="J715:K715"/>
    <mergeCell ref="J716:K716"/>
    <mergeCell ref="J717:K717"/>
    <mergeCell ref="J718:K718"/>
    <mergeCell ref="J719:K719"/>
    <mergeCell ref="J740:K740"/>
    <mergeCell ref="J741:K741"/>
    <mergeCell ref="J742:K742"/>
    <mergeCell ref="J743:K743"/>
    <mergeCell ref="J744:K744"/>
    <mergeCell ref="J745:K745"/>
    <mergeCell ref="J738:K738"/>
    <mergeCell ref="A739:E739"/>
    <mergeCell ref="F739:G739"/>
    <mergeCell ref="H739:I739"/>
    <mergeCell ref="J739:L739"/>
    <mergeCell ref="M739:N739"/>
    <mergeCell ref="J732:K732"/>
    <mergeCell ref="J733:K733"/>
    <mergeCell ref="J734:K734"/>
    <mergeCell ref="J735:K735"/>
    <mergeCell ref="J736:K736"/>
    <mergeCell ref="J737:K737"/>
    <mergeCell ref="J758:K758"/>
    <mergeCell ref="J759:K759"/>
    <mergeCell ref="J760:K760"/>
    <mergeCell ref="J761:K761"/>
    <mergeCell ref="J762:K762"/>
    <mergeCell ref="J763:K763"/>
    <mergeCell ref="J752:K752"/>
    <mergeCell ref="J753:K753"/>
    <mergeCell ref="J754:K754"/>
    <mergeCell ref="J755:K755"/>
    <mergeCell ref="J756:K756"/>
    <mergeCell ref="J757:K757"/>
    <mergeCell ref="J746:K746"/>
    <mergeCell ref="J747:K747"/>
    <mergeCell ref="J748:K748"/>
    <mergeCell ref="J749:K749"/>
    <mergeCell ref="J750:K750"/>
    <mergeCell ref="J751:K751"/>
    <mergeCell ref="J776:K776"/>
    <mergeCell ref="J777:K777"/>
    <mergeCell ref="A778:E778"/>
    <mergeCell ref="F778:G778"/>
    <mergeCell ref="H778:I778"/>
    <mergeCell ref="J778:L778"/>
    <mergeCell ref="J770:K770"/>
    <mergeCell ref="J771:K771"/>
    <mergeCell ref="J772:K772"/>
    <mergeCell ref="J773:K773"/>
    <mergeCell ref="J774:K774"/>
    <mergeCell ref="J775:K775"/>
    <mergeCell ref="J764:K764"/>
    <mergeCell ref="J765:K765"/>
    <mergeCell ref="J766:K766"/>
    <mergeCell ref="J767:K767"/>
    <mergeCell ref="J768:K768"/>
    <mergeCell ref="J769:K769"/>
    <mergeCell ref="J790:K790"/>
    <mergeCell ref="J791:K791"/>
    <mergeCell ref="J792:K792"/>
    <mergeCell ref="J793:K793"/>
    <mergeCell ref="J794:K794"/>
    <mergeCell ref="J795:K795"/>
    <mergeCell ref="J784:K784"/>
    <mergeCell ref="J785:K785"/>
    <mergeCell ref="J786:K786"/>
    <mergeCell ref="J787:K787"/>
    <mergeCell ref="J788:K788"/>
    <mergeCell ref="J789:K789"/>
    <mergeCell ref="M778:N778"/>
    <mergeCell ref="J779:K779"/>
    <mergeCell ref="J780:K780"/>
    <mergeCell ref="J781:K781"/>
    <mergeCell ref="J782:K782"/>
    <mergeCell ref="J783:K783"/>
    <mergeCell ref="J804:K804"/>
    <mergeCell ref="J805:K805"/>
    <mergeCell ref="J806:K806"/>
    <mergeCell ref="J807:K807"/>
    <mergeCell ref="J808:K808"/>
    <mergeCell ref="J809:K809"/>
    <mergeCell ref="M798:N798"/>
    <mergeCell ref="J799:K799"/>
    <mergeCell ref="J800:K800"/>
    <mergeCell ref="J801:K801"/>
    <mergeCell ref="J802:K802"/>
    <mergeCell ref="J803:K803"/>
    <mergeCell ref="J796:K796"/>
    <mergeCell ref="J797:K797"/>
    <mergeCell ref="A798:E798"/>
    <mergeCell ref="F798:G798"/>
    <mergeCell ref="H798:I798"/>
    <mergeCell ref="J798:L798"/>
    <mergeCell ref="J822:K822"/>
    <mergeCell ref="J823:K823"/>
    <mergeCell ref="J824:K824"/>
    <mergeCell ref="A825:E825"/>
    <mergeCell ref="F825:G825"/>
    <mergeCell ref="H825:I825"/>
    <mergeCell ref="J825:L825"/>
    <mergeCell ref="J816:K816"/>
    <mergeCell ref="J817:K817"/>
    <mergeCell ref="J818:K818"/>
    <mergeCell ref="J819:K819"/>
    <mergeCell ref="J820:K820"/>
    <mergeCell ref="J821:K821"/>
    <mergeCell ref="J810:K810"/>
    <mergeCell ref="J811:K811"/>
    <mergeCell ref="J812:K812"/>
    <mergeCell ref="J813:K813"/>
    <mergeCell ref="J814:K814"/>
    <mergeCell ref="J815:K815"/>
    <mergeCell ref="J837:K837"/>
    <mergeCell ref="J838:K838"/>
    <mergeCell ref="J839:K839"/>
    <mergeCell ref="J840:K840"/>
    <mergeCell ref="J841:K841"/>
    <mergeCell ref="J842:K842"/>
    <mergeCell ref="J831:K831"/>
    <mergeCell ref="J832:K832"/>
    <mergeCell ref="J833:K833"/>
    <mergeCell ref="J834:K834"/>
    <mergeCell ref="J835:K835"/>
    <mergeCell ref="J836:K836"/>
    <mergeCell ref="M825:N825"/>
    <mergeCell ref="J826:K826"/>
    <mergeCell ref="J827:K827"/>
    <mergeCell ref="J828:K828"/>
    <mergeCell ref="J829:K829"/>
    <mergeCell ref="J830:K830"/>
    <mergeCell ref="J855:K855"/>
    <mergeCell ref="J856:K856"/>
    <mergeCell ref="J857:K857"/>
    <mergeCell ref="J858:K858"/>
    <mergeCell ref="J859:K859"/>
    <mergeCell ref="J860:K860"/>
    <mergeCell ref="J849:K849"/>
    <mergeCell ref="J850:K850"/>
    <mergeCell ref="J851:K851"/>
    <mergeCell ref="J852:K852"/>
    <mergeCell ref="J853:K853"/>
    <mergeCell ref="J854:K854"/>
    <mergeCell ref="J843:K843"/>
    <mergeCell ref="J844:K844"/>
    <mergeCell ref="J845:K845"/>
    <mergeCell ref="J846:K846"/>
    <mergeCell ref="J847:K847"/>
    <mergeCell ref="J848:K848"/>
    <mergeCell ref="M872:N872"/>
    <mergeCell ref="J873:K873"/>
    <mergeCell ref="J874:K874"/>
    <mergeCell ref="J875:K875"/>
    <mergeCell ref="J876:K876"/>
    <mergeCell ref="J877:K877"/>
    <mergeCell ref="J867:K867"/>
    <mergeCell ref="J868:K868"/>
    <mergeCell ref="J869:K869"/>
    <mergeCell ref="J870:K870"/>
    <mergeCell ref="J871:K871"/>
    <mergeCell ref="A872:E872"/>
    <mergeCell ref="F872:G872"/>
    <mergeCell ref="H872:I872"/>
    <mergeCell ref="J872:L872"/>
    <mergeCell ref="J861:K861"/>
    <mergeCell ref="J862:K862"/>
    <mergeCell ref="J863:K863"/>
    <mergeCell ref="J864:K864"/>
    <mergeCell ref="J865:K865"/>
    <mergeCell ref="J866:K866"/>
    <mergeCell ref="J886:K886"/>
    <mergeCell ref="J887:K887"/>
    <mergeCell ref="A888:E888"/>
    <mergeCell ref="F888:G888"/>
    <mergeCell ref="H888:I888"/>
    <mergeCell ref="J888:L888"/>
    <mergeCell ref="J884:K884"/>
    <mergeCell ref="A885:E885"/>
    <mergeCell ref="F885:G885"/>
    <mergeCell ref="H885:I885"/>
    <mergeCell ref="J885:L885"/>
    <mergeCell ref="M885:N885"/>
    <mergeCell ref="J878:K878"/>
    <mergeCell ref="J879:K879"/>
    <mergeCell ref="J880:K880"/>
    <mergeCell ref="J881:K881"/>
    <mergeCell ref="J882:K882"/>
    <mergeCell ref="J883:K883"/>
    <mergeCell ref="J900:K900"/>
    <mergeCell ref="J901:K901"/>
    <mergeCell ref="J902:K902"/>
    <mergeCell ref="J903:K903"/>
    <mergeCell ref="J904:K904"/>
    <mergeCell ref="J905:K905"/>
    <mergeCell ref="J894:K894"/>
    <mergeCell ref="J895:K895"/>
    <mergeCell ref="J896:K896"/>
    <mergeCell ref="J897:K897"/>
    <mergeCell ref="J898:K898"/>
    <mergeCell ref="J899:K899"/>
    <mergeCell ref="M888:N888"/>
    <mergeCell ref="J889:K889"/>
    <mergeCell ref="J890:K890"/>
    <mergeCell ref="J891:K891"/>
    <mergeCell ref="J892:K892"/>
    <mergeCell ref="J893:K893"/>
    <mergeCell ref="J917:K917"/>
    <mergeCell ref="J918:K918"/>
    <mergeCell ref="A919:E919"/>
    <mergeCell ref="F919:G919"/>
    <mergeCell ref="H919:I919"/>
    <mergeCell ref="J919:L919"/>
    <mergeCell ref="M911:N911"/>
    <mergeCell ref="J912:K912"/>
    <mergeCell ref="J913:K913"/>
    <mergeCell ref="J914:K914"/>
    <mergeCell ref="J915:K915"/>
    <mergeCell ref="J916:K916"/>
    <mergeCell ref="J906:K906"/>
    <mergeCell ref="J907:K907"/>
    <mergeCell ref="J908:K908"/>
    <mergeCell ref="J909:K909"/>
    <mergeCell ref="J910:K910"/>
    <mergeCell ref="A911:E911"/>
    <mergeCell ref="F911:G911"/>
    <mergeCell ref="H911:I911"/>
    <mergeCell ref="J911:L911"/>
    <mergeCell ref="M925:N925"/>
    <mergeCell ref="J926:K926"/>
    <mergeCell ref="J927:K927"/>
    <mergeCell ref="J928:K928"/>
    <mergeCell ref="J929:K929"/>
    <mergeCell ref="J930:K930"/>
    <mergeCell ref="J923:K923"/>
    <mergeCell ref="J924:K924"/>
    <mergeCell ref="A925:E925"/>
    <mergeCell ref="F925:G925"/>
    <mergeCell ref="H925:I925"/>
    <mergeCell ref="J925:L925"/>
    <mergeCell ref="M919:N919"/>
    <mergeCell ref="J920:K920"/>
    <mergeCell ref="J921:K921"/>
    <mergeCell ref="A922:E922"/>
    <mergeCell ref="F922:G922"/>
    <mergeCell ref="H922:I922"/>
    <mergeCell ref="J922:L922"/>
    <mergeCell ref="M922:N922"/>
    <mergeCell ref="J940:K940"/>
    <mergeCell ref="J941:K941"/>
    <mergeCell ref="J942:K942"/>
    <mergeCell ref="J943:K943"/>
    <mergeCell ref="J944:K944"/>
    <mergeCell ref="J945:K945"/>
    <mergeCell ref="M934:N934"/>
    <mergeCell ref="J935:K935"/>
    <mergeCell ref="J936:K936"/>
    <mergeCell ref="J937:K937"/>
    <mergeCell ref="J938:K938"/>
    <mergeCell ref="J939:K939"/>
    <mergeCell ref="J931:K931"/>
    <mergeCell ref="J932:K932"/>
    <mergeCell ref="J933:K933"/>
    <mergeCell ref="A934:E934"/>
    <mergeCell ref="F934:G934"/>
    <mergeCell ref="H934:I934"/>
    <mergeCell ref="J934:L934"/>
    <mergeCell ref="M954:N954"/>
    <mergeCell ref="J955:K955"/>
    <mergeCell ref="J956:K956"/>
    <mergeCell ref="J957:K957"/>
    <mergeCell ref="J958:K958"/>
    <mergeCell ref="J959:K959"/>
    <mergeCell ref="J952:K952"/>
    <mergeCell ref="J953:K953"/>
    <mergeCell ref="A954:E954"/>
    <mergeCell ref="F954:G954"/>
    <mergeCell ref="H954:I954"/>
    <mergeCell ref="J954:L954"/>
    <mergeCell ref="J946:K946"/>
    <mergeCell ref="J947:K947"/>
    <mergeCell ref="J948:K948"/>
    <mergeCell ref="J949:K949"/>
    <mergeCell ref="J950:K950"/>
    <mergeCell ref="J951:K951"/>
    <mergeCell ref="J969:K969"/>
    <mergeCell ref="J970:K970"/>
    <mergeCell ref="J971:K971"/>
    <mergeCell ref="J972:K972"/>
    <mergeCell ref="J973:K973"/>
    <mergeCell ref="J974:K974"/>
    <mergeCell ref="M963:N963"/>
    <mergeCell ref="J964:K964"/>
    <mergeCell ref="J965:K965"/>
    <mergeCell ref="J966:K966"/>
    <mergeCell ref="J967:K967"/>
    <mergeCell ref="J968:K968"/>
    <mergeCell ref="J960:K960"/>
    <mergeCell ref="J961:K961"/>
    <mergeCell ref="J962:K962"/>
    <mergeCell ref="A963:E963"/>
    <mergeCell ref="F963:G963"/>
    <mergeCell ref="H963:I963"/>
    <mergeCell ref="J963:L963"/>
    <mergeCell ref="J987:K987"/>
    <mergeCell ref="J988:K988"/>
    <mergeCell ref="J989:K989"/>
    <mergeCell ref="J990:K990"/>
    <mergeCell ref="A991:E991"/>
    <mergeCell ref="F991:G991"/>
    <mergeCell ref="H991:I991"/>
    <mergeCell ref="J991:L991"/>
    <mergeCell ref="J981:K981"/>
    <mergeCell ref="J982:K982"/>
    <mergeCell ref="J983:K983"/>
    <mergeCell ref="J984:K984"/>
    <mergeCell ref="J985:K985"/>
    <mergeCell ref="J986:K986"/>
    <mergeCell ref="J975:K975"/>
    <mergeCell ref="J976:K976"/>
    <mergeCell ref="J977:K977"/>
    <mergeCell ref="J978:K978"/>
    <mergeCell ref="J979:K979"/>
    <mergeCell ref="J980:K980"/>
    <mergeCell ref="M999:N999"/>
    <mergeCell ref="J1000:K1000"/>
    <mergeCell ref="J1001:K1001"/>
    <mergeCell ref="J1002:K1002"/>
    <mergeCell ref="A1003:E1003"/>
    <mergeCell ref="F1003:G1003"/>
    <mergeCell ref="H1003:I1003"/>
    <mergeCell ref="J1003:L1003"/>
    <mergeCell ref="M1003:N1003"/>
    <mergeCell ref="J996:K996"/>
    <mergeCell ref="J997:K997"/>
    <mergeCell ref="J998:K998"/>
    <mergeCell ref="A999:E999"/>
    <mergeCell ref="F999:G999"/>
    <mergeCell ref="H999:I999"/>
    <mergeCell ref="J999:L999"/>
    <mergeCell ref="M991:N991"/>
    <mergeCell ref="J992:K992"/>
    <mergeCell ref="J993:K993"/>
    <mergeCell ref="J994:K994"/>
    <mergeCell ref="A995:E995"/>
    <mergeCell ref="F995:G995"/>
    <mergeCell ref="H995:I995"/>
    <mergeCell ref="J995:L995"/>
    <mergeCell ref="M995:N995"/>
    <mergeCell ref="A1012:D1012"/>
    <mergeCell ref="E1012:G1012"/>
    <mergeCell ref="H1012:K1012"/>
    <mergeCell ref="L1012:N1012"/>
    <mergeCell ref="L1014:M1014"/>
    <mergeCell ref="M1008:N1008"/>
    <mergeCell ref="L1010:N1010"/>
    <mergeCell ref="A1011:D1011"/>
    <mergeCell ref="E1011:G1011"/>
    <mergeCell ref="H1011:K1011"/>
    <mergeCell ref="L1011:N1011"/>
    <mergeCell ref="J1004:K1004"/>
    <mergeCell ref="J1005:K1005"/>
    <mergeCell ref="J1006:K1006"/>
    <mergeCell ref="J1007:K1007"/>
    <mergeCell ref="A1008:E1008"/>
    <mergeCell ref="F1008:G1008"/>
    <mergeCell ref="H1008:I1008"/>
    <mergeCell ref="J1008:L100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4"/>
  <sheetViews>
    <sheetView workbookViewId="0"/>
  </sheetViews>
  <sheetFormatPr defaultRowHeight="14.25"/>
  <cols>
    <col min="2" max="2" width="21.125" customWidth="1"/>
    <col min="3" max="3" width="27.375" customWidth="1"/>
    <col min="4" max="4" width="34.125" customWidth="1"/>
    <col min="7" max="7" width="29" customWidth="1"/>
  </cols>
  <sheetData>
    <row r="1" spans="1:7">
      <c r="A1" t="s">
        <v>1978</v>
      </c>
    </row>
    <row r="2" spans="1:7">
      <c r="A2" t="s">
        <v>1980</v>
      </c>
    </row>
    <row r="5" spans="1:7">
      <c r="A5" t="s">
        <v>1981</v>
      </c>
    </row>
    <row r="6" spans="1:7">
      <c r="A6" t="s">
        <v>1982</v>
      </c>
    </row>
    <row r="9" spans="1:7">
      <c r="A9" t="s">
        <v>0</v>
      </c>
      <c r="B9" t="s">
        <v>1983</v>
      </c>
      <c r="D9" t="s">
        <v>1984</v>
      </c>
      <c r="E9" t="s">
        <v>2</v>
      </c>
      <c r="F9" t="s">
        <v>1162</v>
      </c>
      <c r="G9" t="s">
        <v>1988</v>
      </c>
    </row>
    <row r="10" spans="1:7">
      <c r="A10">
        <v>1</v>
      </c>
      <c r="B10" t="s">
        <v>1201</v>
      </c>
      <c r="C10" t="s">
        <v>297</v>
      </c>
      <c r="D10" t="s">
        <v>3032</v>
      </c>
      <c r="E10" t="s">
        <v>3</v>
      </c>
      <c r="F10">
        <v>462</v>
      </c>
      <c r="G10">
        <v>8310</v>
      </c>
    </row>
    <row r="11" spans="1:7">
      <c r="A11">
        <v>2</v>
      </c>
      <c r="B11" t="s">
        <v>1175</v>
      </c>
      <c r="C11" t="s">
        <v>292</v>
      </c>
      <c r="D11" t="s">
        <v>3033</v>
      </c>
      <c r="E11" t="s">
        <v>3</v>
      </c>
      <c r="F11">
        <v>843</v>
      </c>
      <c r="G11">
        <v>2003</v>
      </c>
    </row>
    <row r="12" spans="1:7">
      <c r="A12">
        <v>3</v>
      </c>
      <c r="B12" t="s">
        <v>1209</v>
      </c>
      <c r="C12" t="s">
        <v>298</v>
      </c>
      <c r="D12" t="s">
        <v>3034</v>
      </c>
      <c r="E12" t="s">
        <v>3</v>
      </c>
      <c r="F12">
        <v>570</v>
      </c>
      <c r="G12">
        <v>800</v>
      </c>
    </row>
    <row r="13" spans="1:7">
      <c r="A13">
        <v>4</v>
      </c>
      <c r="B13" t="s">
        <v>1228</v>
      </c>
      <c r="C13" t="s">
        <v>303</v>
      </c>
      <c r="D13" t="s">
        <v>3035</v>
      </c>
      <c r="E13" t="s">
        <v>3</v>
      </c>
      <c r="F13">
        <v>693</v>
      </c>
      <c r="G13">
        <v>6901</v>
      </c>
    </row>
    <row r="14" spans="1:7">
      <c r="A14">
        <v>5</v>
      </c>
      <c r="B14" t="s">
        <v>3036</v>
      </c>
      <c r="C14" s="512" t="s">
        <v>294</v>
      </c>
      <c r="D14" t="s">
        <v>3037</v>
      </c>
      <c r="E14" t="s">
        <v>3</v>
      </c>
      <c r="F14">
        <v>780</v>
      </c>
      <c r="G14">
        <v>314</v>
      </c>
    </row>
    <row r="15" spans="1:7">
      <c r="A15">
        <v>6</v>
      </c>
      <c r="B15" t="s">
        <v>1184</v>
      </c>
      <c r="C15" t="s">
        <v>293</v>
      </c>
      <c r="D15" t="s">
        <v>3038</v>
      </c>
      <c r="E15" t="s">
        <v>3</v>
      </c>
      <c r="F15">
        <v>518</v>
      </c>
      <c r="G15">
        <v>329</v>
      </c>
    </row>
    <row r="16" spans="1:7">
      <c r="A16">
        <v>7</v>
      </c>
      <c r="B16" t="s">
        <v>1197</v>
      </c>
      <c r="C16" t="s">
        <v>295</v>
      </c>
      <c r="D16" t="s">
        <v>3039</v>
      </c>
      <c r="E16" t="s">
        <v>3</v>
      </c>
      <c r="F16">
        <v>1250</v>
      </c>
      <c r="G16">
        <v>400</v>
      </c>
    </row>
    <row r="17" spans="1:7">
      <c r="A17">
        <v>8</v>
      </c>
      <c r="B17" t="s">
        <v>1214</v>
      </c>
      <c r="C17" t="s">
        <v>299</v>
      </c>
      <c r="D17" t="s">
        <v>3040</v>
      </c>
      <c r="E17" t="s">
        <v>3</v>
      </c>
      <c r="F17">
        <v>525</v>
      </c>
      <c r="G17">
        <v>10735</v>
      </c>
    </row>
    <row r="18" spans="1:7">
      <c r="A18">
        <v>9</v>
      </c>
      <c r="B18" t="s">
        <v>3041</v>
      </c>
      <c r="C18" t="s">
        <v>300</v>
      </c>
      <c r="D18" t="s">
        <v>3042</v>
      </c>
      <c r="E18" t="s">
        <v>3</v>
      </c>
      <c r="F18">
        <v>3900</v>
      </c>
      <c r="G18">
        <v>9</v>
      </c>
    </row>
    <row r="19" spans="1:7">
      <c r="A19">
        <v>10</v>
      </c>
      <c r="B19" t="s">
        <v>1254</v>
      </c>
      <c r="C19" t="s">
        <v>310</v>
      </c>
      <c r="D19" t="s">
        <v>3043</v>
      </c>
      <c r="E19" t="s">
        <v>3</v>
      </c>
      <c r="F19">
        <v>15435</v>
      </c>
      <c r="G19">
        <v>50</v>
      </c>
    </row>
    <row r="20" spans="1:7">
      <c r="A20">
        <v>11</v>
      </c>
      <c r="B20" t="s">
        <v>1273</v>
      </c>
      <c r="C20" t="s">
        <v>312</v>
      </c>
      <c r="D20" t="s">
        <v>3044</v>
      </c>
      <c r="E20" t="s">
        <v>3</v>
      </c>
      <c r="F20">
        <v>9800</v>
      </c>
      <c r="G20">
        <v>1019</v>
      </c>
    </row>
    <row r="21" spans="1:7">
      <c r="A21">
        <v>12</v>
      </c>
      <c r="B21" t="s">
        <v>1281</v>
      </c>
      <c r="C21" t="s">
        <v>313</v>
      </c>
      <c r="D21" t="s">
        <v>3045</v>
      </c>
      <c r="E21" t="s">
        <v>3</v>
      </c>
      <c r="F21">
        <v>9800</v>
      </c>
      <c r="G21">
        <v>215</v>
      </c>
    </row>
    <row r="22" spans="1:7">
      <c r="A22">
        <v>13</v>
      </c>
      <c r="B22" t="s">
        <v>1241</v>
      </c>
      <c r="C22" t="s">
        <v>307</v>
      </c>
      <c r="D22" t="s">
        <v>3046</v>
      </c>
      <c r="E22" t="s">
        <v>3</v>
      </c>
      <c r="F22">
        <v>212</v>
      </c>
      <c r="G22">
        <v>200</v>
      </c>
    </row>
    <row r="23" spans="1:7">
      <c r="A23">
        <v>14</v>
      </c>
      <c r="B23" t="s">
        <v>1246</v>
      </c>
      <c r="C23" t="s">
        <v>308</v>
      </c>
      <c r="D23" t="s">
        <v>3047</v>
      </c>
      <c r="E23" t="s">
        <v>3</v>
      </c>
      <c r="F23">
        <v>212</v>
      </c>
      <c r="G23">
        <v>158</v>
      </c>
    </row>
    <row r="24" spans="1:7">
      <c r="A24">
        <v>15</v>
      </c>
      <c r="B24" t="s">
        <v>1232</v>
      </c>
      <c r="C24" t="s">
        <v>304</v>
      </c>
      <c r="D24" t="s">
        <v>3048</v>
      </c>
      <c r="E24" t="s">
        <v>3</v>
      </c>
      <c r="F24">
        <v>205</v>
      </c>
      <c r="G24">
        <v>1315</v>
      </c>
    </row>
    <row r="25" spans="1:7">
      <c r="A25">
        <v>16</v>
      </c>
      <c r="B25" t="s">
        <v>1300</v>
      </c>
      <c r="C25" t="s">
        <v>318</v>
      </c>
      <c r="D25" t="s">
        <v>3049</v>
      </c>
      <c r="E25" t="s">
        <v>3</v>
      </c>
      <c r="F25">
        <v>693</v>
      </c>
      <c r="G25">
        <v>238</v>
      </c>
    </row>
    <row r="26" spans="1:7">
      <c r="A26">
        <v>17</v>
      </c>
      <c r="B26" t="s">
        <v>3050</v>
      </c>
      <c r="C26" t="s">
        <v>309</v>
      </c>
      <c r="D26" t="s">
        <v>3051</v>
      </c>
      <c r="E26" t="s">
        <v>207</v>
      </c>
      <c r="F26">
        <v>4211</v>
      </c>
      <c r="G26">
        <v>21</v>
      </c>
    </row>
    <row r="27" spans="1:7">
      <c r="A27">
        <v>1</v>
      </c>
      <c r="B27" t="s">
        <v>1409</v>
      </c>
      <c r="C27" t="s">
        <v>366</v>
      </c>
      <c r="D27" t="s">
        <v>3052</v>
      </c>
      <c r="E27" t="s">
        <v>3</v>
      </c>
      <c r="F27">
        <v>10290</v>
      </c>
      <c r="G27">
        <v>32</v>
      </c>
    </row>
    <row r="28" spans="1:7">
      <c r="A28">
        <v>2</v>
      </c>
      <c r="B28" t="s">
        <v>1432</v>
      </c>
      <c r="C28" t="s">
        <v>370</v>
      </c>
      <c r="D28" t="s">
        <v>3053</v>
      </c>
      <c r="E28" t="s">
        <v>3</v>
      </c>
      <c r="F28">
        <v>4450</v>
      </c>
      <c r="G28">
        <v>10</v>
      </c>
    </row>
    <row r="29" spans="1:7">
      <c r="A29">
        <v>3</v>
      </c>
      <c r="B29" t="s">
        <v>1387</v>
      </c>
      <c r="C29" t="s">
        <v>361</v>
      </c>
      <c r="D29" t="s">
        <v>3054</v>
      </c>
      <c r="E29" t="s">
        <v>3</v>
      </c>
      <c r="F29">
        <v>3886</v>
      </c>
      <c r="G29">
        <v>12</v>
      </c>
    </row>
    <row r="30" spans="1:7">
      <c r="A30">
        <v>4</v>
      </c>
      <c r="B30" t="s">
        <v>1393</v>
      </c>
      <c r="C30" t="s">
        <v>362</v>
      </c>
      <c r="D30" t="s">
        <v>3055</v>
      </c>
      <c r="E30" t="s">
        <v>3</v>
      </c>
      <c r="F30">
        <v>3700</v>
      </c>
      <c r="G30">
        <v>264</v>
      </c>
    </row>
    <row r="31" spans="1:7">
      <c r="A31">
        <v>5</v>
      </c>
      <c r="B31" t="s">
        <v>3056</v>
      </c>
      <c r="D31" t="s">
        <v>3057</v>
      </c>
      <c r="E31" t="s">
        <v>3</v>
      </c>
      <c r="F31">
        <v>4389</v>
      </c>
      <c r="G31">
        <v>2</v>
      </c>
    </row>
    <row r="32" spans="1:7">
      <c r="A32">
        <v>6</v>
      </c>
      <c r="B32" t="s">
        <v>1373</v>
      </c>
      <c r="C32" t="s">
        <v>359</v>
      </c>
      <c r="D32" t="s">
        <v>3058</v>
      </c>
      <c r="E32" t="s">
        <v>114</v>
      </c>
      <c r="F32">
        <v>2450</v>
      </c>
      <c r="G32">
        <v>1612</v>
      </c>
    </row>
    <row r="33" spans="1:7">
      <c r="A33">
        <v>7</v>
      </c>
      <c r="B33" t="s">
        <v>3059</v>
      </c>
      <c r="C33" t="s">
        <v>367</v>
      </c>
      <c r="D33" t="s">
        <v>3060</v>
      </c>
      <c r="E33" t="s">
        <v>207</v>
      </c>
      <c r="F33">
        <v>16800</v>
      </c>
      <c r="G33">
        <v>7</v>
      </c>
    </row>
    <row r="34" spans="1:7">
      <c r="A34">
        <v>1</v>
      </c>
      <c r="B34" t="s">
        <v>1757</v>
      </c>
      <c r="C34" t="s">
        <v>460</v>
      </c>
      <c r="D34" t="s">
        <v>3062</v>
      </c>
      <c r="E34" t="s">
        <v>3</v>
      </c>
      <c r="F34">
        <v>2050000</v>
      </c>
      <c r="G34">
        <v>9</v>
      </c>
    </row>
    <row r="35" spans="1:7">
      <c r="A35">
        <v>2</v>
      </c>
      <c r="B35" t="s">
        <v>3063</v>
      </c>
      <c r="C35" t="s">
        <v>459</v>
      </c>
      <c r="D35" t="s">
        <v>3064</v>
      </c>
      <c r="E35" t="s">
        <v>3</v>
      </c>
      <c r="F35">
        <v>300000</v>
      </c>
      <c r="G35">
        <v>7</v>
      </c>
    </row>
    <row r="36" spans="1:7">
      <c r="A36">
        <v>3</v>
      </c>
      <c r="B36" t="s">
        <v>1580</v>
      </c>
      <c r="C36" t="s">
        <v>412</v>
      </c>
      <c r="D36" t="s">
        <v>3065</v>
      </c>
      <c r="E36" t="s">
        <v>116</v>
      </c>
      <c r="F36">
        <v>49000</v>
      </c>
      <c r="G36">
        <v>17</v>
      </c>
    </row>
    <row r="37" spans="1:7">
      <c r="A37">
        <v>4</v>
      </c>
      <c r="B37" t="s">
        <v>3066</v>
      </c>
      <c r="D37" t="s">
        <v>3067</v>
      </c>
      <c r="E37" t="s">
        <v>116</v>
      </c>
      <c r="F37">
        <v>54600</v>
      </c>
      <c r="G37">
        <v>7</v>
      </c>
    </row>
    <row r="38" spans="1:7">
      <c r="A38">
        <v>1</v>
      </c>
      <c r="B38" t="s">
        <v>1682</v>
      </c>
      <c r="C38" t="s">
        <v>438</v>
      </c>
      <c r="D38" t="s">
        <v>3165</v>
      </c>
      <c r="E38" t="s">
        <v>115</v>
      </c>
      <c r="F38">
        <v>450000</v>
      </c>
      <c r="G38">
        <v>2</v>
      </c>
    </row>
    <row r="39" spans="1:7">
      <c r="A39">
        <v>2</v>
      </c>
      <c r="B39" t="s">
        <v>1689</v>
      </c>
      <c r="C39" t="s">
        <v>439</v>
      </c>
      <c r="D39" t="s">
        <v>3166</v>
      </c>
      <c r="E39" t="s">
        <v>115</v>
      </c>
      <c r="F39">
        <v>550000</v>
      </c>
      <c r="G39">
        <v>2</v>
      </c>
    </row>
    <row r="40" spans="1:7">
      <c r="A40">
        <v>1</v>
      </c>
      <c r="B40" t="s">
        <v>1494</v>
      </c>
      <c r="C40" t="s">
        <v>388</v>
      </c>
      <c r="D40" t="s">
        <v>3628</v>
      </c>
      <c r="E40" t="s">
        <v>115</v>
      </c>
      <c r="F40">
        <v>8000</v>
      </c>
      <c r="G40">
        <v>230</v>
      </c>
    </row>
    <row r="41" spans="1:7">
      <c r="A41">
        <v>2</v>
      </c>
      <c r="B41" t="s">
        <v>1502</v>
      </c>
      <c r="C41" t="s">
        <v>389</v>
      </c>
      <c r="D41" t="s">
        <v>3629</v>
      </c>
      <c r="E41" t="s">
        <v>115</v>
      </c>
      <c r="F41">
        <v>12000</v>
      </c>
      <c r="G41">
        <v>300</v>
      </c>
    </row>
    <row r="42" spans="1:7">
      <c r="A42">
        <v>3</v>
      </c>
      <c r="B42" t="s">
        <v>3630</v>
      </c>
      <c r="C42" t="s">
        <v>395</v>
      </c>
      <c r="D42" t="s">
        <v>3631</v>
      </c>
      <c r="E42" t="s">
        <v>3632</v>
      </c>
      <c r="F42">
        <v>370</v>
      </c>
      <c r="G42">
        <v>8</v>
      </c>
    </row>
    <row r="43" spans="1:7">
      <c r="A43">
        <v>4</v>
      </c>
      <c r="B43" t="s">
        <v>1522</v>
      </c>
      <c r="C43" t="s">
        <v>393</v>
      </c>
      <c r="D43" t="s">
        <v>3633</v>
      </c>
      <c r="E43" t="s">
        <v>115</v>
      </c>
      <c r="F43">
        <v>158000</v>
      </c>
      <c r="G43">
        <v>2</v>
      </c>
    </row>
    <row r="44" spans="1:7">
      <c r="A44">
        <v>5</v>
      </c>
      <c r="B44" t="s">
        <v>1529</v>
      </c>
      <c r="C44" t="s">
        <v>394</v>
      </c>
      <c r="D44" t="s">
        <v>3634</v>
      </c>
      <c r="E44" t="s">
        <v>115</v>
      </c>
      <c r="F44">
        <v>12000</v>
      </c>
      <c r="G44">
        <v>268</v>
      </c>
    </row>
    <row r="45" spans="1:7">
      <c r="A45">
        <v>6</v>
      </c>
      <c r="B45" t="s">
        <v>1506</v>
      </c>
      <c r="C45" t="s">
        <v>390</v>
      </c>
      <c r="D45" t="s">
        <v>3635</v>
      </c>
      <c r="E45" t="s">
        <v>115</v>
      </c>
      <c r="F45">
        <v>6405</v>
      </c>
      <c r="G45">
        <v>30</v>
      </c>
    </row>
    <row r="46" spans="1:7">
      <c r="A46">
        <v>7</v>
      </c>
      <c r="B46" t="s">
        <v>1513</v>
      </c>
      <c r="C46" t="s">
        <v>391</v>
      </c>
      <c r="D46" t="s">
        <v>3636</v>
      </c>
      <c r="E46" t="s">
        <v>115</v>
      </c>
      <c r="F46">
        <v>6250</v>
      </c>
      <c r="G46">
        <v>106</v>
      </c>
    </row>
    <row r="47" spans="1:7">
      <c r="A47">
        <v>8</v>
      </c>
      <c r="B47" t="s">
        <v>1561</v>
      </c>
      <c r="C47" t="s">
        <v>401</v>
      </c>
      <c r="D47" t="s">
        <v>3637</v>
      </c>
      <c r="E47" t="s">
        <v>118</v>
      </c>
      <c r="F47">
        <v>120000</v>
      </c>
      <c r="G47">
        <v>18</v>
      </c>
    </row>
    <row r="48" spans="1:7">
      <c r="A48">
        <v>9</v>
      </c>
      <c r="B48" t="s">
        <v>1568</v>
      </c>
      <c r="C48" t="s">
        <v>403</v>
      </c>
      <c r="D48" t="s">
        <v>3638</v>
      </c>
      <c r="E48" t="s">
        <v>118</v>
      </c>
      <c r="F48">
        <v>105000</v>
      </c>
      <c r="G48">
        <v>1</v>
      </c>
    </row>
    <row r="49" spans="1:7">
      <c r="A49">
        <v>10</v>
      </c>
      <c r="B49" t="s">
        <v>1574</v>
      </c>
      <c r="C49" t="s">
        <v>405</v>
      </c>
      <c r="D49" t="s">
        <v>3639</v>
      </c>
      <c r="E49" t="s">
        <v>2985</v>
      </c>
      <c r="F49">
        <v>399</v>
      </c>
      <c r="G49">
        <v>9070</v>
      </c>
    </row>
    <row r="50" spans="1:7">
      <c r="A50">
        <v>11</v>
      </c>
      <c r="B50" t="s">
        <v>1752</v>
      </c>
      <c r="C50" t="s">
        <v>455</v>
      </c>
      <c r="D50" t="s">
        <v>3640</v>
      </c>
      <c r="E50" t="s">
        <v>3</v>
      </c>
      <c r="F50">
        <v>196</v>
      </c>
      <c r="G50">
        <v>100</v>
      </c>
    </row>
    <row r="51" spans="1:7">
      <c r="A51">
        <v>12</v>
      </c>
      <c r="B51" t="s">
        <v>1748</v>
      </c>
      <c r="C51" t="s">
        <v>454</v>
      </c>
      <c r="D51" t="s">
        <v>3641</v>
      </c>
      <c r="E51" t="s">
        <v>3</v>
      </c>
      <c r="F51">
        <v>64</v>
      </c>
      <c r="G51">
        <v>3950</v>
      </c>
    </row>
    <row r="52" spans="1:7">
      <c r="A52">
        <v>1</v>
      </c>
      <c r="B52" t="s">
        <v>1297</v>
      </c>
      <c r="C52" t="s">
        <v>317</v>
      </c>
      <c r="D52" t="s">
        <v>3642</v>
      </c>
      <c r="E52" t="s">
        <v>4</v>
      </c>
      <c r="F52">
        <v>259</v>
      </c>
      <c r="G52">
        <v>2000</v>
      </c>
    </row>
    <row r="53" spans="1:7">
      <c r="A53">
        <v>2</v>
      </c>
      <c r="B53" t="s">
        <v>1291</v>
      </c>
      <c r="C53" t="s">
        <v>316</v>
      </c>
      <c r="D53" t="s">
        <v>3643</v>
      </c>
      <c r="E53" t="s">
        <v>4</v>
      </c>
      <c r="F53">
        <v>259</v>
      </c>
      <c r="G53">
        <v>20000</v>
      </c>
    </row>
    <row r="54" spans="1:7">
      <c r="A54">
        <v>1</v>
      </c>
      <c r="B54" t="s">
        <v>3644</v>
      </c>
      <c r="C54" t="s">
        <v>3828</v>
      </c>
      <c r="D54" t="s">
        <v>3645</v>
      </c>
      <c r="E54" t="s">
        <v>113</v>
      </c>
      <c r="F54">
        <v>12915</v>
      </c>
      <c r="G54">
        <v>30</v>
      </c>
    </row>
    <row r="55" spans="1:7">
      <c r="A55">
        <v>2</v>
      </c>
      <c r="B55" t="s">
        <v>3646</v>
      </c>
      <c r="D55" t="s">
        <v>3647</v>
      </c>
      <c r="E55" t="s">
        <v>3648</v>
      </c>
      <c r="F55">
        <v>18900</v>
      </c>
      <c r="G55">
        <v>8</v>
      </c>
    </row>
    <row r="56" spans="1:7">
      <c r="A56">
        <v>3</v>
      </c>
      <c r="B56" t="s">
        <v>3649</v>
      </c>
      <c r="C56" t="s">
        <v>3829</v>
      </c>
      <c r="D56" t="s">
        <v>3647</v>
      </c>
      <c r="E56" t="s">
        <v>3648</v>
      </c>
      <c r="F56">
        <v>17640</v>
      </c>
      <c r="G56">
        <v>13</v>
      </c>
    </row>
    <row r="57" spans="1:7">
      <c r="A57">
        <v>4</v>
      </c>
      <c r="B57" t="s">
        <v>1356</v>
      </c>
      <c r="C57" t="s">
        <v>347</v>
      </c>
      <c r="D57" t="s">
        <v>3650</v>
      </c>
      <c r="E57" t="s">
        <v>113</v>
      </c>
      <c r="F57">
        <v>124950</v>
      </c>
      <c r="G57">
        <v>16</v>
      </c>
    </row>
    <row r="58" spans="1:7">
      <c r="A58">
        <v>5</v>
      </c>
      <c r="B58" t="s">
        <v>3651</v>
      </c>
      <c r="D58" t="s">
        <v>3652</v>
      </c>
      <c r="E58" t="s">
        <v>3648</v>
      </c>
      <c r="F58">
        <v>14700</v>
      </c>
      <c r="G58">
        <v>2</v>
      </c>
    </row>
    <row r="59" spans="1:7">
      <c r="A59">
        <v>6</v>
      </c>
      <c r="B59" t="s">
        <v>3653</v>
      </c>
      <c r="C59" t="s">
        <v>3830</v>
      </c>
      <c r="D59" t="s">
        <v>3654</v>
      </c>
      <c r="E59" t="s">
        <v>3648</v>
      </c>
      <c r="F59">
        <v>50400</v>
      </c>
      <c r="G59">
        <v>11</v>
      </c>
    </row>
    <row r="60" spans="1:7">
      <c r="A60">
        <v>7</v>
      </c>
      <c r="B60" t="s">
        <v>3655</v>
      </c>
      <c r="C60" t="s">
        <v>345</v>
      </c>
      <c r="D60" t="s">
        <v>3656</v>
      </c>
      <c r="E60" t="s">
        <v>113</v>
      </c>
      <c r="F60">
        <v>136500</v>
      </c>
      <c r="G60">
        <v>4</v>
      </c>
    </row>
    <row r="61" spans="1:7">
      <c r="A61">
        <v>8</v>
      </c>
      <c r="B61" t="s">
        <v>1319</v>
      </c>
      <c r="C61" t="s">
        <v>325</v>
      </c>
      <c r="D61" t="s">
        <v>3657</v>
      </c>
      <c r="E61" t="s">
        <v>113</v>
      </c>
      <c r="F61">
        <v>15000</v>
      </c>
      <c r="G61">
        <v>21</v>
      </c>
    </row>
    <row r="62" spans="1:7">
      <c r="A62">
        <v>9</v>
      </c>
      <c r="B62" t="s">
        <v>1327</v>
      </c>
      <c r="C62" t="s">
        <v>329</v>
      </c>
      <c r="D62" t="s">
        <v>3658</v>
      </c>
      <c r="E62" t="s">
        <v>113</v>
      </c>
      <c r="F62">
        <v>15000</v>
      </c>
      <c r="G62">
        <v>24</v>
      </c>
    </row>
    <row r="63" spans="1:7">
      <c r="A63">
        <v>10</v>
      </c>
      <c r="B63" t="s">
        <v>1323</v>
      </c>
      <c r="C63" t="s">
        <v>327</v>
      </c>
      <c r="D63" t="s">
        <v>3659</v>
      </c>
      <c r="E63" t="s">
        <v>113</v>
      </c>
      <c r="F63">
        <v>15000</v>
      </c>
      <c r="G63">
        <v>31</v>
      </c>
    </row>
    <row r="64" spans="1:7">
      <c r="A64">
        <v>11</v>
      </c>
      <c r="B64" t="s">
        <v>1330</v>
      </c>
      <c r="C64" t="s">
        <v>331</v>
      </c>
      <c r="D64" t="s">
        <v>3660</v>
      </c>
      <c r="E64" t="s">
        <v>113</v>
      </c>
      <c r="F64">
        <v>15000</v>
      </c>
      <c r="G64">
        <v>11</v>
      </c>
    </row>
    <row r="65" spans="1:7">
      <c r="A65">
        <v>12</v>
      </c>
      <c r="B65" t="s">
        <v>1340</v>
      </c>
      <c r="C65" t="s">
        <v>341</v>
      </c>
      <c r="D65" t="s">
        <v>3661</v>
      </c>
      <c r="E65" t="s">
        <v>113</v>
      </c>
      <c r="F65">
        <v>9000</v>
      </c>
      <c r="G65">
        <v>104</v>
      </c>
    </row>
    <row r="66" spans="1:7">
      <c r="A66">
        <v>13</v>
      </c>
      <c r="B66" t="s">
        <v>1334</v>
      </c>
      <c r="C66" t="s">
        <v>335</v>
      </c>
      <c r="D66" t="s">
        <v>3662</v>
      </c>
      <c r="E66" t="s">
        <v>113</v>
      </c>
      <c r="F66">
        <v>45000</v>
      </c>
      <c r="G66">
        <v>27</v>
      </c>
    </row>
    <row r="67" spans="1:7">
      <c r="A67">
        <v>14</v>
      </c>
      <c r="B67" t="s">
        <v>1364</v>
      </c>
      <c r="C67" t="s">
        <v>353</v>
      </c>
      <c r="D67" t="s">
        <v>3663</v>
      </c>
      <c r="E67" t="s">
        <v>113</v>
      </c>
      <c r="F67">
        <v>35000</v>
      </c>
      <c r="G67">
        <v>22</v>
      </c>
    </row>
    <row r="68" spans="1:7">
      <c r="A68">
        <v>15</v>
      </c>
      <c r="B68" t="s">
        <v>3664</v>
      </c>
      <c r="C68" t="s">
        <v>357</v>
      </c>
      <c r="D68" t="s">
        <v>3665</v>
      </c>
      <c r="E68" t="s">
        <v>3648</v>
      </c>
      <c r="F68">
        <v>109200</v>
      </c>
      <c r="G68">
        <v>2</v>
      </c>
    </row>
    <row r="69" spans="1:7">
      <c r="A69">
        <v>16</v>
      </c>
      <c r="B69" t="s">
        <v>3666</v>
      </c>
      <c r="C69" t="s">
        <v>323</v>
      </c>
      <c r="D69" t="s">
        <v>3667</v>
      </c>
      <c r="E69" t="s">
        <v>113</v>
      </c>
      <c r="F69">
        <v>25200</v>
      </c>
      <c r="G69">
        <v>22</v>
      </c>
    </row>
    <row r="70" spans="1:7">
      <c r="A70">
        <v>17</v>
      </c>
      <c r="B70" t="s">
        <v>3668</v>
      </c>
      <c r="C70" t="s">
        <v>351</v>
      </c>
      <c r="D70" t="s">
        <v>3669</v>
      </c>
      <c r="E70" t="s">
        <v>113</v>
      </c>
      <c r="F70">
        <v>50400</v>
      </c>
      <c r="G70">
        <v>7</v>
      </c>
    </row>
    <row r="71" spans="1:7">
      <c r="A71">
        <v>18</v>
      </c>
      <c r="B71" t="s">
        <v>1345</v>
      </c>
      <c r="C71" t="s">
        <v>343</v>
      </c>
      <c r="D71" t="s">
        <v>3670</v>
      </c>
      <c r="E71" t="s">
        <v>113</v>
      </c>
      <c r="F71">
        <v>12075</v>
      </c>
      <c r="G71">
        <v>41</v>
      </c>
    </row>
    <row r="72" spans="1:7">
      <c r="A72">
        <v>19</v>
      </c>
      <c r="B72" t="s">
        <v>3671</v>
      </c>
      <c r="C72" t="s">
        <v>3831</v>
      </c>
      <c r="D72" t="s">
        <v>3672</v>
      </c>
      <c r="E72" t="s">
        <v>3648</v>
      </c>
      <c r="F72">
        <v>63000</v>
      </c>
      <c r="G72">
        <v>8</v>
      </c>
    </row>
    <row r="73" spans="1:7">
      <c r="A73">
        <v>20</v>
      </c>
      <c r="B73" t="s">
        <v>3673</v>
      </c>
      <c r="C73" t="s">
        <v>3832</v>
      </c>
      <c r="D73" t="s">
        <v>3674</v>
      </c>
      <c r="E73" t="s">
        <v>113</v>
      </c>
      <c r="F73">
        <v>63000</v>
      </c>
      <c r="G73">
        <v>3</v>
      </c>
    </row>
    <row r="74" spans="1:7">
      <c r="A74">
        <v>21</v>
      </c>
      <c r="B74" t="s">
        <v>3675</v>
      </c>
      <c r="D74" t="s">
        <v>3676</v>
      </c>
      <c r="E74" t="s">
        <v>113</v>
      </c>
      <c r="F74">
        <v>22050</v>
      </c>
      <c r="G74">
        <v>2</v>
      </c>
    </row>
    <row r="75" spans="1:7">
      <c r="A75">
        <v>22</v>
      </c>
      <c r="B75" t="s">
        <v>3677</v>
      </c>
      <c r="C75" t="s">
        <v>321</v>
      </c>
      <c r="D75" t="s">
        <v>1089</v>
      </c>
      <c r="E75" t="s">
        <v>113</v>
      </c>
      <c r="F75">
        <v>19980</v>
      </c>
      <c r="G75">
        <v>20</v>
      </c>
    </row>
    <row r="76" spans="1:7">
      <c r="A76">
        <v>1</v>
      </c>
      <c r="B76" t="s">
        <v>1403</v>
      </c>
      <c r="C76" t="s">
        <v>364</v>
      </c>
      <c r="D76" t="s">
        <v>3678</v>
      </c>
      <c r="E76" t="s">
        <v>3</v>
      </c>
      <c r="F76">
        <v>10500</v>
      </c>
      <c r="G76">
        <v>31</v>
      </c>
    </row>
    <row r="77" spans="1:7">
      <c r="A77">
        <v>2</v>
      </c>
      <c r="B77" t="s">
        <v>1407</v>
      </c>
      <c r="C77" t="s">
        <v>365</v>
      </c>
      <c r="D77" t="s">
        <v>3679</v>
      </c>
      <c r="E77" t="s">
        <v>3</v>
      </c>
      <c r="F77">
        <v>10500</v>
      </c>
      <c r="G77">
        <v>14</v>
      </c>
    </row>
    <row r="78" spans="1:7">
      <c r="A78">
        <v>3</v>
      </c>
      <c r="B78" t="s">
        <v>3680</v>
      </c>
      <c r="C78" t="s">
        <v>375</v>
      </c>
      <c r="D78" t="s">
        <v>3681</v>
      </c>
      <c r="E78" t="s">
        <v>114</v>
      </c>
      <c r="F78">
        <v>1659</v>
      </c>
      <c r="G78">
        <v>0</v>
      </c>
    </row>
    <row r="79" spans="1:7">
      <c r="A79">
        <v>4</v>
      </c>
      <c r="B79" t="s">
        <v>3682</v>
      </c>
      <c r="C79" t="s">
        <v>376</v>
      </c>
      <c r="D79" t="s">
        <v>3683</v>
      </c>
      <c r="E79" t="s">
        <v>114</v>
      </c>
      <c r="F79">
        <v>1827</v>
      </c>
      <c r="G79">
        <v>3</v>
      </c>
    </row>
    <row r="80" spans="1:7">
      <c r="A80">
        <v>5</v>
      </c>
      <c r="B80" t="s">
        <v>3684</v>
      </c>
      <c r="D80" t="s">
        <v>3685</v>
      </c>
      <c r="E80" t="s">
        <v>3</v>
      </c>
      <c r="F80">
        <v>5145</v>
      </c>
      <c r="G80">
        <v>1</v>
      </c>
    </row>
    <row r="81" spans="1:7">
      <c r="A81">
        <v>6</v>
      </c>
      <c r="B81" t="s">
        <v>1395</v>
      </c>
      <c r="C81" t="s">
        <v>363</v>
      </c>
      <c r="D81" t="s">
        <v>3685</v>
      </c>
      <c r="E81" t="s">
        <v>243</v>
      </c>
      <c r="F81">
        <v>5040</v>
      </c>
      <c r="G81">
        <v>11</v>
      </c>
    </row>
    <row r="82" spans="1:7">
      <c r="A82">
        <v>7</v>
      </c>
      <c r="B82" t="s">
        <v>1421</v>
      </c>
      <c r="C82" t="s">
        <v>368</v>
      </c>
      <c r="D82" t="s">
        <v>3686</v>
      </c>
      <c r="E82" t="s">
        <v>3</v>
      </c>
      <c r="F82">
        <v>19929</v>
      </c>
      <c r="G82">
        <v>27</v>
      </c>
    </row>
    <row r="83" spans="1:7">
      <c r="A83">
        <v>1</v>
      </c>
      <c r="B83" t="s">
        <v>1554</v>
      </c>
      <c r="C83" t="s">
        <v>400</v>
      </c>
      <c r="D83" t="s">
        <v>3687</v>
      </c>
      <c r="E83" t="s">
        <v>117</v>
      </c>
      <c r="F83">
        <v>950</v>
      </c>
      <c r="G83">
        <v>9650</v>
      </c>
    </row>
    <row r="84" spans="1:7">
      <c r="A84">
        <v>2</v>
      </c>
      <c r="B84" t="s">
        <v>1546</v>
      </c>
      <c r="C84" t="s">
        <v>397</v>
      </c>
      <c r="D84" t="s">
        <v>3688</v>
      </c>
      <c r="E84" t="s">
        <v>117</v>
      </c>
      <c r="F84">
        <v>3100</v>
      </c>
      <c r="G84">
        <v>805</v>
      </c>
    </row>
    <row r="85" spans="1:7">
      <c r="A85">
        <v>1</v>
      </c>
      <c r="B85" t="s">
        <v>3690</v>
      </c>
      <c r="C85" t="s">
        <v>418</v>
      </c>
      <c r="D85" t="s">
        <v>3691</v>
      </c>
      <c r="E85" t="s">
        <v>115</v>
      </c>
      <c r="F85">
        <v>115000</v>
      </c>
      <c r="G85">
        <v>5</v>
      </c>
    </row>
    <row r="86" spans="1:7">
      <c r="A86">
        <v>2</v>
      </c>
      <c r="B86" t="s">
        <v>1599</v>
      </c>
      <c r="C86" t="s">
        <v>421</v>
      </c>
      <c r="D86" t="s">
        <v>3692</v>
      </c>
      <c r="E86" t="s">
        <v>120</v>
      </c>
      <c r="F86">
        <v>25000</v>
      </c>
      <c r="G86">
        <v>2</v>
      </c>
    </row>
    <row r="87" spans="1:7">
      <c r="A87">
        <v>1</v>
      </c>
      <c r="B87" t="s">
        <v>3693</v>
      </c>
      <c r="D87" t="s">
        <v>3694</v>
      </c>
      <c r="E87" t="s">
        <v>3</v>
      </c>
      <c r="F87">
        <v>10710</v>
      </c>
      <c r="G87">
        <v>1</v>
      </c>
    </row>
    <row r="88" spans="1:7">
      <c r="A88">
        <v>2</v>
      </c>
      <c r="B88" t="s">
        <v>1471</v>
      </c>
      <c r="C88" t="s">
        <v>383</v>
      </c>
      <c r="D88" t="s">
        <v>3695</v>
      </c>
      <c r="E88" t="s">
        <v>3</v>
      </c>
      <c r="F88">
        <v>2625</v>
      </c>
      <c r="G88">
        <v>253</v>
      </c>
    </row>
    <row r="89" spans="1:7">
      <c r="A89">
        <v>3</v>
      </c>
      <c r="B89" t="s">
        <v>1437</v>
      </c>
      <c r="C89" t="s">
        <v>374</v>
      </c>
      <c r="D89" t="s">
        <v>3696</v>
      </c>
      <c r="E89" t="s">
        <v>5</v>
      </c>
      <c r="F89">
        <v>14700</v>
      </c>
      <c r="G89">
        <v>7</v>
      </c>
    </row>
    <row r="90" spans="1:7">
      <c r="A90">
        <v>4</v>
      </c>
      <c r="B90" t="s">
        <v>3697</v>
      </c>
      <c r="C90" t="s">
        <v>373</v>
      </c>
      <c r="D90" t="s">
        <v>3698</v>
      </c>
      <c r="E90" t="s">
        <v>3</v>
      </c>
      <c r="F90">
        <v>206500</v>
      </c>
      <c r="G90">
        <v>6</v>
      </c>
    </row>
    <row r="91" spans="1:7">
      <c r="A91">
        <v>5</v>
      </c>
      <c r="B91" t="s">
        <v>3699</v>
      </c>
      <c r="D91" t="s">
        <v>3700</v>
      </c>
      <c r="E91" t="s">
        <v>3</v>
      </c>
      <c r="F91">
        <v>3150</v>
      </c>
      <c r="G91">
        <v>4</v>
      </c>
    </row>
    <row r="92" spans="1:7">
      <c r="A92">
        <v>6</v>
      </c>
      <c r="B92" t="s">
        <v>1460</v>
      </c>
      <c r="C92" t="s">
        <v>381</v>
      </c>
      <c r="D92" t="s">
        <v>3701</v>
      </c>
      <c r="E92" t="s">
        <v>3</v>
      </c>
      <c r="F92">
        <v>2794</v>
      </c>
      <c r="G92">
        <v>24</v>
      </c>
    </row>
    <row r="93" spans="1:7">
      <c r="A93">
        <v>7</v>
      </c>
      <c r="B93" t="s">
        <v>1450</v>
      </c>
      <c r="C93" t="s">
        <v>379</v>
      </c>
      <c r="D93" t="s">
        <v>3702</v>
      </c>
      <c r="E93" t="s">
        <v>3</v>
      </c>
      <c r="F93">
        <v>7700</v>
      </c>
      <c r="G93">
        <v>59</v>
      </c>
    </row>
    <row r="94" spans="1:7">
      <c r="A94">
        <v>8</v>
      </c>
      <c r="B94" t="s">
        <v>1456</v>
      </c>
      <c r="C94" t="s">
        <v>380</v>
      </c>
      <c r="D94" t="s">
        <v>3703</v>
      </c>
      <c r="E94" t="s">
        <v>3</v>
      </c>
      <c r="F94">
        <v>4305</v>
      </c>
      <c r="G94">
        <v>61</v>
      </c>
    </row>
    <row r="95" spans="1:7">
      <c r="A95">
        <v>1</v>
      </c>
      <c r="B95" t="s">
        <v>1742</v>
      </c>
      <c r="C95" t="s">
        <v>453</v>
      </c>
      <c r="D95" t="s">
        <v>3705</v>
      </c>
      <c r="E95" t="s">
        <v>3</v>
      </c>
      <c r="F95">
        <v>4860</v>
      </c>
      <c r="G95">
        <v>232</v>
      </c>
    </row>
    <row r="96" spans="1:7">
      <c r="A96">
        <v>2</v>
      </c>
      <c r="B96" t="s">
        <v>3706</v>
      </c>
      <c r="C96" t="s">
        <v>3833</v>
      </c>
      <c r="D96" t="s">
        <v>3707</v>
      </c>
      <c r="E96" t="s">
        <v>5</v>
      </c>
      <c r="F96">
        <v>89000</v>
      </c>
      <c r="G96">
        <v>616</v>
      </c>
    </row>
    <row r="97" spans="1:7">
      <c r="A97">
        <v>3</v>
      </c>
      <c r="B97" t="s">
        <v>1645</v>
      </c>
      <c r="C97" t="s">
        <v>428</v>
      </c>
      <c r="D97" t="s">
        <v>1116</v>
      </c>
      <c r="E97" t="s">
        <v>3</v>
      </c>
      <c r="F97">
        <v>27027</v>
      </c>
      <c r="G97">
        <v>7</v>
      </c>
    </row>
    <row r="98" spans="1:7">
      <c r="A98">
        <v>4</v>
      </c>
      <c r="B98" t="s">
        <v>1628</v>
      </c>
      <c r="C98" t="s">
        <v>426</v>
      </c>
      <c r="D98" t="s">
        <v>3708</v>
      </c>
      <c r="E98" t="s">
        <v>3</v>
      </c>
      <c r="F98">
        <v>51597</v>
      </c>
      <c r="G98">
        <v>10</v>
      </c>
    </row>
    <row r="99" spans="1:7">
      <c r="A99">
        <v>5</v>
      </c>
      <c r="B99" t="s">
        <v>1658</v>
      </c>
      <c r="C99" t="s">
        <v>432</v>
      </c>
      <c r="D99" t="s">
        <v>3709</v>
      </c>
      <c r="E99" t="s">
        <v>3</v>
      </c>
      <c r="F99">
        <v>81900</v>
      </c>
      <c r="G99">
        <v>8</v>
      </c>
    </row>
    <row r="100" spans="1:7">
      <c r="A100">
        <v>6</v>
      </c>
      <c r="B100" t="s">
        <v>1664</v>
      </c>
      <c r="C100" t="s">
        <v>433</v>
      </c>
      <c r="D100" t="s">
        <v>3710</v>
      </c>
      <c r="E100" t="s">
        <v>3</v>
      </c>
      <c r="F100">
        <v>74550</v>
      </c>
      <c r="G100">
        <v>9</v>
      </c>
    </row>
    <row r="101" spans="1:7">
      <c r="A101">
        <v>7</v>
      </c>
      <c r="B101" t="s">
        <v>3711</v>
      </c>
      <c r="C101" t="s">
        <v>396</v>
      </c>
      <c r="D101" t="s">
        <v>3712</v>
      </c>
      <c r="E101" t="s">
        <v>114</v>
      </c>
      <c r="F101">
        <v>1995</v>
      </c>
      <c r="G101">
        <v>95</v>
      </c>
    </row>
    <row r="102" spans="1:7">
      <c r="A102">
        <v>8</v>
      </c>
      <c r="B102" t="s">
        <v>1733</v>
      </c>
      <c r="C102" t="s">
        <v>450</v>
      </c>
      <c r="D102" t="s">
        <v>3713</v>
      </c>
      <c r="E102" t="s">
        <v>3</v>
      </c>
      <c r="F102">
        <v>1176</v>
      </c>
      <c r="G102">
        <v>538</v>
      </c>
    </row>
    <row r="103" spans="1:7">
      <c r="A103">
        <v>9</v>
      </c>
      <c r="B103" t="s">
        <v>1729</v>
      </c>
      <c r="C103" t="s">
        <v>449</v>
      </c>
      <c r="D103" t="s">
        <v>3714</v>
      </c>
      <c r="E103" t="s">
        <v>3</v>
      </c>
      <c r="F103">
        <v>21000</v>
      </c>
      <c r="G103">
        <v>20</v>
      </c>
    </row>
    <row r="104" spans="1:7">
      <c r="A104">
        <v>10</v>
      </c>
      <c r="B104" t="s">
        <v>1697</v>
      </c>
      <c r="C104" t="s">
        <v>441</v>
      </c>
      <c r="D104" t="s">
        <v>3715</v>
      </c>
      <c r="E104" t="s">
        <v>3</v>
      </c>
      <c r="F104">
        <v>410</v>
      </c>
      <c r="G104">
        <v>6181</v>
      </c>
    </row>
    <row r="105" spans="1:7">
      <c r="A105">
        <v>11</v>
      </c>
      <c r="B105" t="s">
        <v>1773</v>
      </c>
      <c r="C105" t="s">
        <v>462</v>
      </c>
      <c r="D105" t="s">
        <v>3716</v>
      </c>
      <c r="E105" t="s">
        <v>3</v>
      </c>
      <c r="F105">
        <v>85000</v>
      </c>
      <c r="G105">
        <v>40</v>
      </c>
    </row>
    <row r="106" spans="1:7">
      <c r="A106">
        <v>12</v>
      </c>
      <c r="B106" t="s">
        <v>1719</v>
      </c>
      <c r="C106" t="s">
        <v>447</v>
      </c>
      <c r="D106" t="s">
        <v>1720</v>
      </c>
      <c r="E106" t="s">
        <v>3</v>
      </c>
      <c r="F106">
        <v>12600</v>
      </c>
      <c r="G106">
        <v>17</v>
      </c>
    </row>
    <row r="107" spans="1:7">
      <c r="A107">
        <v>13</v>
      </c>
      <c r="B107" t="s">
        <v>1725</v>
      </c>
      <c r="C107" t="s">
        <v>448</v>
      </c>
      <c r="D107" t="s">
        <v>3717</v>
      </c>
      <c r="E107" t="s">
        <v>3</v>
      </c>
      <c r="F107">
        <v>36750</v>
      </c>
      <c r="G107">
        <v>8</v>
      </c>
    </row>
    <row r="108" spans="1:7">
      <c r="A108">
        <v>14</v>
      </c>
      <c r="B108" t="s">
        <v>1669</v>
      </c>
      <c r="C108" t="s">
        <v>434</v>
      </c>
      <c r="D108" t="s">
        <v>3718</v>
      </c>
      <c r="E108" t="s">
        <v>3</v>
      </c>
      <c r="F108">
        <v>11000</v>
      </c>
      <c r="G108">
        <v>20</v>
      </c>
    </row>
    <row r="109" spans="1:7">
      <c r="A109">
        <v>15</v>
      </c>
      <c r="B109" t="s">
        <v>1648</v>
      </c>
      <c r="C109" t="s">
        <v>429</v>
      </c>
      <c r="D109" t="s">
        <v>3719</v>
      </c>
      <c r="E109" t="s">
        <v>3</v>
      </c>
      <c r="F109">
        <v>31942</v>
      </c>
      <c r="G109">
        <v>9</v>
      </c>
    </row>
    <row r="110" spans="1:7">
      <c r="A110">
        <v>16</v>
      </c>
      <c r="B110" t="s">
        <v>1652</v>
      </c>
      <c r="C110" t="s">
        <v>430</v>
      </c>
      <c r="D110" t="s">
        <v>3720</v>
      </c>
      <c r="E110" t="s">
        <v>3</v>
      </c>
      <c r="F110">
        <v>180000</v>
      </c>
      <c r="G110">
        <v>4</v>
      </c>
    </row>
    <row r="111" spans="1:7">
      <c r="A111">
        <v>17</v>
      </c>
      <c r="B111" t="s">
        <v>1673</v>
      </c>
      <c r="C111" t="s">
        <v>435</v>
      </c>
      <c r="D111" t="s">
        <v>3721</v>
      </c>
      <c r="E111" t="s">
        <v>3</v>
      </c>
      <c r="F111">
        <v>10000</v>
      </c>
      <c r="G111">
        <v>32</v>
      </c>
    </row>
    <row r="112" spans="1:7">
      <c r="A112">
        <v>18</v>
      </c>
      <c r="B112" t="s">
        <v>1692</v>
      </c>
      <c r="C112" t="s">
        <v>440</v>
      </c>
      <c r="D112" t="s">
        <v>3722</v>
      </c>
      <c r="E112" t="s">
        <v>3</v>
      </c>
      <c r="F112">
        <v>269</v>
      </c>
      <c r="G112">
        <v>7300</v>
      </c>
    </row>
    <row r="113" spans="1:7">
      <c r="A113">
        <v>19</v>
      </c>
      <c r="B113" t="s">
        <v>1714</v>
      </c>
      <c r="C113" t="s">
        <v>446</v>
      </c>
      <c r="D113" t="s">
        <v>3723</v>
      </c>
      <c r="E113" t="s">
        <v>3</v>
      </c>
      <c r="F113">
        <v>39900</v>
      </c>
      <c r="G113">
        <v>8</v>
      </c>
    </row>
    <row r="114" spans="1:7">
      <c r="A114">
        <v>1</v>
      </c>
      <c r="B114" t="s">
        <v>3724</v>
      </c>
      <c r="C114" t="s">
        <v>3834</v>
      </c>
      <c r="D114" t="s">
        <v>3725</v>
      </c>
      <c r="E114" t="s">
        <v>3</v>
      </c>
      <c r="F114">
        <v>3196578</v>
      </c>
      <c r="G114">
        <v>6</v>
      </c>
    </row>
    <row r="115" spans="1:7">
      <c r="A115">
        <v>2</v>
      </c>
      <c r="B115" t="s">
        <v>3726</v>
      </c>
      <c r="C115" t="s">
        <v>3835</v>
      </c>
      <c r="D115" t="s">
        <v>3727</v>
      </c>
      <c r="E115" t="s">
        <v>3</v>
      </c>
      <c r="F115">
        <v>1760319</v>
      </c>
      <c r="G115">
        <v>36</v>
      </c>
    </row>
    <row r="116" spans="1:7">
      <c r="A116">
        <v>3</v>
      </c>
      <c r="B116" t="s">
        <v>3728</v>
      </c>
      <c r="C116" t="s">
        <v>3836</v>
      </c>
      <c r="D116" t="s">
        <v>3729</v>
      </c>
      <c r="E116" t="s">
        <v>3480</v>
      </c>
      <c r="F116">
        <v>500000</v>
      </c>
      <c r="G116">
        <v>28</v>
      </c>
    </row>
    <row r="117" spans="1:7">
      <c r="A117">
        <v>4</v>
      </c>
      <c r="B117" t="s">
        <v>3730</v>
      </c>
      <c r="C117" t="s">
        <v>3837</v>
      </c>
      <c r="D117" t="s">
        <v>3731</v>
      </c>
      <c r="E117" t="s">
        <v>3</v>
      </c>
      <c r="F117">
        <v>77700</v>
      </c>
      <c r="G117">
        <v>5</v>
      </c>
    </row>
    <row r="118" spans="1:7">
      <c r="A118">
        <v>5</v>
      </c>
      <c r="B118" t="s">
        <v>3732</v>
      </c>
      <c r="C118" t="s">
        <v>3838</v>
      </c>
      <c r="D118" t="s">
        <v>3733</v>
      </c>
      <c r="E118" t="s">
        <v>3</v>
      </c>
      <c r="F118">
        <v>177450</v>
      </c>
      <c r="G118">
        <v>5</v>
      </c>
    </row>
    <row r="119" spans="1:7">
      <c r="A119">
        <v>6</v>
      </c>
      <c r="B119" t="s">
        <v>3734</v>
      </c>
      <c r="C119" t="s">
        <v>3839</v>
      </c>
      <c r="D119" t="s">
        <v>3735</v>
      </c>
      <c r="E119" t="s">
        <v>3</v>
      </c>
      <c r="F119">
        <v>175000</v>
      </c>
      <c r="G119">
        <v>3</v>
      </c>
    </row>
    <row r="120" spans="1:7">
      <c r="A120">
        <v>7</v>
      </c>
      <c r="B120" t="s">
        <v>3736</v>
      </c>
      <c r="C120" t="s">
        <v>3840</v>
      </c>
      <c r="D120" t="s">
        <v>3737</v>
      </c>
      <c r="E120" t="s">
        <v>3738</v>
      </c>
      <c r="F120">
        <v>406791</v>
      </c>
      <c r="G120">
        <v>4</v>
      </c>
    </row>
    <row r="121" spans="1:7">
      <c r="A121">
        <v>8</v>
      </c>
      <c r="B121" t="s">
        <v>3739</v>
      </c>
      <c r="C121" t="s">
        <v>3841</v>
      </c>
      <c r="D121" t="s">
        <v>3740</v>
      </c>
      <c r="E121" t="s">
        <v>2023</v>
      </c>
      <c r="F121">
        <v>126000</v>
      </c>
      <c r="G121">
        <v>5</v>
      </c>
    </row>
    <row r="122" spans="1:7">
      <c r="A122">
        <v>1</v>
      </c>
      <c r="B122" t="s">
        <v>3742</v>
      </c>
      <c r="C122" t="s">
        <v>392</v>
      </c>
      <c r="D122" t="s">
        <v>3743</v>
      </c>
      <c r="E122" t="s">
        <v>115</v>
      </c>
      <c r="F122">
        <v>2310</v>
      </c>
      <c r="G122">
        <v>200</v>
      </c>
    </row>
    <row r="123" spans="1:7">
      <c r="A123">
        <v>2</v>
      </c>
      <c r="B123" t="s">
        <v>3744</v>
      </c>
      <c r="C123" t="s">
        <v>457</v>
      </c>
      <c r="D123" t="s">
        <v>3745</v>
      </c>
      <c r="E123" t="s">
        <v>3</v>
      </c>
      <c r="F123">
        <v>735</v>
      </c>
      <c r="G123">
        <v>0</v>
      </c>
    </row>
    <row r="124" spans="1:7">
      <c r="A124">
        <v>4</v>
      </c>
      <c r="B124" t="s">
        <v>3748</v>
      </c>
      <c r="C124" t="s">
        <v>337</v>
      </c>
      <c r="D124" t="s">
        <v>3749</v>
      </c>
      <c r="E124" t="s">
        <v>113</v>
      </c>
      <c r="F124">
        <v>15960</v>
      </c>
      <c r="G124">
        <v>47</v>
      </c>
    </row>
    <row r="125" spans="1:7">
      <c r="A125">
        <v>5</v>
      </c>
      <c r="B125" t="s">
        <v>3750</v>
      </c>
      <c r="D125" t="s">
        <v>3751</v>
      </c>
      <c r="E125" t="s">
        <v>113</v>
      </c>
      <c r="F125">
        <v>42000</v>
      </c>
      <c r="G125">
        <v>3</v>
      </c>
    </row>
    <row r="126" spans="1:7">
      <c r="A126">
        <v>6</v>
      </c>
      <c r="B126" t="s">
        <v>3752</v>
      </c>
      <c r="C126" t="s">
        <v>333</v>
      </c>
      <c r="D126" t="s">
        <v>3753</v>
      </c>
      <c r="E126" t="s">
        <v>113</v>
      </c>
      <c r="F126">
        <v>23520</v>
      </c>
      <c r="G126">
        <v>8</v>
      </c>
    </row>
    <row r="127" spans="1:7">
      <c r="A127">
        <v>7</v>
      </c>
      <c r="B127" t="s">
        <v>3754</v>
      </c>
      <c r="C127" t="s">
        <v>355</v>
      </c>
      <c r="D127" t="s">
        <v>3755</v>
      </c>
      <c r="E127" t="s">
        <v>113</v>
      </c>
      <c r="F127">
        <v>47250</v>
      </c>
      <c r="G127">
        <v>20</v>
      </c>
    </row>
    <row r="128" spans="1:7">
      <c r="A128">
        <v>8</v>
      </c>
      <c r="B128" t="s">
        <v>3756</v>
      </c>
      <c r="C128" t="s">
        <v>427</v>
      </c>
      <c r="D128" t="s">
        <v>3757</v>
      </c>
      <c r="E128" t="s">
        <v>3</v>
      </c>
      <c r="F128">
        <v>130000.5</v>
      </c>
      <c r="G128">
        <v>2</v>
      </c>
    </row>
    <row r="129" spans="1:8">
      <c r="A129">
        <v>9</v>
      </c>
      <c r="B129" t="s">
        <v>3758</v>
      </c>
      <c r="C129" t="s">
        <v>398</v>
      </c>
      <c r="D129" t="s">
        <v>3759</v>
      </c>
      <c r="E129" t="s">
        <v>117</v>
      </c>
      <c r="F129">
        <v>1785</v>
      </c>
      <c r="G129">
        <v>200</v>
      </c>
    </row>
    <row r="130" spans="1:8">
      <c r="A130">
        <v>10</v>
      </c>
      <c r="B130" t="s">
        <v>3760</v>
      </c>
      <c r="C130" t="s">
        <v>415</v>
      </c>
      <c r="D130" t="s">
        <v>3761</v>
      </c>
      <c r="E130" t="s">
        <v>119</v>
      </c>
      <c r="F130">
        <v>640.24390243899995</v>
      </c>
      <c r="G130">
        <v>800</v>
      </c>
    </row>
    <row r="131" spans="1:8">
      <c r="A131">
        <v>11</v>
      </c>
      <c r="B131" t="s">
        <v>3762</v>
      </c>
      <c r="C131" t="s">
        <v>413</v>
      </c>
      <c r="D131" t="s">
        <v>3763</v>
      </c>
      <c r="E131" t="s">
        <v>3201</v>
      </c>
      <c r="F131">
        <v>18900</v>
      </c>
      <c r="G131">
        <v>45</v>
      </c>
    </row>
    <row r="132" spans="1:8">
      <c r="A132">
        <v>12</v>
      </c>
      <c r="B132" t="s">
        <v>3764</v>
      </c>
      <c r="C132" t="s">
        <v>451</v>
      </c>
      <c r="D132" t="s">
        <v>3765</v>
      </c>
      <c r="E132" t="s">
        <v>3480</v>
      </c>
      <c r="F132">
        <v>11499.999</v>
      </c>
      <c r="G132">
        <v>68</v>
      </c>
    </row>
    <row r="133" spans="1:8">
      <c r="A133">
        <v>13</v>
      </c>
      <c r="B133" t="s">
        <v>3766</v>
      </c>
      <c r="C133" t="s">
        <v>3842</v>
      </c>
      <c r="D133" t="s">
        <v>3767</v>
      </c>
      <c r="E133" t="s">
        <v>3</v>
      </c>
      <c r="F133">
        <v>7399.9999857143002</v>
      </c>
      <c r="G133">
        <v>440</v>
      </c>
    </row>
    <row r="134" spans="1:8">
      <c r="A134">
        <v>14</v>
      </c>
      <c r="B134" t="s">
        <v>3768</v>
      </c>
      <c r="C134" t="s">
        <v>319</v>
      </c>
      <c r="D134" t="s">
        <v>3769</v>
      </c>
      <c r="E134" t="s">
        <v>3</v>
      </c>
      <c r="F134">
        <v>370.00074999999998</v>
      </c>
      <c r="G134">
        <v>400</v>
      </c>
    </row>
    <row r="135" spans="1:8">
      <c r="A135">
        <v>15</v>
      </c>
      <c r="B135" t="s">
        <v>3770</v>
      </c>
      <c r="C135" t="s">
        <v>314</v>
      </c>
      <c r="D135" t="s">
        <v>3771</v>
      </c>
      <c r="E135" t="s">
        <v>3</v>
      </c>
      <c r="F135">
        <v>28350</v>
      </c>
      <c r="G135">
        <v>20</v>
      </c>
    </row>
    <row r="136" spans="1:8">
      <c r="A136">
        <v>16</v>
      </c>
      <c r="B136" t="s">
        <v>3772</v>
      </c>
      <c r="D136" t="s">
        <v>3773</v>
      </c>
      <c r="E136" t="s">
        <v>3</v>
      </c>
      <c r="F136">
        <v>4500</v>
      </c>
      <c r="G136">
        <v>36</v>
      </c>
      <c r="H136" s="512" t="s">
        <v>3845</v>
      </c>
    </row>
    <row r="137" spans="1:8">
      <c r="A137">
        <v>17</v>
      </c>
      <c r="B137" t="s">
        <v>3774</v>
      </c>
      <c r="C137" t="s">
        <v>305</v>
      </c>
      <c r="D137" t="s">
        <v>3775</v>
      </c>
      <c r="E137" t="s">
        <v>3</v>
      </c>
      <c r="F137">
        <v>270</v>
      </c>
      <c r="G137">
        <v>1100</v>
      </c>
    </row>
    <row r="138" spans="1:8">
      <c r="A138">
        <v>18</v>
      </c>
      <c r="B138" t="s">
        <v>3776</v>
      </c>
      <c r="C138" t="s">
        <v>452</v>
      </c>
      <c r="D138" t="s">
        <v>3777</v>
      </c>
      <c r="E138" t="s">
        <v>3</v>
      </c>
      <c r="F138">
        <v>19800</v>
      </c>
      <c r="G138">
        <v>129</v>
      </c>
    </row>
    <row r="139" spans="1:8">
      <c r="A139">
        <v>19</v>
      </c>
      <c r="B139" t="s">
        <v>3778</v>
      </c>
      <c r="D139" t="s">
        <v>3779</v>
      </c>
      <c r="E139" t="s">
        <v>3</v>
      </c>
      <c r="F139">
        <v>184999.5</v>
      </c>
      <c r="G139">
        <v>2</v>
      </c>
    </row>
    <row r="140" spans="1:8">
      <c r="A140">
        <v>20</v>
      </c>
      <c r="B140" t="s">
        <v>3778</v>
      </c>
      <c r="C140" t="s">
        <v>3843</v>
      </c>
      <c r="D140" t="s">
        <v>3779</v>
      </c>
      <c r="E140" t="s">
        <v>3</v>
      </c>
      <c r="F140">
        <v>185000.02499999999</v>
      </c>
      <c r="G140">
        <v>10</v>
      </c>
    </row>
    <row r="141" spans="1:8">
      <c r="A141">
        <v>21</v>
      </c>
      <c r="B141" t="s">
        <v>3780</v>
      </c>
      <c r="C141" t="s">
        <v>431</v>
      </c>
      <c r="D141" t="s">
        <v>3781</v>
      </c>
      <c r="E141" t="s">
        <v>3</v>
      </c>
      <c r="F141">
        <v>91999.95</v>
      </c>
      <c r="G141">
        <v>3</v>
      </c>
    </row>
    <row r="142" spans="1:8">
      <c r="A142">
        <v>22</v>
      </c>
      <c r="B142" t="s">
        <v>3782</v>
      </c>
      <c r="C142" t="s">
        <v>339</v>
      </c>
      <c r="D142" t="s">
        <v>3783</v>
      </c>
      <c r="E142" t="s">
        <v>113</v>
      </c>
      <c r="F142">
        <v>13125</v>
      </c>
      <c r="G142">
        <v>166</v>
      </c>
    </row>
    <row r="143" spans="1:8">
      <c r="A143">
        <v>23</v>
      </c>
      <c r="B143" t="s">
        <v>3784</v>
      </c>
      <c r="C143" t="s">
        <v>443</v>
      </c>
      <c r="D143" t="s">
        <v>3785</v>
      </c>
      <c r="E143" t="s">
        <v>3</v>
      </c>
      <c r="F143">
        <v>3738</v>
      </c>
      <c r="G143">
        <v>20</v>
      </c>
    </row>
    <row r="144" spans="1:8">
      <c r="A144">
        <v>24</v>
      </c>
      <c r="B144" t="s">
        <v>3786</v>
      </c>
      <c r="C144" t="s">
        <v>372</v>
      </c>
      <c r="D144" t="s">
        <v>3787</v>
      </c>
      <c r="E144" t="s">
        <v>3</v>
      </c>
      <c r="F144">
        <v>11025</v>
      </c>
      <c r="G144">
        <v>22</v>
      </c>
    </row>
    <row r="145" spans="1:7">
      <c r="A145">
        <v>25</v>
      </c>
      <c r="B145" t="s">
        <v>3788</v>
      </c>
      <c r="C145" t="s">
        <v>456</v>
      </c>
      <c r="D145" t="s">
        <v>3789</v>
      </c>
      <c r="E145" t="s">
        <v>3</v>
      </c>
      <c r="F145">
        <v>798</v>
      </c>
      <c r="G145">
        <v>200</v>
      </c>
    </row>
    <row r="146" spans="1:7">
      <c r="A146">
        <v>26</v>
      </c>
      <c r="B146" t="s">
        <v>3790</v>
      </c>
      <c r="C146" t="s">
        <v>463</v>
      </c>
      <c r="D146" t="s">
        <v>3791</v>
      </c>
      <c r="E146" t="s">
        <v>3</v>
      </c>
      <c r="F146">
        <v>36720</v>
      </c>
      <c r="G146">
        <v>20</v>
      </c>
    </row>
    <row r="147" spans="1:7">
      <c r="A147">
        <v>27</v>
      </c>
      <c r="B147" t="s">
        <v>3792</v>
      </c>
      <c r="C147" t="s">
        <v>458</v>
      </c>
      <c r="D147" t="s">
        <v>3793</v>
      </c>
      <c r="E147" t="s">
        <v>3</v>
      </c>
      <c r="F147">
        <v>15750</v>
      </c>
      <c r="G147">
        <v>61</v>
      </c>
    </row>
    <row r="148" spans="1:7">
      <c r="A148">
        <v>1</v>
      </c>
      <c r="B148" t="s">
        <v>1615</v>
      </c>
      <c r="C148" t="s">
        <v>423</v>
      </c>
      <c r="D148" t="s">
        <v>3794</v>
      </c>
      <c r="E148" t="s">
        <v>3795</v>
      </c>
      <c r="F148">
        <v>13860</v>
      </c>
      <c r="G148">
        <v>7565</v>
      </c>
    </row>
    <row r="149" spans="1:7">
      <c r="A149">
        <v>2</v>
      </c>
      <c r="B149" t="s">
        <v>1605</v>
      </c>
      <c r="C149" t="s">
        <v>422</v>
      </c>
      <c r="D149" t="s">
        <v>3796</v>
      </c>
      <c r="E149" t="s">
        <v>3795</v>
      </c>
      <c r="F149">
        <v>23940</v>
      </c>
      <c r="G149">
        <v>2977</v>
      </c>
    </row>
    <row r="150" spans="1:7">
      <c r="A150">
        <v>3</v>
      </c>
      <c r="B150" t="s">
        <v>1619</v>
      </c>
      <c r="C150" t="s">
        <v>424</v>
      </c>
      <c r="D150" t="s">
        <v>3797</v>
      </c>
      <c r="E150" t="s">
        <v>3795</v>
      </c>
      <c r="F150">
        <v>5330</v>
      </c>
      <c r="G150">
        <v>1257</v>
      </c>
    </row>
    <row r="151" spans="1:7">
      <c r="A151">
        <v>1</v>
      </c>
      <c r="B151" t="s">
        <v>3813</v>
      </c>
      <c r="C151" t="s">
        <v>384</v>
      </c>
      <c r="D151" t="s">
        <v>3814</v>
      </c>
      <c r="E151" t="s">
        <v>3</v>
      </c>
      <c r="F151">
        <v>2100</v>
      </c>
      <c r="G151">
        <v>7</v>
      </c>
    </row>
    <row r="152" spans="1:7">
      <c r="A152">
        <v>2</v>
      </c>
      <c r="B152" t="s">
        <v>1486</v>
      </c>
      <c r="C152" t="s">
        <v>385</v>
      </c>
      <c r="D152" t="s">
        <v>3815</v>
      </c>
      <c r="E152" t="s">
        <v>3</v>
      </c>
      <c r="F152">
        <v>861</v>
      </c>
      <c r="G152">
        <v>359</v>
      </c>
    </row>
    <row r="153" spans="1:7">
      <c r="A153">
        <v>3</v>
      </c>
      <c r="B153" t="s">
        <v>1490</v>
      </c>
      <c r="C153" t="s">
        <v>387</v>
      </c>
      <c r="D153" t="s">
        <v>3816</v>
      </c>
      <c r="E153" t="s">
        <v>3</v>
      </c>
      <c r="F153">
        <v>861</v>
      </c>
      <c r="G153">
        <v>405</v>
      </c>
    </row>
    <row r="154" spans="1:7">
      <c r="A154">
        <v>4</v>
      </c>
      <c r="B154" t="s">
        <v>3817</v>
      </c>
      <c r="C154" t="s">
        <v>3844</v>
      </c>
      <c r="D154" t="s">
        <v>3818</v>
      </c>
      <c r="E154" t="s">
        <v>3</v>
      </c>
      <c r="F154">
        <v>2100</v>
      </c>
      <c r="G154">
        <v>26</v>
      </c>
    </row>
  </sheetData>
  <autoFilter ref="A9:G154"/>
  <conditionalFormatting sqref="C1:C1048576">
    <cfRule type="duplicateValues" dxfId="4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6</vt:i4>
      </vt:variant>
    </vt:vector>
  </HeadingPairs>
  <TitlesOfParts>
    <vt:vector size="29" baseType="lpstr">
      <vt:lpstr>PL đang làm</vt:lpstr>
      <vt:lpstr>PL 1 Lưu</vt:lpstr>
      <vt:lpstr>PL1</vt:lpstr>
      <vt:lpstr>PL2</vt:lpstr>
      <vt:lpstr>PL 1.TSKT</vt:lpstr>
      <vt:lpstr>PL2-nháp</vt:lpstr>
      <vt:lpstr>so sánh Số SD</vt:lpstr>
      <vt:lpstr>tồn kho  10h22 100225</vt:lpstr>
      <vt:lpstr>tồn kho 6.11 10h22 100225</vt:lpstr>
      <vt:lpstr>DM-TRUNGTHAU_TD thầu</vt:lpstr>
      <vt:lpstr>sản</vt:lpstr>
      <vt:lpstr>YHCT</vt:lpstr>
      <vt:lpstr>xn</vt:lpstr>
      <vt:lpstr>cđha</vt:lpstr>
      <vt:lpstr>DA LIỄU</vt:lpstr>
      <vt:lpstr>Nội soi</vt:lpstr>
      <vt:lpstr>cc</vt:lpstr>
      <vt:lpstr>RHM</vt:lpstr>
      <vt:lpstr>TMH</vt:lpstr>
      <vt:lpstr>mắt</vt:lpstr>
      <vt:lpstr>GMHS</vt:lpstr>
      <vt:lpstr>ngoại</vt:lpstr>
      <vt:lpstr>Nội</vt:lpstr>
      <vt:lpstr>'DM-TRUNGTHAU_TD thầu'!DMNHATHAU</vt:lpstr>
      <vt:lpstr>'PL 1.TSKT'!Print_Area</vt:lpstr>
      <vt:lpstr>'DM-TRUNGTHAU_TD thầu'!Print_Titles</vt:lpstr>
      <vt:lpstr>'PL 1.TSKT'!Print_Titles</vt:lpstr>
      <vt:lpstr>'PL1'!Print_Titles</vt:lpstr>
      <vt:lpstr>'DM-TRUNGTHAU_TD thầu'!TIEN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thuong</dc:creator>
  <cp:lastModifiedBy>bvtb</cp:lastModifiedBy>
  <cp:lastPrinted>2026-07-29T01:31:26Z</cp:lastPrinted>
  <dcterms:created xsi:type="dcterms:W3CDTF">2021-05-25T08:46:04Z</dcterms:created>
  <dcterms:modified xsi:type="dcterms:W3CDTF">2026-07-29T01:32:52Z</dcterms:modified>
</cp:coreProperties>
</file>